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695" activeTab="2"/>
  </bookViews>
  <sheets>
    <sheet name="Service Life" sheetId="4" r:id="rId1"/>
    <sheet name="Salvage" sheetId="2" r:id="rId2"/>
    <sheet name="New Project" sheetId="6" r:id="rId3"/>
  </sheets>
  <calcPr calcId="162913"/>
</workbook>
</file>

<file path=xl/calcChain.xml><?xml version="1.0" encoding="utf-8"?>
<calcChain xmlns="http://schemas.openxmlformats.org/spreadsheetml/2006/main">
  <c r="E13" i="6"/>
  <c r="E6"/>
  <c r="E7"/>
  <c r="E8"/>
  <c r="E9"/>
  <c r="E10"/>
  <c r="E11"/>
  <c r="E12"/>
  <c r="E5"/>
  <c r="D5"/>
  <c r="F5" s="1"/>
  <c r="D6"/>
  <c r="D7"/>
  <c r="F7" s="1"/>
  <c r="D8"/>
  <c r="F8" s="1"/>
  <c r="D9"/>
  <c r="F9" s="1"/>
  <c r="D10"/>
  <c r="D11"/>
  <c r="F11" s="1"/>
  <c r="D12"/>
  <c r="F12" s="1"/>
  <c r="D13"/>
  <c r="F13" s="1"/>
  <c r="F10" l="1"/>
  <c r="F6"/>
  <c r="D46" i="2"/>
  <c r="C46"/>
  <c r="D37"/>
  <c r="C37"/>
  <c r="D29"/>
  <c r="C29"/>
  <c r="D20"/>
  <c r="C20"/>
  <c r="M45"/>
  <c r="N45" s="1"/>
  <c r="O45" s="1"/>
  <c r="P45" s="1"/>
  <c r="M44"/>
  <c r="N44" s="1"/>
  <c r="O44" s="1"/>
  <c r="P44" s="1"/>
  <c r="M43"/>
  <c r="N43" s="1"/>
  <c r="M42"/>
  <c r="N42" s="1"/>
  <c r="O42" s="1"/>
  <c r="P42" s="1"/>
  <c r="M41"/>
  <c r="N41" s="1"/>
  <c r="O41" s="1"/>
  <c r="P41" s="1"/>
  <c r="M40"/>
  <c r="N40" s="1"/>
  <c r="O40" s="1"/>
  <c r="P40" s="1"/>
  <c r="M36"/>
  <c r="N36" s="1"/>
  <c r="O36" s="1"/>
  <c r="P36" s="1"/>
  <c r="M35"/>
  <c r="N35" s="1"/>
  <c r="O35" s="1"/>
  <c r="P35" s="1"/>
  <c r="M34"/>
  <c r="N34" s="1"/>
  <c r="O34" s="1"/>
  <c r="P34" s="1"/>
  <c r="M33"/>
  <c r="N33" s="1"/>
  <c r="O33" s="1"/>
  <c r="P33" s="1"/>
  <c r="M32"/>
  <c r="N32" s="1"/>
  <c r="O32" s="1"/>
  <c r="P32" s="1"/>
  <c r="M28"/>
  <c r="N28" s="1"/>
  <c r="O28" s="1"/>
  <c r="P28" s="1"/>
  <c r="M27"/>
  <c r="N27" s="1"/>
  <c r="O27" s="1"/>
  <c r="P27" s="1"/>
  <c r="M26"/>
  <c r="N26" s="1"/>
  <c r="M25"/>
  <c r="N25" s="1"/>
  <c r="O25" s="1"/>
  <c r="P25" s="1"/>
  <c r="M24"/>
  <c r="N24" s="1"/>
  <c r="O24" s="1"/>
  <c r="P24" s="1"/>
  <c r="M23"/>
  <c r="N23" s="1"/>
  <c r="O23" s="1"/>
  <c r="P23" s="1"/>
  <c r="M19"/>
  <c r="N19" s="1"/>
  <c r="O19" s="1"/>
  <c r="P19" s="1"/>
  <c r="M18"/>
  <c r="N18" s="1"/>
  <c r="O18" s="1"/>
  <c r="P18" s="1"/>
  <c r="M17"/>
  <c r="N17" s="1"/>
  <c r="M16"/>
  <c r="N16" s="1"/>
  <c r="O16" s="1"/>
  <c r="P16" s="1"/>
  <c r="M15"/>
  <c r="N15" s="1"/>
  <c r="O15" s="1"/>
  <c r="P15" s="1"/>
  <c r="M11"/>
  <c r="N11" s="1"/>
  <c r="O11" s="1"/>
  <c r="P11" s="1"/>
  <c r="M10"/>
  <c r="N10" s="1"/>
  <c r="O10" s="1"/>
  <c r="P10" s="1"/>
  <c r="M9"/>
  <c r="N9" s="1"/>
  <c r="O9" s="1"/>
  <c r="P9" s="1"/>
  <c r="M8"/>
  <c r="D12"/>
  <c r="C12"/>
  <c r="F45"/>
  <c r="G45" s="1"/>
  <c r="I45" s="1"/>
  <c r="J45" s="1"/>
  <c r="F36"/>
  <c r="G36" s="1"/>
  <c r="I36" s="1"/>
  <c r="J36" s="1"/>
  <c r="F28"/>
  <c r="G28" s="1"/>
  <c r="I28" s="1"/>
  <c r="J28" s="1"/>
  <c r="F19"/>
  <c r="G19" s="1"/>
  <c r="I19" s="1"/>
  <c r="J19" s="1"/>
  <c r="F11"/>
  <c r="G11" s="1"/>
  <c r="F44"/>
  <c r="G44" s="1"/>
  <c r="I44" s="1"/>
  <c r="J44" s="1"/>
  <c r="F35"/>
  <c r="G35" s="1"/>
  <c r="I35" s="1"/>
  <c r="J35" s="1"/>
  <c r="F27"/>
  <c r="G27" s="1"/>
  <c r="I27" s="1"/>
  <c r="J27" s="1"/>
  <c r="F18"/>
  <c r="G18" s="1"/>
  <c r="I18" s="1"/>
  <c r="J18" s="1"/>
  <c r="F10"/>
  <c r="F43"/>
  <c r="G43" s="1"/>
  <c r="I43" s="1"/>
  <c r="J43" s="1"/>
  <c r="F34"/>
  <c r="G34" s="1"/>
  <c r="I34" s="1"/>
  <c r="F26"/>
  <c r="G26" s="1"/>
  <c r="I26" s="1"/>
  <c r="J26" s="1"/>
  <c r="F17"/>
  <c r="G17" s="1"/>
  <c r="I17" s="1"/>
  <c r="J17" s="1"/>
  <c r="F9"/>
  <c r="F42"/>
  <c r="G42" s="1"/>
  <c r="I42" s="1"/>
  <c r="J42" s="1"/>
  <c r="F33"/>
  <c r="G33" s="1"/>
  <c r="I33" s="1"/>
  <c r="J33" s="1"/>
  <c r="F25"/>
  <c r="G25" s="1"/>
  <c r="I25" s="1"/>
  <c r="J25" s="1"/>
  <c r="F16"/>
  <c r="G16" s="1"/>
  <c r="F41"/>
  <c r="G41" s="1"/>
  <c r="I41" s="1"/>
  <c r="J41" s="1"/>
  <c r="F24"/>
  <c r="F40"/>
  <c r="G40" s="1"/>
  <c r="I40" s="1"/>
  <c r="J40" s="1"/>
  <c r="F32"/>
  <c r="G32" s="1"/>
  <c r="I32" s="1"/>
  <c r="F23"/>
  <c r="G23" s="1"/>
  <c r="I23" s="1"/>
  <c r="J23" s="1"/>
  <c r="F15"/>
  <c r="G15" s="1"/>
  <c r="I15" s="1"/>
  <c r="J15" s="1"/>
  <c r="F8"/>
  <c r="I37" l="1"/>
  <c r="M20"/>
  <c r="G37"/>
  <c r="G46"/>
  <c r="F20"/>
  <c r="N20"/>
  <c r="I46"/>
  <c r="G20"/>
  <c r="M29"/>
  <c r="M37"/>
  <c r="M46"/>
  <c r="F29"/>
  <c r="N29"/>
  <c r="F37"/>
  <c r="N37"/>
  <c r="F46"/>
  <c r="N46"/>
  <c r="F12"/>
  <c r="O37"/>
  <c r="N8"/>
  <c r="O8" s="1"/>
  <c r="O43"/>
  <c r="P43" s="1"/>
  <c r="O26"/>
  <c r="P26" s="1"/>
  <c r="O17"/>
  <c r="P17" s="1"/>
  <c r="M12"/>
  <c r="J34"/>
  <c r="J32"/>
  <c r="G9"/>
  <c r="I9" s="1"/>
  <c r="I16"/>
  <c r="I11"/>
  <c r="G8"/>
  <c r="G24"/>
  <c r="G29" s="1"/>
  <c r="G10"/>
  <c r="O29" l="1"/>
  <c r="P8"/>
  <c r="O12"/>
  <c r="I20"/>
  <c r="O20"/>
  <c r="O46"/>
  <c r="G12"/>
  <c r="N12"/>
  <c r="I24"/>
  <c r="J11"/>
  <c r="J9"/>
  <c r="J16"/>
  <c r="I10"/>
  <c r="I8"/>
  <c r="I29" l="1"/>
  <c r="I12"/>
  <c r="J10"/>
  <c r="J24"/>
  <c r="J8"/>
  <c r="N31" i="4" l="1"/>
  <c r="N32"/>
  <c r="N33"/>
  <c r="N34"/>
  <c r="N30"/>
  <c r="N15"/>
  <c r="N16"/>
  <c r="N17"/>
  <c r="N18"/>
  <c r="N14"/>
  <c r="N8"/>
  <c r="N7"/>
  <c r="D35"/>
  <c r="C35"/>
  <c r="F34"/>
  <c r="G34" s="1"/>
  <c r="J34" s="1"/>
  <c r="K34" s="1"/>
  <c r="F33"/>
  <c r="F32"/>
  <c r="G32" s="1"/>
  <c r="J32" s="1"/>
  <c r="K32" s="1"/>
  <c r="F31"/>
  <c r="G31" s="1"/>
  <c r="J31" s="1"/>
  <c r="K31" s="1"/>
  <c r="F30"/>
  <c r="G30" s="1"/>
  <c r="D27"/>
  <c r="C27"/>
  <c r="P26"/>
  <c r="O26" s="1"/>
  <c r="K26"/>
  <c r="J26"/>
  <c r="F26"/>
  <c r="G26" s="1"/>
  <c r="P25"/>
  <c r="O25" s="1"/>
  <c r="K25"/>
  <c r="J25"/>
  <c r="F25"/>
  <c r="G25" s="1"/>
  <c r="P24"/>
  <c r="O24" s="1"/>
  <c r="K24"/>
  <c r="J24"/>
  <c r="F24"/>
  <c r="G24" s="1"/>
  <c r="P23"/>
  <c r="O23" s="1"/>
  <c r="K23"/>
  <c r="J23"/>
  <c r="F23"/>
  <c r="G23" s="1"/>
  <c r="P22"/>
  <c r="O22" s="1"/>
  <c r="K22"/>
  <c r="J22"/>
  <c r="F22"/>
  <c r="G22" s="1"/>
  <c r="D19"/>
  <c r="C19"/>
  <c r="F18"/>
  <c r="G18" s="1"/>
  <c r="J18" s="1"/>
  <c r="K18" s="1"/>
  <c r="F17"/>
  <c r="F16"/>
  <c r="G16" s="1"/>
  <c r="J16" s="1"/>
  <c r="K16" s="1"/>
  <c r="F15"/>
  <c r="G15" s="1"/>
  <c r="J15" s="1"/>
  <c r="K15" s="1"/>
  <c r="F14"/>
  <c r="G14" s="1"/>
  <c r="D9"/>
  <c r="C9"/>
  <c r="F8"/>
  <c r="G8" s="1"/>
  <c r="J8" s="1"/>
  <c r="K8" s="1"/>
  <c r="F7"/>
  <c r="G7" s="1"/>
  <c r="J7" s="1"/>
  <c r="O30" l="1"/>
  <c r="P30" s="1"/>
  <c r="O27"/>
  <c r="O16"/>
  <c r="P16" s="1"/>
  <c r="O14"/>
  <c r="P14" s="1"/>
  <c r="O18"/>
  <c r="P18" s="1"/>
  <c r="O8"/>
  <c r="P8" s="1"/>
  <c r="O7"/>
  <c r="P7" s="1"/>
  <c r="O31"/>
  <c r="P31" s="1"/>
  <c r="O15"/>
  <c r="P15" s="1"/>
  <c r="O34"/>
  <c r="P34" s="1"/>
  <c r="O32"/>
  <c r="P32" s="1"/>
  <c r="F9"/>
  <c r="G27"/>
  <c r="F27"/>
  <c r="F35"/>
  <c r="J9"/>
  <c r="K7"/>
  <c r="J27"/>
  <c r="J30"/>
  <c r="G9"/>
  <c r="J14"/>
  <c r="F19"/>
  <c r="G17"/>
  <c r="J17" s="1"/>
  <c r="K17" s="1"/>
  <c r="G33"/>
  <c r="J33" s="1"/>
  <c r="K33" s="1"/>
  <c r="O33" l="1"/>
  <c r="P33" s="1"/>
  <c r="O17"/>
  <c r="P17" s="1"/>
  <c r="G35"/>
  <c r="G19"/>
  <c r="J19"/>
  <c r="K14"/>
  <c r="J35"/>
  <c r="K30"/>
  <c r="O19" l="1"/>
  <c r="O35"/>
  <c r="O9"/>
</calcChain>
</file>

<file path=xl/sharedStrings.xml><?xml version="1.0" encoding="utf-8"?>
<sst xmlns="http://schemas.openxmlformats.org/spreadsheetml/2006/main" count="192" uniqueCount="52">
  <si>
    <t>Plant</t>
  </si>
  <si>
    <t>Accumulated</t>
  </si>
  <si>
    <t xml:space="preserve">Net </t>
  </si>
  <si>
    <t xml:space="preserve"> </t>
  </si>
  <si>
    <t>Account</t>
  </si>
  <si>
    <t xml:space="preserve">Balance </t>
  </si>
  <si>
    <t>Depreciation</t>
  </si>
  <si>
    <t>Salvage</t>
  </si>
  <si>
    <t>Unaccrued</t>
  </si>
  <si>
    <t>Remaining</t>
  </si>
  <si>
    <t>Annual</t>
  </si>
  <si>
    <t>at 12/31/2015</t>
  </si>
  <si>
    <t>Amount</t>
  </si>
  <si>
    <t>Balance</t>
  </si>
  <si>
    <t>Life</t>
  </si>
  <si>
    <t>Accrual</t>
  </si>
  <si>
    <t xml:space="preserve">Account Description </t>
  </si>
  <si>
    <t>$</t>
  </si>
  <si>
    <t>%</t>
  </si>
  <si>
    <t>Yrs</t>
  </si>
  <si>
    <t>TRANSMISSION PLANT</t>
  </si>
  <si>
    <t>Blenheim Gilboa</t>
  </si>
  <si>
    <t>Marcy South</t>
  </si>
  <si>
    <t>Underground Conductors &amp; Devices</t>
  </si>
  <si>
    <t>Niagara</t>
  </si>
  <si>
    <t>St. Lawrence</t>
  </si>
  <si>
    <t>GENERAL PLANT</t>
  </si>
  <si>
    <t>Transportation Equipment</t>
  </si>
  <si>
    <t>Headquarters</t>
  </si>
  <si>
    <t>Massena Marcy</t>
  </si>
  <si>
    <t>Office Furniture and Equipment</t>
  </si>
  <si>
    <t xml:space="preserve">Total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</si>
  <si>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</si>
  <si>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</si>
  <si>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</si>
  <si>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</si>
  <si>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</si>
  <si>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J. A. Fitzpatrick</t>
  </si>
  <si>
    <t>Marcy Massena</t>
  </si>
  <si>
    <t>Total:</t>
  </si>
  <si>
    <t>Net Salvage</t>
  </si>
  <si>
    <t>Depreciation Rate for New Project</t>
  </si>
  <si>
    <t>Annual  Accrual  Rate</t>
  </si>
  <si>
    <t>Without Net Salvage</t>
  </si>
  <si>
    <t>Net Salvage %</t>
  </si>
  <si>
    <t>Study Settlement</t>
  </si>
  <si>
    <t>Service Life</t>
  </si>
  <si>
    <t>FERC</t>
  </si>
  <si>
    <t>Service</t>
  </si>
  <si>
    <t>Total</t>
  </si>
  <si>
    <t>Final Settlement</t>
  </si>
  <si>
    <t>Per NYPA Depreciation Filing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</si>
</sst>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#,##0\ \ \ ;[Red]\(#,##0\)\ \ ;\—\ \ \ \ "/>
    <numFmt numFmtId="167" formatCode="#,##0\ ;\(#,##0\);\-\ \ \ \ \ "/>
    <numFmt numFmtId="168" formatCode="#,##0\ ;\(#,##0\);\–\ \ \ \ \ "/>
    <numFmt numFmtId="169" formatCode="0.000"/>
    <numFmt numFmtId="170" formatCode="_(* #,##0.0_);_(* \(#,##0.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67" fontId="7" fillId="0" borderId="3" applyNumberFormat="0" applyFill="0" applyAlignment="0" applyProtection="0">
      <alignment horizontal="center"/>
    </xf>
    <xf numFmtId="168" fontId="7" fillId="0" borderId="1" applyFill="0" applyAlignment="0" applyProtection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6" fontId="7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9" borderId="10" applyNumberFormat="0" applyAlignment="0" applyProtection="0"/>
    <xf numFmtId="0" fontId="21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164" fontId="0" fillId="0" borderId="0" xfId="2" applyNumberFormat="1" applyFont="1" applyFill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/>
    <xf numFmtId="3" fontId="0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/>
    <xf numFmtId="9" fontId="0" fillId="0" borderId="0" xfId="0" applyNumberFormat="1" applyFont="1"/>
    <xf numFmtId="37" fontId="0" fillId="0" borderId="0" xfId="0" applyNumberFormat="1" applyFont="1"/>
    <xf numFmtId="2" fontId="0" fillId="0" borderId="0" xfId="0" applyNumberFormat="1" applyFont="1"/>
    <xf numFmtId="10" fontId="0" fillId="0" borderId="0" xfId="0" applyNumberFormat="1" applyFont="1"/>
    <xf numFmtId="3" fontId="0" fillId="0" borderId="0" xfId="0" applyNumberFormat="1" applyFont="1" applyFill="1"/>
    <xf numFmtId="2" fontId="0" fillId="0" borderId="0" xfId="0" applyNumberFormat="1" applyFont="1" applyFill="1"/>
    <xf numFmtId="10" fontId="0" fillId="0" borderId="0" xfId="2" applyNumberFormat="1" applyFont="1" applyFill="1"/>
    <xf numFmtId="3" fontId="2" fillId="0" borderId="2" xfId="0" applyNumberFormat="1" applyFont="1" applyBorder="1"/>
    <xf numFmtId="3" fontId="2" fillId="0" borderId="2" xfId="0" applyNumberFormat="1" applyFont="1" applyFill="1" applyBorder="1"/>
    <xf numFmtId="10" fontId="2" fillId="0" borderId="0" xfId="2" applyNumberFormat="1" applyFont="1" applyFill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164" fontId="3" fillId="0" borderId="0" xfId="2" applyNumberFormat="1" applyFont="1" applyFill="1" applyAlignment="1">
      <alignment horizontal="right"/>
    </xf>
    <xf numFmtId="165" fontId="0" fillId="0" borderId="0" xfId="0" applyNumberFormat="1" applyFont="1"/>
    <xf numFmtId="165" fontId="6" fillId="0" borderId="0" xfId="7" applyNumberFormat="1" applyFont="1"/>
    <xf numFmtId="0" fontId="8" fillId="0" borderId="0" xfId="4" applyFont="1" applyFill="1"/>
    <xf numFmtId="10" fontId="0" fillId="0" borderId="0" xfId="2" applyNumberFormat="1" applyFont="1"/>
    <xf numFmtId="165" fontId="6" fillId="0" borderId="0" xfId="8" applyNumberFormat="1" applyFont="1"/>
    <xf numFmtId="165" fontId="0" fillId="0" borderId="0" xfId="1" applyNumberFormat="1" applyFont="1"/>
    <xf numFmtId="165" fontId="2" fillId="0" borderId="2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Border="1"/>
    <xf numFmtId="164" fontId="0" fillId="0" borderId="0" xfId="2" applyNumberFormat="1" applyFont="1"/>
    <xf numFmtId="0" fontId="3" fillId="0" borderId="0" xfId="0" applyFont="1" applyAlignment="1">
      <alignment horizontal="right"/>
    </xf>
    <xf numFmtId="164" fontId="2" fillId="0" borderId="0" xfId="2" applyNumberFormat="1" applyFont="1" applyBorder="1" applyAlignment="1">
      <alignment horizontal="center"/>
    </xf>
    <xf numFmtId="9" fontId="0" fillId="0" borderId="0" xfId="0" applyNumberFormat="1" applyFont="1" applyFill="1"/>
    <xf numFmtId="37" fontId="0" fillId="0" borderId="0" xfId="0" applyNumberFormat="1" applyFont="1" applyFill="1"/>
    <xf numFmtId="9" fontId="0" fillId="0" borderId="25" xfId="0" applyNumberFormat="1" applyFont="1" applyBorder="1"/>
    <xf numFmtId="0" fontId="0" fillId="0" borderId="23" xfId="0" applyFont="1" applyBorder="1"/>
    <xf numFmtId="9" fontId="0" fillId="0" borderId="22" xfId="0" applyNumberFormat="1" applyFont="1" applyBorder="1"/>
    <xf numFmtId="0" fontId="0" fillId="0" borderId="21" xfId="0" applyFont="1" applyBorder="1"/>
    <xf numFmtId="10" fontId="0" fillId="0" borderId="31" xfId="2" applyNumberFormat="1" applyFont="1" applyBorder="1"/>
    <xf numFmtId="10" fontId="0" fillId="0" borderId="30" xfId="2" applyNumberFormat="1" applyFont="1" applyBorder="1"/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10" fontId="0" fillId="0" borderId="24" xfId="2" applyNumberFormat="1" applyFont="1" applyBorder="1"/>
    <xf numFmtId="10" fontId="0" fillId="0" borderId="13" xfId="2" applyNumberFormat="1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9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170" fontId="0" fillId="0" borderId="0" xfId="1" applyNumberFormat="1" applyFont="1"/>
    <xf numFmtId="170" fontId="2" fillId="0" borderId="2" xfId="1" applyNumberFormat="1" applyFont="1" applyBorder="1"/>
    <xf numFmtId="170" fontId="2" fillId="0" borderId="1" xfId="1" applyNumberFormat="1" applyFont="1" applyBorder="1" applyAlignment="1">
      <alignment horizontal="center"/>
    </xf>
    <xf numFmtId="170" fontId="2" fillId="0" borderId="0" xfId="1" applyNumberFormat="1" applyFont="1" applyBorder="1"/>
    <xf numFmtId="164" fontId="2" fillId="35" borderId="0" xfId="2" applyNumberFormat="1" applyFont="1" applyFill="1" applyBorder="1" applyAlignment="1">
      <alignment horizontal="center"/>
    </xf>
    <xf numFmtId="164" fontId="2" fillId="35" borderId="1" xfId="2" applyNumberFormat="1" applyFont="1" applyFill="1" applyBorder="1" applyAlignment="1">
      <alignment horizontal="center"/>
    </xf>
    <xf numFmtId="164" fontId="0" fillId="35" borderId="0" xfId="2" applyNumberFormat="1" applyFont="1" applyFill="1"/>
    <xf numFmtId="10" fontId="0" fillId="35" borderId="0" xfId="2" applyNumberFormat="1" applyFont="1" applyFill="1"/>
    <xf numFmtId="10" fontId="2" fillId="35" borderId="2" xfId="2" applyNumberFormat="1" applyFont="1" applyFill="1" applyBorder="1"/>
    <xf numFmtId="10" fontId="2" fillId="35" borderId="0" xfId="2" applyNumberFormat="1" applyFont="1" applyFill="1" applyBorder="1"/>
    <xf numFmtId="3" fontId="2" fillId="35" borderId="2" xfId="0" applyNumberFormat="1" applyFont="1" applyFill="1" applyBorder="1"/>
    <xf numFmtId="0" fontId="2" fillId="35" borderId="20" xfId="0" applyFont="1" applyFill="1" applyBorder="1" applyAlignment="1">
      <alignment horizontal="center" vertical="center" wrapText="1"/>
    </xf>
    <xf numFmtId="10" fontId="0" fillId="35" borderId="22" xfId="0" applyNumberFormat="1" applyFont="1" applyFill="1" applyBorder="1"/>
    <xf numFmtId="10" fontId="0" fillId="35" borderId="25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5" fillId="0" borderId="14" xfId="126" applyFont="1" applyBorder="1" applyAlignment="1">
      <alignment horizontal="center"/>
    </xf>
    <xf numFmtId="0" fontId="25" fillId="0" borderId="15" xfId="126" applyFont="1" applyBorder="1" applyAlignment="1">
      <alignment horizontal="center"/>
    </xf>
    <xf numFmtId="0" fontId="25" fillId="0" borderId="16" xfId="126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84">
    <cellStyle name="20% - Accent1" xfId="149" builtinId="30" customBuiltin="1"/>
    <cellStyle name="20% - Accent2" xfId="153" builtinId="34" customBuiltin="1"/>
    <cellStyle name="20% - Accent3" xfId="157" builtinId="38" customBuiltin="1"/>
    <cellStyle name="20% - Accent4" xfId="161" builtinId="42" customBuiltin="1"/>
    <cellStyle name="20% - Accent5" xfId="165" builtinId="46" customBuiltin="1"/>
    <cellStyle name="20% - Accent6" xfId="169" builtinId="50" customBuiltin="1"/>
    <cellStyle name="40% - Accent1" xfId="150" builtinId="31" customBuiltin="1"/>
    <cellStyle name="40% - Accent2" xfId="154" builtinId="35" customBuiltin="1"/>
    <cellStyle name="40% - Accent3" xfId="158" builtinId="39" customBuiltin="1"/>
    <cellStyle name="40% - Accent4" xfId="162" builtinId="43" customBuiltin="1"/>
    <cellStyle name="40% - Accent5" xfId="166" builtinId="47" customBuiltin="1"/>
    <cellStyle name="40% - Accent6" xfId="170" builtinId="51" customBuiltin="1"/>
    <cellStyle name="60% - Accent1" xfId="151" builtinId="32" customBuiltin="1"/>
    <cellStyle name="60% - Accent2" xfId="155" builtinId="36" customBuiltin="1"/>
    <cellStyle name="60% - Accent3" xfId="159" builtinId="40" customBuiltin="1"/>
    <cellStyle name="60% - Accent4" xfId="163" builtinId="44" customBuiltin="1"/>
    <cellStyle name="60% - Accent5" xfId="167" builtinId="48" customBuiltin="1"/>
    <cellStyle name="60% - Accent6" xfId="171" builtinId="52" customBuiltin="1"/>
    <cellStyle name="Accent1" xfId="148" builtinId="29" customBuiltin="1"/>
    <cellStyle name="Accent2" xfId="152" builtinId="33" customBuiltin="1"/>
    <cellStyle name="Accent3" xfId="156" builtinId="37" customBuiltin="1"/>
    <cellStyle name="Accent4" xfId="160" builtinId="41" customBuiltin="1"/>
    <cellStyle name="Accent5" xfId="164" builtinId="45" customBuiltin="1"/>
    <cellStyle name="Accent6" xfId="168" builtinId="49" customBuiltin="1"/>
    <cellStyle name="Bad" xfId="137" builtinId="27" customBuiltin="1"/>
    <cellStyle name="Bottom bold border" xfId="5"/>
    <cellStyle name="Bottom single border" xfId="6"/>
    <cellStyle name="Calculation" xfId="141" builtinId="22" customBuiltin="1"/>
    <cellStyle name="Check Cell" xfId="143" builtinId="23" customBuiltin="1"/>
    <cellStyle name="Comma" xfId="1" builtinId="3"/>
    <cellStyle name="Comma 2" xfId="8"/>
    <cellStyle name="Comma 2 2" xfId="172"/>
    <cellStyle name="Comma 2 3" xfId="180"/>
    <cellStyle name="Comma 2 4" xfId="178"/>
    <cellStyle name="Comma 3" xfId="9"/>
    <cellStyle name="Comma 4" xfId="7"/>
    <cellStyle name="Currency 2" xfId="10"/>
    <cellStyle name="Explanatory Text" xfId="146" builtinId="53" customBuiltin="1"/>
    <cellStyle name="Good" xfId="136" builtinId="26" customBuiltin="1"/>
    <cellStyle name="Heading 1" xfId="132" builtinId="16" customBuiltin="1"/>
    <cellStyle name="Heading 2" xfId="133" builtinId="17" customBuiltin="1"/>
    <cellStyle name="Heading 3" xfId="134" builtinId="18" customBuiltin="1"/>
    <cellStyle name="Heading 4" xfId="135" builtinId="19" customBuiltin="1"/>
    <cellStyle name="Input" xfId="139" builtinId="20" customBuiltin="1"/>
    <cellStyle name="Linked Cell" xfId="142" builtinId="24" customBuiltin="1"/>
    <cellStyle name="Neutral" xfId="138" builtinId="28" customBuiltin="1"/>
    <cellStyle name="No Border" xfId="11"/>
    <cellStyle name="Normal" xfId="0" builtinId="0"/>
    <cellStyle name="Normal 2" xfId="12"/>
    <cellStyle name="Normal 2 10" xfId="4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8" xfId="20"/>
    <cellStyle name="Normal 2 19" xfId="21"/>
    <cellStyle name="Normal 2 2" xfId="22"/>
    <cellStyle name="Normal 2 20" xfId="23"/>
    <cellStyle name="Normal 2 21" xfId="24"/>
    <cellStyle name="Normal 2 22" xfId="25"/>
    <cellStyle name="Normal 2 23" xfId="26"/>
    <cellStyle name="Normal 2 24" xfId="27"/>
    <cellStyle name="Normal 2 25" xfId="28"/>
    <cellStyle name="Normal 2 26" xfId="29"/>
    <cellStyle name="Normal 2 27" xfId="30"/>
    <cellStyle name="Normal 2 28" xfId="31"/>
    <cellStyle name="Normal 2 29" xfId="32"/>
    <cellStyle name="Normal 2 3" xfId="33"/>
    <cellStyle name="Normal 2 30" xfId="34"/>
    <cellStyle name="Normal 2 31" xfId="35"/>
    <cellStyle name="Normal 2 32" xfId="36"/>
    <cellStyle name="Normal 2 33" xfId="37"/>
    <cellStyle name="Normal 2 34" xfId="38"/>
    <cellStyle name="Normal 2 35" xfId="39"/>
    <cellStyle name="Normal 2 36" xfId="40"/>
    <cellStyle name="Normal 2 37" xfId="41"/>
    <cellStyle name="Normal 2 38" xfId="42"/>
    <cellStyle name="Normal 2 39" xfId="43"/>
    <cellStyle name="Normal 2 4" xfId="44"/>
    <cellStyle name="Normal 2 40" xfId="45"/>
    <cellStyle name="Normal 2 41" xfId="46"/>
    <cellStyle name="Normal 2 42" xfId="47"/>
    <cellStyle name="Normal 2 43" xfId="48"/>
    <cellStyle name="Normal 2 44" xfId="49"/>
    <cellStyle name="Normal 2 45" xfId="50"/>
    <cellStyle name="Normal 2 46" xfId="51"/>
    <cellStyle name="Normal 2 47" xfId="52"/>
    <cellStyle name="Normal 2 48" xfId="53"/>
    <cellStyle name="Normal 2 49" xfId="54"/>
    <cellStyle name="Normal 2 5" xfId="55"/>
    <cellStyle name="Normal 2 50" xfId="56"/>
    <cellStyle name="Normal 2 51" xfId="57"/>
    <cellStyle name="Normal 2 52" xfId="58"/>
    <cellStyle name="Normal 2 53" xfId="59"/>
    <cellStyle name="Normal 2 54" xfId="60"/>
    <cellStyle name="Normal 2 55" xfId="61"/>
    <cellStyle name="Normal 2 56" xfId="62"/>
    <cellStyle name="Normal 2 57" xfId="63"/>
    <cellStyle name="Normal 2 58" xfId="181"/>
    <cellStyle name="Normal 2 59" xfId="179"/>
    <cellStyle name="Normal 2 6" xfId="64"/>
    <cellStyle name="Normal 2 7" xfId="65"/>
    <cellStyle name="Normal 2 8" xfId="66"/>
    <cellStyle name="Normal 2 9" xfId="67"/>
    <cellStyle name="Normal 3" xfId="68"/>
    <cellStyle name="Normal 3 10" xfId="69"/>
    <cellStyle name="Normal 3 11" xfId="70"/>
    <cellStyle name="Normal 3 12" xfId="71"/>
    <cellStyle name="Normal 3 13" xfId="72"/>
    <cellStyle name="Normal 3 14" xfId="73"/>
    <cellStyle name="Normal 3 15" xfId="74"/>
    <cellStyle name="Normal 3 16" xfId="75"/>
    <cellStyle name="Normal 3 17" xfId="76"/>
    <cellStyle name="Normal 3 18" xfId="77"/>
    <cellStyle name="Normal 3 19" xfId="78"/>
    <cellStyle name="Normal 3 2" xfId="79"/>
    <cellStyle name="Normal 3 20" xfId="80"/>
    <cellStyle name="Normal 3 21" xfId="81"/>
    <cellStyle name="Normal 3 22" xfId="82"/>
    <cellStyle name="Normal 3 23" xfId="83"/>
    <cellStyle name="Normal 3 24" xfId="84"/>
    <cellStyle name="Normal 3 25" xfId="85"/>
    <cellStyle name="Normal 3 26" xfId="86"/>
    <cellStyle name="Normal 3 27" xfId="87"/>
    <cellStyle name="Normal 3 28" xfId="88"/>
    <cellStyle name="Normal 3 29" xfId="89"/>
    <cellStyle name="Normal 3 3" xfId="90"/>
    <cellStyle name="Normal 3 30" xfId="91"/>
    <cellStyle name="Normal 3 31" xfId="92"/>
    <cellStyle name="Normal 3 32" xfId="93"/>
    <cellStyle name="Normal 3 33" xfId="94"/>
    <cellStyle name="Normal 3 34" xfId="95"/>
    <cellStyle name="Normal 3 35" xfId="96"/>
    <cellStyle name="Normal 3 36" xfId="97"/>
    <cellStyle name="Normal 3 37" xfId="98"/>
    <cellStyle name="Normal 3 38" xfId="99"/>
    <cellStyle name="Normal 3 39" xfId="100"/>
    <cellStyle name="Normal 3 4" xfId="101"/>
    <cellStyle name="Normal 3 40" xfId="102"/>
    <cellStyle name="Normal 3 41" xfId="103"/>
    <cellStyle name="Normal 3 42" xfId="104"/>
    <cellStyle name="Normal 3 43" xfId="105"/>
    <cellStyle name="Normal 3 44" xfId="106"/>
    <cellStyle name="Normal 3 45" xfId="107"/>
    <cellStyle name="Normal 3 46" xfId="108"/>
    <cellStyle name="Normal 3 47" xfId="109"/>
    <cellStyle name="Normal 3 48" xfId="110"/>
    <cellStyle name="Normal 3 49" xfId="111"/>
    <cellStyle name="Normal 3 5" xfId="112"/>
    <cellStyle name="Normal 3 50" xfId="113"/>
    <cellStyle name="Normal 3 51" xfId="114"/>
    <cellStyle name="Normal 3 52" xfId="115"/>
    <cellStyle name="Normal 3 53" xfId="116"/>
    <cellStyle name="Normal 3 54" xfId="117"/>
    <cellStyle name="Normal 3 55" xfId="118"/>
    <cellStyle name="Normal 3 56" xfId="119"/>
    <cellStyle name="Normal 3 57" xfId="120"/>
    <cellStyle name="Normal 3 6" xfId="121"/>
    <cellStyle name="Normal 3 7" xfId="122"/>
    <cellStyle name="Normal 3 8" xfId="123"/>
    <cellStyle name="Normal 3 9" xfId="124"/>
    <cellStyle name="Normal 4" xfId="125"/>
    <cellStyle name="Normal 4 2" xfId="3"/>
    <cellStyle name="Normal 5" xfId="126"/>
    <cellStyle name="Normal 6" xfId="173"/>
    <cellStyle name="Normal 6 2" xfId="174"/>
    <cellStyle name="Normal 7" xfId="175"/>
    <cellStyle name="Normal 8" xfId="176"/>
    <cellStyle name="Normal 9" xfId="182"/>
    <cellStyle name="Note" xfId="145" builtinId="10" customBuiltin="1"/>
    <cellStyle name="Number" xfId="127"/>
    <cellStyle name="Output" xfId="140" builtinId="21" customBuiltin="1"/>
    <cellStyle name="Percent" xfId="2" builtinId="5"/>
    <cellStyle name="Percent 2" xfId="129"/>
    <cellStyle name="Percent 2 2" xfId="183"/>
    <cellStyle name="Percent 2 3" xfId="177"/>
    <cellStyle name="Percent 3" xfId="128"/>
    <cellStyle name="Single Border" xfId="130"/>
    <cellStyle name="Title" xfId="131" builtinId="15" customBuiltin="1"/>
    <cellStyle name="Total" xfId="147" builtinId="25" customBuiltin="1"/>
    <cellStyle name="Warning Text" xfId="1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4"/>
  <sheetViews>
    <sheetView zoomScale="70" zoomScaleNormal="70" zoomScalePageLayoutView="30" workbookViewId="0">
      <selection activeCell="C1" sqref="C1:K1"/>
    </sheetView>
  </sheetViews>
  <sheetFormatPr defaultColWidth="9.140625" defaultRowHeight="15"/>
  <cols>
    <col min="1" max="1" width="8.5703125" style="8" customWidth="1"/>
    <col min="2" max="2" width="32.5703125" style="8" customWidth="1"/>
    <col min="3" max="3" width="17.7109375" style="8" customWidth="1"/>
    <col min="4" max="4" width="16.28515625" style="8" customWidth="1"/>
    <col min="5" max="5" width="8.140625" style="8" bestFit="1" customWidth="1"/>
    <col min="6" max="6" width="12.28515625" style="8" customWidth="1"/>
    <col min="7" max="7" width="16.42578125" style="8" customWidth="1"/>
    <col min="8" max="8" width="9.42578125" style="8" customWidth="1"/>
    <col min="9" max="9" width="10.5703125" style="8" customWidth="1"/>
    <col min="10" max="10" width="14.28515625" style="8" customWidth="1"/>
    <col min="11" max="11" width="8.5703125" style="8" customWidth="1"/>
    <col min="12" max="12" width="3" style="8" customWidth="1"/>
    <col min="13" max="13" width="9.140625" style="8" customWidth="1"/>
    <col min="14" max="14" width="10.7109375" style="7" bestFit="1" customWidth="1"/>
    <col min="15" max="15" width="15.28515625" style="7" customWidth="1"/>
    <col min="16" max="16" width="7.7109375" style="3" bestFit="1" customWidth="1"/>
    <col min="17" max="17" width="2.5703125" style="3" customWidth="1"/>
    <col min="18" max="18" width="9.140625" style="8"/>
    <col min="19" max="20" width="15.85546875" style="8" bestFit="1" customWidth="1"/>
    <col min="21" max="21" width="14.85546875" style="8" bestFit="1" customWidth="1"/>
    <col min="22" max="16384" width="9.140625" style="8"/>
  </cols>
  <sheetData>
    <row r="1" spans="1:21">
      <c r="A1" s="5"/>
      <c r="B1" s="5"/>
      <c r="C1" s="76" t="s">
        <v>51</v>
      </c>
      <c r="D1" s="76"/>
      <c r="E1" s="76"/>
      <c r="F1" s="76"/>
      <c r="G1" s="76"/>
      <c r="H1" s="76"/>
      <c r="I1" s="76"/>
      <c r="J1" s="76"/>
      <c r="K1" s="76"/>
      <c r="L1" s="2"/>
      <c r="M1" s="77" t="s">
        <v>50</v>
      </c>
      <c r="N1" s="77"/>
      <c r="O1" s="77"/>
      <c r="P1" s="77"/>
      <c r="Q1" s="10"/>
    </row>
    <row r="2" spans="1:21">
      <c r="C2" s="11" t="s">
        <v>0</v>
      </c>
      <c r="D2" s="11" t="s">
        <v>1</v>
      </c>
      <c r="E2" s="11"/>
      <c r="F2" s="11" t="s">
        <v>2</v>
      </c>
      <c r="G2" s="11" t="s">
        <v>3</v>
      </c>
      <c r="H2" s="11"/>
      <c r="I2" s="11"/>
      <c r="J2" s="11"/>
      <c r="K2" s="11"/>
      <c r="L2" s="11"/>
      <c r="M2" s="11"/>
      <c r="N2" s="12"/>
      <c r="O2" s="12"/>
      <c r="P2" s="13"/>
      <c r="Q2" s="13"/>
    </row>
    <row r="3" spans="1:21" ht="15.75" customHeight="1">
      <c r="C3" s="11" t="s">
        <v>5</v>
      </c>
      <c r="D3" s="11" t="s">
        <v>6</v>
      </c>
      <c r="E3" s="11" t="s">
        <v>2</v>
      </c>
      <c r="F3" s="11" t="s">
        <v>7</v>
      </c>
      <c r="G3" s="11" t="s">
        <v>8</v>
      </c>
      <c r="H3" s="11" t="s">
        <v>48</v>
      </c>
      <c r="I3" s="11" t="s">
        <v>9</v>
      </c>
      <c r="J3" s="11" t="s">
        <v>10</v>
      </c>
      <c r="K3" s="11" t="s">
        <v>10</v>
      </c>
      <c r="L3" s="11"/>
      <c r="M3" s="11" t="s">
        <v>48</v>
      </c>
      <c r="N3" s="12" t="s">
        <v>9</v>
      </c>
      <c r="O3" s="12" t="s">
        <v>10</v>
      </c>
      <c r="P3" s="66" t="s">
        <v>10</v>
      </c>
      <c r="Q3" s="13"/>
      <c r="S3" s="1"/>
      <c r="T3" s="1"/>
      <c r="U3" s="1"/>
    </row>
    <row r="4" spans="1:21">
      <c r="A4" s="5" t="s">
        <v>20</v>
      </c>
      <c r="C4" s="11" t="s">
        <v>11</v>
      </c>
      <c r="D4" s="11" t="s">
        <v>11</v>
      </c>
      <c r="E4" s="11" t="s">
        <v>7</v>
      </c>
      <c r="F4" s="11" t="s">
        <v>12</v>
      </c>
      <c r="G4" s="11" t="s">
        <v>13</v>
      </c>
      <c r="H4" s="11" t="s">
        <v>14</v>
      </c>
      <c r="I4" s="11" t="s">
        <v>14</v>
      </c>
      <c r="J4" s="11" t="s">
        <v>15</v>
      </c>
      <c r="K4" s="11" t="s">
        <v>15</v>
      </c>
      <c r="L4" s="11"/>
      <c r="M4" s="11" t="s">
        <v>14</v>
      </c>
      <c r="N4" s="12" t="s">
        <v>14</v>
      </c>
      <c r="O4" s="12" t="s">
        <v>15</v>
      </c>
      <c r="P4" s="66" t="s">
        <v>15</v>
      </c>
      <c r="Q4" s="13"/>
      <c r="S4" s="1"/>
      <c r="T4" s="1"/>
      <c r="U4" s="1"/>
    </row>
    <row r="5" spans="1:21">
      <c r="A5" s="14" t="s">
        <v>4</v>
      </c>
      <c r="B5" s="14" t="s">
        <v>16</v>
      </c>
      <c r="C5" s="14" t="s">
        <v>17</v>
      </c>
      <c r="D5" s="14" t="s">
        <v>17</v>
      </c>
      <c r="E5" s="14" t="s">
        <v>18</v>
      </c>
      <c r="F5" s="14" t="s">
        <v>17</v>
      </c>
      <c r="G5" s="14" t="s">
        <v>17</v>
      </c>
      <c r="H5" s="14" t="s">
        <v>19</v>
      </c>
      <c r="I5" s="14" t="s">
        <v>19</v>
      </c>
      <c r="J5" s="14" t="s">
        <v>17</v>
      </c>
      <c r="K5" s="14" t="s">
        <v>18</v>
      </c>
      <c r="L5" s="14"/>
      <c r="M5" s="14" t="s">
        <v>19</v>
      </c>
      <c r="N5" s="15" t="s">
        <v>19</v>
      </c>
      <c r="O5" s="15" t="s">
        <v>17</v>
      </c>
      <c r="P5" s="67" t="s">
        <v>18</v>
      </c>
      <c r="Q5" s="13"/>
      <c r="S5" s="1"/>
      <c r="T5" s="1"/>
      <c r="U5" s="1"/>
    </row>
    <row r="6" spans="1:21">
      <c r="A6" s="6">
        <v>358</v>
      </c>
      <c r="B6" s="6" t="s">
        <v>23</v>
      </c>
      <c r="P6" s="68"/>
      <c r="S6" s="1"/>
      <c r="T6" s="1"/>
      <c r="U6" s="1"/>
    </row>
    <row r="7" spans="1:21">
      <c r="B7" s="16" t="s">
        <v>22</v>
      </c>
      <c r="C7" s="35">
        <v>12314493</v>
      </c>
      <c r="D7" s="35">
        <v>7712164</v>
      </c>
      <c r="E7" s="17">
        <v>-0.05</v>
      </c>
      <c r="F7" s="18">
        <f t="shared" ref="F7:F18" si="0">+C7*E7</f>
        <v>-615724.65</v>
      </c>
      <c r="G7" s="9">
        <f t="shared" ref="G7:G18" si="1">+C7-D7-F7</f>
        <v>5218053.6500000004</v>
      </c>
      <c r="H7" s="62">
        <v>50</v>
      </c>
      <c r="I7" s="19">
        <v>22.73</v>
      </c>
      <c r="J7" s="9">
        <f>+G7/I7</f>
        <v>229566.81258249012</v>
      </c>
      <c r="K7" s="20">
        <f t="shared" ref="K7:K18" si="2">+J7/C7</f>
        <v>1.8642002767185795E-2</v>
      </c>
      <c r="L7" s="20"/>
      <c r="M7" s="62">
        <v>60</v>
      </c>
      <c r="N7" s="22">
        <f>I7+10</f>
        <v>32.730000000000004</v>
      </c>
      <c r="O7" s="21">
        <f>G7/N7</f>
        <v>159427.24259089518</v>
      </c>
      <c r="P7" s="69">
        <f>O7/C7</f>
        <v>1.2946309896062727E-2</v>
      </c>
      <c r="Q7" s="23"/>
    </row>
    <row r="8" spans="1:21">
      <c r="B8" s="16" t="s">
        <v>25</v>
      </c>
      <c r="C8" s="35">
        <v>1186661</v>
      </c>
      <c r="D8" s="35">
        <v>1211718</v>
      </c>
      <c r="E8" s="17">
        <v>-0.05</v>
      </c>
      <c r="F8" s="18">
        <f t="shared" si="0"/>
        <v>-59333.05</v>
      </c>
      <c r="G8" s="9">
        <f>+C8-D8-F8</f>
        <v>34276.050000000003</v>
      </c>
      <c r="H8" s="62">
        <v>50</v>
      </c>
      <c r="I8" s="19">
        <v>6.97</v>
      </c>
      <c r="J8" s="9">
        <f>+G8/I8</f>
        <v>4917.6542324246775</v>
      </c>
      <c r="K8" s="20">
        <f>+J8/C8</f>
        <v>4.1441104345930953E-3</v>
      </c>
      <c r="L8" s="20"/>
      <c r="M8" s="62">
        <v>60</v>
      </c>
      <c r="N8" s="22">
        <f>I8+10</f>
        <v>16.97</v>
      </c>
      <c r="O8" s="21">
        <f>G8/N8</f>
        <v>2019.802592810843</v>
      </c>
      <c r="P8" s="69">
        <f>O8/C8</f>
        <v>1.7020889645912717E-3</v>
      </c>
      <c r="Q8" s="23"/>
    </row>
    <row r="9" spans="1:21" s="5" customFormat="1">
      <c r="B9" s="6" t="s">
        <v>31</v>
      </c>
      <c r="C9" s="36">
        <f>SUM(C7:C8)</f>
        <v>13501154</v>
      </c>
      <c r="D9" s="36">
        <f>SUM(D7:D8)</f>
        <v>8923882</v>
      </c>
      <c r="E9" s="24" t="s">
        <v>3</v>
      </c>
      <c r="F9" s="24">
        <f t="shared" ref="F9:G9" si="3">SUM(F7:F8)</f>
        <v>-675057.70000000007</v>
      </c>
      <c r="G9" s="24">
        <f t="shared" si="3"/>
        <v>5252329.7</v>
      </c>
      <c r="H9" s="63"/>
      <c r="I9" s="24" t="s">
        <v>3</v>
      </c>
      <c r="J9" s="24">
        <f>SUM(J7:J8)</f>
        <v>234484.46681491481</v>
      </c>
      <c r="K9" s="24" t="s">
        <v>3</v>
      </c>
      <c r="L9" s="24"/>
      <c r="M9" s="63"/>
      <c r="N9" s="25" t="s">
        <v>3</v>
      </c>
      <c r="O9" s="24">
        <f>SUM(O7:O8)</f>
        <v>161447.04518370604</v>
      </c>
      <c r="P9" s="70" t="s">
        <v>3</v>
      </c>
      <c r="Q9" s="26"/>
    </row>
    <row r="10" spans="1:21">
      <c r="B10" s="16"/>
      <c r="C10" s="35"/>
      <c r="D10" s="35"/>
      <c r="F10" s="18"/>
      <c r="G10" s="9"/>
      <c r="H10" s="62"/>
      <c r="I10" s="19"/>
      <c r="J10" s="9"/>
      <c r="K10" s="20"/>
      <c r="L10" s="20"/>
      <c r="M10" s="62"/>
      <c r="N10" s="22"/>
      <c r="O10" s="21"/>
      <c r="P10" s="69"/>
      <c r="Q10" s="23"/>
    </row>
    <row r="11" spans="1:21">
      <c r="A11" s="5" t="s">
        <v>26</v>
      </c>
      <c r="B11" s="16"/>
      <c r="C11" s="35"/>
      <c r="D11" s="35"/>
      <c r="F11" s="18"/>
      <c r="G11" s="9"/>
      <c r="H11" s="62"/>
      <c r="I11" s="19"/>
      <c r="J11" s="9"/>
      <c r="K11" s="20"/>
      <c r="L11" s="20"/>
      <c r="M11" s="62"/>
      <c r="N11" s="22"/>
      <c r="O11" s="21"/>
      <c r="P11" s="69"/>
      <c r="Q11" s="23"/>
    </row>
    <row r="12" spans="1:21">
      <c r="A12" s="14" t="s">
        <v>4</v>
      </c>
      <c r="B12" s="14" t="s">
        <v>16</v>
      </c>
      <c r="C12" s="37"/>
      <c r="D12" s="37"/>
      <c r="E12" s="14"/>
      <c r="F12" s="14"/>
      <c r="G12" s="14"/>
      <c r="H12" s="64"/>
      <c r="I12" s="14"/>
      <c r="J12" s="14"/>
      <c r="K12" s="14"/>
      <c r="L12" s="14"/>
      <c r="M12" s="64"/>
      <c r="N12" s="15"/>
      <c r="O12" s="15"/>
      <c r="P12" s="67"/>
      <c r="Q12" s="13"/>
      <c r="S12" s="1"/>
      <c r="T12" s="1"/>
      <c r="U12" s="1"/>
    </row>
    <row r="13" spans="1:21">
      <c r="A13" s="6">
        <v>392</v>
      </c>
      <c r="B13" s="6" t="s">
        <v>27</v>
      </c>
      <c r="C13" s="35"/>
      <c r="D13" s="35"/>
      <c r="F13" s="18"/>
      <c r="G13" s="9"/>
      <c r="H13" s="62"/>
      <c r="I13" s="19"/>
      <c r="J13" s="9"/>
      <c r="K13" s="20"/>
      <c r="L13" s="20"/>
      <c r="M13" s="62"/>
      <c r="N13" s="22"/>
      <c r="O13" s="21"/>
      <c r="P13" s="69"/>
      <c r="Q13" s="23"/>
    </row>
    <row r="14" spans="1:21">
      <c r="B14" s="16" t="s">
        <v>21</v>
      </c>
      <c r="C14" s="35">
        <v>5338747</v>
      </c>
      <c r="D14" s="35">
        <v>3570034</v>
      </c>
      <c r="E14" s="20">
        <v>0</v>
      </c>
      <c r="F14" s="18">
        <f t="shared" si="0"/>
        <v>0</v>
      </c>
      <c r="G14" s="9">
        <f t="shared" si="1"/>
        <v>1768713</v>
      </c>
      <c r="H14" s="62">
        <v>7</v>
      </c>
      <c r="I14" s="19">
        <v>3.59</v>
      </c>
      <c r="J14" s="9">
        <f t="shared" ref="J14:J18" si="4">+G14/I14</f>
        <v>492677.71587743732</v>
      </c>
      <c r="K14" s="20">
        <f t="shared" si="2"/>
        <v>9.2283398310022427E-2</v>
      </c>
      <c r="L14" s="20"/>
      <c r="M14" s="62">
        <v>10</v>
      </c>
      <c r="N14" s="22">
        <f>I14+3</f>
        <v>6.59</v>
      </c>
      <c r="O14" s="21">
        <f>G14/N14</f>
        <v>268393.47496206372</v>
      </c>
      <c r="P14" s="69">
        <f>O14/C14</f>
        <v>5.0272746575566088E-2</v>
      </c>
      <c r="Q14" s="23"/>
    </row>
    <row r="15" spans="1:21">
      <c r="B15" s="16" t="s">
        <v>28</v>
      </c>
      <c r="C15" s="35">
        <v>11806296</v>
      </c>
      <c r="D15" s="35">
        <v>10311596</v>
      </c>
      <c r="E15" s="20">
        <v>0</v>
      </c>
      <c r="F15" s="18">
        <f t="shared" si="0"/>
        <v>0</v>
      </c>
      <c r="G15" s="9">
        <f t="shared" si="1"/>
        <v>1494700</v>
      </c>
      <c r="H15" s="62">
        <v>7</v>
      </c>
      <c r="I15" s="19">
        <v>1.9533759829999999</v>
      </c>
      <c r="J15" s="9">
        <f t="shared" si="4"/>
        <v>765188.07081084093</v>
      </c>
      <c r="K15" s="20">
        <f t="shared" si="2"/>
        <v>6.4811865703760171E-2</v>
      </c>
      <c r="L15" s="20"/>
      <c r="M15" s="62">
        <v>10</v>
      </c>
      <c r="N15" s="22">
        <f t="shared" ref="N15:N18" si="5">I15+3</f>
        <v>4.9533759829999999</v>
      </c>
      <c r="O15" s="21">
        <f t="shared" ref="O15:O18" si="6">G15/N15</f>
        <v>301753.79481182422</v>
      </c>
      <c r="P15" s="69">
        <f t="shared" ref="P15:P18" si="7">O15/C15</f>
        <v>2.5558718400065881E-2</v>
      </c>
      <c r="Q15" s="23"/>
    </row>
    <row r="16" spans="1:21">
      <c r="B16" s="16" t="s">
        <v>29</v>
      </c>
      <c r="C16" s="35">
        <v>6522896</v>
      </c>
      <c r="D16" s="35">
        <v>4705072</v>
      </c>
      <c r="E16" s="20">
        <v>0</v>
      </c>
      <c r="F16" s="18">
        <f t="shared" si="0"/>
        <v>0</v>
      </c>
      <c r="G16" s="9">
        <f t="shared" si="1"/>
        <v>1817824</v>
      </c>
      <c r="H16" s="62">
        <v>7</v>
      </c>
      <c r="I16" s="19">
        <v>3.22</v>
      </c>
      <c r="J16" s="9">
        <f t="shared" si="4"/>
        <v>564541.61490683223</v>
      </c>
      <c r="K16" s="20">
        <f>+J16/C16</f>
        <v>8.6547695211886294E-2</v>
      </c>
      <c r="L16" s="20"/>
      <c r="M16" s="62">
        <v>10</v>
      </c>
      <c r="N16" s="22">
        <f t="shared" si="5"/>
        <v>6.2200000000000006</v>
      </c>
      <c r="O16" s="21">
        <f t="shared" si="6"/>
        <v>292254.66237942118</v>
      </c>
      <c r="P16" s="69">
        <f t="shared" si="7"/>
        <v>4.4804433855671039E-2</v>
      </c>
      <c r="Q16" s="23"/>
    </row>
    <row r="17" spans="1:17">
      <c r="B17" s="16" t="s">
        <v>24</v>
      </c>
      <c r="C17" s="35">
        <v>8453942</v>
      </c>
      <c r="D17" s="35">
        <v>7171957</v>
      </c>
      <c r="E17" s="20">
        <v>0</v>
      </c>
      <c r="F17" s="18">
        <f t="shared" si="0"/>
        <v>0</v>
      </c>
      <c r="G17" s="9">
        <f t="shared" si="1"/>
        <v>1281985</v>
      </c>
      <c r="H17" s="62">
        <v>7</v>
      </c>
      <c r="I17" s="19">
        <v>2.13</v>
      </c>
      <c r="J17" s="9">
        <f t="shared" si="4"/>
        <v>601870.89201877941</v>
      </c>
      <c r="K17" s="20">
        <f t="shared" si="2"/>
        <v>7.1194111814202113E-2</v>
      </c>
      <c r="L17" s="20"/>
      <c r="M17" s="62">
        <v>10</v>
      </c>
      <c r="N17" s="22">
        <f t="shared" si="5"/>
        <v>5.13</v>
      </c>
      <c r="O17" s="21">
        <f t="shared" si="6"/>
        <v>249899.61013645225</v>
      </c>
      <c r="P17" s="69">
        <f t="shared" si="7"/>
        <v>2.9560128297124851E-2</v>
      </c>
      <c r="Q17" s="23"/>
    </row>
    <row r="18" spans="1:17">
      <c r="B18" s="16" t="s">
        <v>25</v>
      </c>
      <c r="C18" s="35">
        <v>12984613</v>
      </c>
      <c r="D18" s="35">
        <v>9767999</v>
      </c>
      <c r="E18" s="20">
        <v>0</v>
      </c>
      <c r="F18" s="18">
        <f t="shared" si="0"/>
        <v>0</v>
      </c>
      <c r="G18" s="9">
        <f t="shared" si="1"/>
        <v>3216614</v>
      </c>
      <c r="H18" s="62">
        <v>7</v>
      </c>
      <c r="I18" s="19">
        <v>2.52</v>
      </c>
      <c r="J18" s="9">
        <f t="shared" si="4"/>
        <v>1276434.1269841269</v>
      </c>
      <c r="K18" s="20">
        <f t="shared" si="2"/>
        <v>9.8303594183679316E-2</v>
      </c>
      <c r="L18" s="20"/>
      <c r="M18" s="62">
        <v>10</v>
      </c>
      <c r="N18" s="22">
        <f t="shared" si="5"/>
        <v>5.52</v>
      </c>
      <c r="O18" s="21">
        <f t="shared" si="6"/>
        <v>582719.92753623193</v>
      </c>
      <c r="P18" s="69">
        <f t="shared" si="7"/>
        <v>4.4877727779505786E-2</v>
      </c>
      <c r="Q18" s="23"/>
    </row>
    <row r="19" spans="1:17" s="5" customFormat="1">
      <c r="B19" s="6" t="s">
        <v>31</v>
      </c>
      <c r="C19" s="36">
        <f>SUM(C14:C18)</f>
        <v>45106494</v>
      </c>
      <c r="D19" s="36">
        <f>SUM(D14:D18)</f>
        <v>35526658</v>
      </c>
      <c r="E19" s="24" t="s">
        <v>3</v>
      </c>
      <c r="F19" s="24">
        <f t="shared" ref="F19" si="8">SUM(F17:F18)</f>
        <v>0</v>
      </c>
      <c r="G19" s="24">
        <f>SUM(G14:G18)</f>
        <v>9579836</v>
      </c>
      <c r="H19" s="63"/>
      <c r="I19" s="24" t="s">
        <v>3</v>
      </c>
      <c r="J19" s="24">
        <f>SUM(J14:J18)</f>
        <v>3700712.4205980171</v>
      </c>
      <c r="K19" s="24" t="s">
        <v>3</v>
      </c>
      <c r="L19" s="24"/>
      <c r="M19" s="63"/>
      <c r="N19" s="25" t="s">
        <v>3</v>
      </c>
      <c r="O19" s="24">
        <f>SUM(O14:O18)</f>
        <v>1695021.4698259933</v>
      </c>
      <c r="P19" s="70" t="s">
        <v>3</v>
      </c>
      <c r="Q19" s="26"/>
    </row>
    <row r="20" spans="1:17" s="5" customFormat="1">
      <c r="B20" s="6"/>
      <c r="C20" s="38"/>
      <c r="D20" s="38"/>
      <c r="E20" s="27"/>
      <c r="F20" s="27"/>
      <c r="G20" s="27"/>
      <c r="H20" s="65"/>
      <c r="I20" s="27"/>
      <c r="J20" s="27"/>
      <c r="K20" s="27"/>
      <c r="L20" s="27"/>
      <c r="M20" s="65"/>
      <c r="N20" s="28"/>
      <c r="O20" s="27"/>
      <c r="P20" s="71"/>
      <c r="Q20" s="26"/>
    </row>
    <row r="21" spans="1:17">
      <c r="A21" s="6">
        <v>391</v>
      </c>
      <c r="B21" s="6" t="s">
        <v>30</v>
      </c>
      <c r="C21" s="35"/>
      <c r="D21" s="35"/>
      <c r="F21" s="18"/>
      <c r="G21" s="9"/>
      <c r="H21" s="62"/>
      <c r="I21" s="19"/>
      <c r="J21" s="9"/>
      <c r="K21" s="20"/>
      <c r="L21" s="20"/>
      <c r="M21" s="62"/>
      <c r="N21" s="22"/>
      <c r="O21" s="21"/>
      <c r="P21" s="68"/>
    </row>
    <row r="22" spans="1:17">
      <c r="B22" s="16" t="s">
        <v>21</v>
      </c>
      <c r="C22" s="35">
        <v>38397.93</v>
      </c>
      <c r="D22" s="35">
        <v>27300.93</v>
      </c>
      <c r="E22" s="20">
        <v>0</v>
      </c>
      <c r="F22" s="18">
        <f t="shared" ref="F22:F26" si="9">+C22*E22</f>
        <v>0</v>
      </c>
      <c r="G22" s="9">
        <f>+C22-D22-F22</f>
        <v>11097</v>
      </c>
      <c r="H22" s="62">
        <v>10</v>
      </c>
      <c r="I22" s="19">
        <v>10</v>
      </c>
      <c r="J22" s="9">
        <f>C22/I22</f>
        <v>3839.7930000000001</v>
      </c>
      <c r="K22" s="20">
        <f>1/I22</f>
        <v>0.1</v>
      </c>
      <c r="L22" s="20"/>
      <c r="M22" s="62">
        <v>18</v>
      </c>
      <c r="N22" s="22">
        <v>18</v>
      </c>
      <c r="O22" s="21">
        <f>C22*P22</f>
        <v>2133.2183333333332</v>
      </c>
      <c r="P22" s="69">
        <f>1/N22</f>
        <v>5.5555555555555552E-2</v>
      </c>
      <c r="Q22" s="23"/>
    </row>
    <row r="23" spans="1:17">
      <c r="B23" s="16" t="s">
        <v>28</v>
      </c>
      <c r="C23" s="35">
        <v>10417362.27</v>
      </c>
      <c r="D23" s="35">
        <v>2741690.27</v>
      </c>
      <c r="E23" s="20">
        <v>0</v>
      </c>
      <c r="F23" s="18">
        <f t="shared" si="9"/>
        <v>0</v>
      </c>
      <c r="G23" s="9">
        <f t="shared" ref="G23:G26" si="10">+C23-D23-F23</f>
        <v>7675672</v>
      </c>
      <c r="H23" s="62">
        <v>10</v>
      </c>
      <c r="I23" s="19">
        <v>10</v>
      </c>
      <c r="J23" s="9">
        <f t="shared" ref="J23:J26" si="11">C23/I23</f>
        <v>1041736.227</v>
      </c>
      <c r="K23" s="20">
        <f t="shared" ref="K23:K26" si="12">1/I23</f>
        <v>0.1</v>
      </c>
      <c r="L23" s="20"/>
      <c r="M23" s="62">
        <v>18</v>
      </c>
      <c r="N23" s="22">
        <v>18</v>
      </c>
      <c r="O23" s="21">
        <f t="shared" ref="O23:O26" si="13">C23*P23</f>
        <v>578742.34833333327</v>
      </c>
      <c r="P23" s="69">
        <f t="shared" ref="P23:P26" si="14">1/N23</f>
        <v>5.5555555555555552E-2</v>
      </c>
      <c r="Q23" s="23"/>
    </row>
    <row r="24" spans="1:17">
      <c r="B24" s="16" t="s">
        <v>29</v>
      </c>
      <c r="C24" s="35">
        <v>41181.85</v>
      </c>
      <c r="D24" s="35">
        <v>19967.849999999999</v>
      </c>
      <c r="E24" s="20">
        <v>0</v>
      </c>
      <c r="F24" s="18">
        <f t="shared" si="9"/>
        <v>0</v>
      </c>
      <c r="G24" s="9">
        <f t="shared" si="10"/>
        <v>21214</v>
      </c>
      <c r="H24" s="62">
        <v>10</v>
      </c>
      <c r="I24" s="19">
        <v>10</v>
      </c>
      <c r="J24" s="9">
        <f t="shared" si="11"/>
        <v>4118.1849999999995</v>
      </c>
      <c r="K24" s="20">
        <f t="shared" si="12"/>
        <v>0.1</v>
      </c>
      <c r="L24" s="20"/>
      <c r="M24" s="62">
        <v>18</v>
      </c>
      <c r="N24" s="22">
        <v>18</v>
      </c>
      <c r="O24" s="21">
        <f t="shared" si="13"/>
        <v>2287.8805555555555</v>
      </c>
      <c r="P24" s="69">
        <f t="shared" si="14"/>
        <v>5.5555555555555552E-2</v>
      </c>
      <c r="Q24" s="23"/>
    </row>
    <row r="25" spans="1:17">
      <c r="B25" s="16" t="s">
        <v>24</v>
      </c>
      <c r="C25" s="35">
        <v>14894.65</v>
      </c>
      <c r="D25" s="35">
        <v>10471.65</v>
      </c>
      <c r="E25" s="20">
        <v>0</v>
      </c>
      <c r="F25" s="18">
        <f t="shared" si="9"/>
        <v>0</v>
      </c>
      <c r="G25" s="9">
        <f t="shared" si="10"/>
        <v>4423</v>
      </c>
      <c r="H25" s="62">
        <v>10</v>
      </c>
      <c r="I25" s="19">
        <v>10</v>
      </c>
      <c r="J25" s="9">
        <f t="shared" si="11"/>
        <v>1489.4649999999999</v>
      </c>
      <c r="K25" s="20">
        <f t="shared" si="12"/>
        <v>0.1</v>
      </c>
      <c r="L25" s="20"/>
      <c r="M25" s="62">
        <v>18</v>
      </c>
      <c r="N25" s="22">
        <v>18</v>
      </c>
      <c r="O25" s="21">
        <f t="shared" si="13"/>
        <v>827.4805555555555</v>
      </c>
      <c r="P25" s="69">
        <f t="shared" si="14"/>
        <v>5.5555555555555552E-2</v>
      </c>
      <c r="Q25" s="23"/>
    </row>
    <row r="26" spans="1:17">
      <c r="B26" s="16" t="s">
        <v>25</v>
      </c>
      <c r="C26" s="35">
        <v>24050.18</v>
      </c>
      <c r="D26" s="35">
        <v>10070.18</v>
      </c>
      <c r="E26" s="20">
        <v>0</v>
      </c>
      <c r="F26" s="18">
        <f t="shared" si="9"/>
        <v>0</v>
      </c>
      <c r="G26" s="9">
        <f t="shared" si="10"/>
        <v>13980</v>
      </c>
      <c r="H26" s="62">
        <v>10</v>
      </c>
      <c r="I26" s="19">
        <v>10</v>
      </c>
      <c r="J26" s="9">
        <f t="shared" si="11"/>
        <v>2405.018</v>
      </c>
      <c r="K26" s="20">
        <f t="shared" si="12"/>
        <v>0.1</v>
      </c>
      <c r="L26" s="20"/>
      <c r="M26" s="62">
        <v>18</v>
      </c>
      <c r="N26" s="22">
        <v>18</v>
      </c>
      <c r="O26" s="21">
        <f t="shared" si="13"/>
        <v>1336.1211111111111</v>
      </c>
      <c r="P26" s="69">
        <f t="shared" si="14"/>
        <v>5.5555555555555552E-2</v>
      </c>
      <c r="Q26" s="23"/>
    </row>
    <row r="27" spans="1:17" s="5" customFormat="1">
      <c r="B27" s="6" t="s">
        <v>31</v>
      </c>
      <c r="C27" s="36">
        <f>SUM(C22:C26)</f>
        <v>10535886.879999999</v>
      </c>
      <c r="D27" s="36">
        <f>SUM(D22:D26)</f>
        <v>2809500.8800000004</v>
      </c>
      <c r="E27" s="24" t="s">
        <v>3</v>
      </c>
      <c r="F27" s="24">
        <f t="shared" ref="F27" si="15">SUM(F25:F26)</f>
        <v>0</v>
      </c>
      <c r="G27" s="24">
        <f>SUM(G22:G26)</f>
        <v>7726386</v>
      </c>
      <c r="H27" s="63"/>
      <c r="I27" s="24" t="s">
        <v>3</v>
      </c>
      <c r="J27" s="24">
        <f>SUM(J22:J26)</f>
        <v>1053588.6879999998</v>
      </c>
      <c r="K27" s="24" t="s">
        <v>3</v>
      </c>
      <c r="L27" s="24"/>
      <c r="M27" s="63"/>
      <c r="N27" s="25" t="s">
        <v>3</v>
      </c>
      <c r="O27" s="24">
        <f>SUM(O22:O26)</f>
        <v>585327.04888888891</v>
      </c>
      <c r="P27" s="70" t="s">
        <v>3</v>
      </c>
      <c r="Q27" s="26"/>
    </row>
    <row r="28" spans="1:17">
      <c r="C28" s="35"/>
      <c r="D28" s="35"/>
      <c r="E28" s="20"/>
      <c r="G28" s="18"/>
      <c r="H28" s="62"/>
      <c r="I28" s="9"/>
      <c r="J28" s="19"/>
      <c r="K28" s="9"/>
      <c r="L28" s="9"/>
      <c r="M28" s="62"/>
      <c r="N28" s="22"/>
      <c r="O28" s="21"/>
      <c r="P28" s="68"/>
    </row>
    <row r="29" spans="1:17">
      <c r="A29" s="32">
        <v>390</v>
      </c>
      <c r="B29" s="32" t="s">
        <v>32</v>
      </c>
      <c r="C29" s="35"/>
      <c r="D29" s="35"/>
      <c r="E29" s="20"/>
      <c r="G29" s="18"/>
      <c r="H29" s="62"/>
      <c r="I29" s="9"/>
      <c r="J29" s="19"/>
      <c r="K29" s="9"/>
      <c r="L29" s="9"/>
      <c r="M29" s="62"/>
      <c r="N29" s="22"/>
      <c r="O29" s="21"/>
      <c r="P29" s="68"/>
    </row>
    <row r="30" spans="1:17">
      <c r="B30" s="16" t="s">
        <v>21</v>
      </c>
      <c r="C30" s="35">
        <v>30224468</v>
      </c>
      <c r="D30" s="35">
        <v>6357766</v>
      </c>
      <c r="E30" s="20">
        <v>0</v>
      </c>
      <c r="F30" s="18">
        <f t="shared" ref="F30:F34" si="16">+C30*E30</f>
        <v>0</v>
      </c>
      <c r="G30" s="9">
        <f t="shared" ref="G30:G34" si="17">+C30-D30-F30</f>
        <v>23866702</v>
      </c>
      <c r="H30" s="62">
        <v>50</v>
      </c>
      <c r="I30" s="19">
        <v>42.66</v>
      </c>
      <c r="J30" s="9">
        <f t="shared" ref="J30:J34" si="18">+G30/I30</f>
        <v>559463.24425691518</v>
      </c>
      <c r="K30" s="20">
        <f t="shared" ref="K30:K34" si="19">+J30/C30</f>
        <v>1.8510275987551384E-2</v>
      </c>
      <c r="L30" s="20"/>
      <c r="M30" s="62">
        <v>60</v>
      </c>
      <c r="N30" s="22">
        <f>I30+10</f>
        <v>52.66</v>
      </c>
      <c r="O30" s="21">
        <f>G30/N30</f>
        <v>453222.59779718955</v>
      </c>
      <c r="P30" s="69">
        <f t="shared" ref="P30" si="20">O30/C30</f>
        <v>1.4995221679243107E-2</v>
      </c>
      <c r="Q30" s="23"/>
    </row>
    <row r="31" spans="1:17">
      <c r="B31" s="16" t="s">
        <v>28</v>
      </c>
      <c r="C31" s="35">
        <v>74177492</v>
      </c>
      <c r="D31" s="35">
        <v>40828462</v>
      </c>
      <c r="E31" s="20">
        <v>0</v>
      </c>
      <c r="F31" s="18">
        <f t="shared" si="16"/>
        <v>0</v>
      </c>
      <c r="G31" s="9">
        <f t="shared" si="17"/>
        <v>33349030</v>
      </c>
      <c r="H31" s="62">
        <v>50</v>
      </c>
      <c r="I31" s="19">
        <v>29.342112620000002</v>
      </c>
      <c r="J31" s="9">
        <f t="shared" si="18"/>
        <v>1136558.5849898492</v>
      </c>
      <c r="K31" s="20">
        <f t="shared" si="19"/>
        <v>1.5322149001611557E-2</v>
      </c>
      <c r="L31" s="20"/>
      <c r="M31" s="62">
        <v>60</v>
      </c>
      <c r="N31" s="22">
        <f t="shared" ref="N31:N34" si="21">I31+10</f>
        <v>39.342112620000002</v>
      </c>
      <c r="O31" s="21">
        <f t="shared" ref="O31:O34" si="22">G31/N31</f>
        <v>847667.49366292672</v>
      </c>
      <c r="P31" s="69">
        <f t="shared" ref="P31:P34" si="23">O31/C31</f>
        <v>1.1427556672621483E-2</v>
      </c>
      <c r="Q31" s="23"/>
    </row>
    <row r="32" spans="1:17">
      <c r="B32" s="16" t="s">
        <v>29</v>
      </c>
      <c r="C32" s="35">
        <v>2602692</v>
      </c>
      <c r="D32" s="35">
        <v>625405</v>
      </c>
      <c r="E32" s="20">
        <v>0</v>
      </c>
      <c r="F32" s="18">
        <f t="shared" si="16"/>
        <v>0</v>
      </c>
      <c r="G32" s="9">
        <f t="shared" si="17"/>
        <v>1977287</v>
      </c>
      <c r="H32" s="62">
        <v>50</v>
      </c>
      <c r="I32" s="19">
        <v>46.89</v>
      </c>
      <c r="J32" s="9">
        <f t="shared" si="18"/>
        <v>42168.628705480915</v>
      </c>
      <c r="K32" s="20">
        <f t="shared" si="19"/>
        <v>1.6201928121145688E-2</v>
      </c>
      <c r="L32" s="20"/>
      <c r="M32" s="62">
        <v>60</v>
      </c>
      <c r="N32" s="22">
        <f t="shared" si="21"/>
        <v>56.89</v>
      </c>
      <c r="O32" s="21">
        <f t="shared" si="22"/>
        <v>34756.31921251538</v>
      </c>
      <c r="P32" s="69">
        <f t="shared" si="23"/>
        <v>1.3353988567419955E-2</v>
      </c>
      <c r="Q32" s="23"/>
    </row>
    <row r="33" spans="2:17">
      <c r="B33" s="16" t="s">
        <v>24</v>
      </c>
      <c r="C33" s="35">
        <v>29145371</v>
      </c>
      <c r="D33" s="35">
        <v>18971222</v>
      </c>
      <c r="E33" s="20">
        <v>0</v>
      </c>
      <c r="F33" s="18">
        <f t="shared" si="16"/>
        <v>0</v>
      </c>
      <c r="G33" s="9">
        <f t="shared" si="17"/>
        <v>10174149</v>
      </c>
      <c r="H33" s="62">
        <v>50</v>
      </c>
      <c r="I33" s="19">
        <v>26.02</v>
      </c>
      <c r="J33" s="9">
        <f t="shared" si="18"/>
        <v>391012.64411990775</v>
      </c>
      <c r="K33" s="20">
        <f t="shared" si="19"/>
        <v>1.3415943276889759E-2</v>
      </c>
      <c r="L33" s="20"/>
      <c r="M33" s="62">
        <v>60</v>
      </c>
      <c r="N33" s="22">
        <f t="shared" si="21"/>
        <v>36.019999999999996</v>
      </c>
      <c r="O33" s="21">
        <f t="shared" si="22"/>
        <v>282458.32870627433</v>
      </c>
      <c r="P33" s="69">
        <f t="shared" si="23"/>
        <v>9.6913615786971569E-3</v>
      </c>
      <c r="Q33" s="23"/>
    </row>
    <row r="34" spans="2:17">
      <c r="B34" s="16" t="s">
        <v>25</v>
      </c>
      <c r="C34" s="35">
        <v>20710197</v>
      </c>
      <c r="D34" s="35">
        <v>6119635</v>
      </c>
      <c r="E34" s="20">
        <v>0</v>
      </c>
      <c r="F34" s="18">
        <f t="shared" si="16"/>
        <v>0</v>
      </c>
      <c r="G34" s="9">
        <f t="shared" si="17"/>
        <v>14590562</v>
      </c>
      <c r="H34" s="62">
        <v>50</v>
      </c>
      <c r="I34" s="19">
        <v>38.71</v>
      </c>
      <c r="J34" s="9">
        <f t="shared" si="18"/>
        <v>376919.71066907776</v>
      </c>
      <c r="K34" s="20">
        <f t="shared" si="19"/>
        <v>1.8199716336309006E-2</v>
      </c>
      <c r="L34" s="20"/>
      <c r="M34" s="62">
        <v>60</v>
      </c>
      <c r="N34" s="22">
        <f t="shared" si="21"/>
        <v>48.71</v>
      </c>
      <c r="O34" s="21">
        <f t="shared" si="22"/>
        <v>299539.3553685075</v>
      </c>
      <c r="P34" s="69">
        <f t="shared" si="23"/>
        <v>1.446337547482081E-2</v>
      </c>
      <c r="Q34" s="23"/>
    </row>
    <row r="35" spans="2:17" s="5" customFormat="1">
      <c r="B35" s="6" t="s">
        <v>31</v>
      </c>
      <c r="C35" s="36">
        <f>SUM(C30:C34)</f>
        <v>156860220</v>
      </c>
      <c r="D35" s="36">
        <f>SUM(D30:D34)</f>
        <v>72902490</v>
      </c>
      <c r="E35" s="24" t="s">
        <v>3</v>
      </c>
      <c r="F35" s="24">
        <f t="shared" ref="F35" si="24">SUM(F33:F34)</f>
        <v>0</v>
      </c>
      <c r="G35" s="24">
        <f>SUM(G30:G34)</f>
        <v>83957730</v>
      </c>
      <c r="H35" s="24"/>
      <c r="I35" s="24" t="s">
        <v>3</v>
      </c>
      <c r="J35" s="24">
        <f>SUM(J30:J34)</f>
        <v>2506122.8127412312</v>
      </c>
      <c r="K35" s="24" t="s">
        <v>3</v>
      </c>
      <c r="L35" s="24"/>
      <c r="M35" s="24"/>
      <c r="N35" s="25" t="s">
        <v>3</v>
      </c>
      <c r="O35" s="24">
        <f>SUM(O30:O34)</f>
        <v>1917644.0947474134</v>
      </c>
      <c r="P35" s="70" t="s">
        <v>3</v>
      </c>
      <c r="Q35" s="26"/>
    </row>
    <row r="36" spans="2:17">
      <c r="D36" s="34"/>
      <c r="E36" s="20"/>
      <c r="G36" s="18"/>
      <c r="H36" s="18"/>
      <c r="I36" s="9"/>
      <c r="J36" s="19"/>
      <c r="K36" s="9"/>
      <c r="L36" s="9"/>
      <c r="M36" s="9"/>
      <c r="N36" s="22"/>
      <c r="O36" s="21"/>
    </row>
    <row r="37" spans="2:17">
      <c r="D37" s="34"/>
      <c r="E37" s="20"/>
      <c r="G37" s="18"/>
      <c r="H37" s="18"/>
      <c r="I37" s="9"/>
      <c r="J37" s="19"/>
      <c r="K37" s="9"/>
      <c r="L37" s="9"/>
      <c r="M37" s="9"/>
      <c r="N37" s="22"/>
      <c r="O37" s="21"/>
    </row>
    <row r="38" spans="2:17">
      <c r="D38" s="34"/>
      <c r="E38" s="20"/>
      <c r="G38" s="18"/>
      <c r="H38" s="18"/>
      <c r="I38" s="9"/>
      <c r="J38" s="19"/>
      <c r="K38" s="9"/>
      <c r="L38" s="9"/>
      <c r="M38" s="9"/>
      <c r="N38" s="22"/>
      <c r="O38" s="21"/>
      <c r="P38" s="29"/>
    </row>
    <row r="39" spans="2:17">
      <c r="D39" s="34"/>
      <c r="E39" s="20"/>
      <c r="G39" s="18"/>
      <c r="H39" s="18"/>
      <c r="I39" s="9"/>
      <c r="J39" s="19"/>
      <c r="K39" s="9"/>
      <c r="L39" s="9"/>
      <c r="M39" s="9"/>
      <c r="N39" s="22"/>
      <c r="O39" s="21"/>
    </row>
    <row r="40" spans="2:17">
      <c r="D40" s="31"/>
      <c r="G40" s="18"/>
      <c r="H40" s="18"/>
      <c r="I40" s="9"/>
      <c r="J40" s="19"/>
      <c r="K40" s="9"/>
      <c r="L40" s="1"/>
      <c r="M40" s="1"/>
      <c r="N40" s="22"/>
      <c r="O40" s="21"/>
      <c r="P40" s="29"/>
    </row>
    <row r="41" spans="2:17">
      <c r="D41" s="30"/>
      <c r="F41" s="18"/>
      <c r="G41" s="9"/>
      <c r="H41" s="9"/>
      <c r="I41" s="19"/>
      <c r="J41" s="9"/>
      <c r="K41" s="20"/>
      <c r="L41" s="20"/>
      <c r="M41" s="20"/>
      <c r="N41" s="22"/>
      <c r="O41" s="21"/>
    </row>
    <row r="42" spans="2:17">
      <c r="F42" s="18"/>
      <c r="G42" s="9"/>
      <c r="H42" s="9"/>
      <c r="I42" s="19"/>
      <c r="J42" s="9"/>
      <c r="K42" s="20"/>
      <c r="L42" s="20"/>
      <c r="M42" s="20"/>
      <c r="N42" s="22"/>
      <c r="O42" s="21"/>
    </row>
    <row r="43" spans="2:17">
      <c r="F43" s="18"/>
      <c r="G43" s="9"/>
      <c r="H43" s="9"/>
      <c r="I43" s="19"/>
      <c r="J43" s="9"/>
      <c r="K43" s="20"/>
      <c r="L43" s="20"/>
      <c r="M43" s="20"/>
      <c r="N43" s="22"/>
      <c r="O43" s="21"/>
    </row>
    <row r="44" spans="2:17">
      <c r="F44" s="18"/>
      <c r="G44" s="9"/>
      <c r="H44" s="9"/>
      <c r="I44" s="19"/>
      <c r="J44" s="9"/>
      <c r="K44" s="20"/>
      <c r="L44" s="20"/>
      <c r="M44" s="20"/>
      <c r="N44" s="22"/>
      <c r="O44" s="21"/>
    </row>
    <row r="45" spans="2:17">
      <c r="F45" s="18"/>
      <c r="G45" s="9"/>
      <c r="H45" s="9"/>
      <c r="I45" s="19"/>
      <c r="J45" s="9"/>
      <c r="K45" s="20"/>
      <c r="L45" s="20"/>
      <c r="M45" s="20"/>
      <c r="N45" s="22"/>
      <c r="O45" s="21"/>
    </row>
    <row r="46" spans="2:17">
      <c r="F46" s="18"/>
      <c r="G46" s="9"/>
      <c r="H46" s="9"/>
      <c r="I46" s="19"/>
      <c r="J46" s="9"/>
      <c r="K46" s="20"/>
      <c r="L46" s="20"/>
      <c r="M46" s="20"/>
      <c r="N46" s="22"/>
      <c r="O46" s="21"/>
    </row>
    <row r="47" spans="2:17">
      <c r="F47" s="18"/>
      <c r="G47" s="9"/>
      <c r="H47" s="9"/>
      <c r="I47" s="19"/>
      <c r="J47" s="9"/>
      <c r="K47" s="20"/>
      <c r="L47" s="20"/>
      <c r="M47" s="20"/>
      <c r="N47" s="22"/>
      <c r="O47" s="21"/>
    </row>
    <row r="48" spans="2:17">
      <c r="F48" s="18"/>
      <c r="G48" s="9"/>
      <c r="H48" s="9"/>
      <c r="I48" s="19"/>
      <c r="J48" s="9"/>
      <c r="K48" s="20"/>
      <c r="L48" s="20"/>
      <c r="M48" s="20"/>
      <c r="N48" s="22"/>
      <c r="O48" s="21"/>
    </row>
    <row r="49" spans="6:15">
      <c r="F49" s="18"/>
      <c r="G49" s="9"/>
      <c r="H49" s="9"/>
      <c r="I49" s="19"/>
      <c r="J49" s="9"/>
      <c r="K49" s="20"/>
      <c r="L49" s="20"/>
      <c r="M49" s="20"/>
      <c r="N49" s="22"/>
      <c r="O49" s="21"/>
    </row>
    <row r="50" spans="6:15">
      <c r="F50" s="18"/>
      <c r="G50" s="9"/>
      <c r="H50" s="9"/>
      <c r="J50" s="9"/>
      <c r="K50" s="20"/>
      <c r="L50" s="20"/>
      <c r="M50" s="20"/>
      <c r="O50" s="21"/>
    </row>
    <row r="51" spans="6:15">
      <c r="F51" s="18"/>
      <c r="G51" s="9"/>
      <c r="H51" s="9"/>
      <c r="J51" s="9"/>
      <c r="K51" s="20"/>
      <c r="L51" s="20"/>
      <c r="M51" s="20"/>
      <c r="O51" s="21"/>
    </row>
    <row r="52" spans="6:15">
      <c r="F52" s="18"/>
      <c r="J52" s="9"/>
      <c r="K52" s="20"/>
      <c r="L52" s="20"/>
      <c r="M52" s="20"/>
      <c r="O52" s="21"/>
    </row>
    <row r="53" spans="6:15">
      <c r="F53" s="18"/>
      <c r="J53" s="9"/>
      <c r="K53" s="20"/>
      <c r="L53" s="20"/>
      <c r="M53" s="20"/>
      <c r="O53" s="21"/>
    </row>
    <row r="54" spans="6:15">
      <c r="F54" s="18"/>
      <c r="J54" s="9"/>
      <c r="K54" s="20"/>
      <c r="L54" s="20"/>
      <c r="M54" s="20"/>
      <c r="O54" s="21"/>
    </row>
    <row r="55" spans="6:15">
      <c r="F55" s="18"/>
      <c r="J55" s="9"/>
      <c r="K55" s="20"/>
      <c r="L55" s="20"/>
      <c r="M55" s="20"/>
      <c r="O55" s="21"/>
    </row>
    <row r="56" spans="6:15">
      <c r="F56" s="18"/>
      <c r="J56" s="9"/>
      <c r="K56" s="20"/>
      <c r="L56" s="20"/>
      <c r="M56" s="20"/>
      <c r="O56" s="21"/>
    </row>
    <row r="57" spans="6:15">
      <c r="F57" s="18"/>
      <c r="J57" s="9"/>
      <c r="K57" s="20"/>
      <c r="L57" s="20"/>
      <c r="M57" s="20"/>
      <c r="O57" s="21"/>
    </row>
    <row r="58" spans="6:15">
      <c r="F58" s="18"/>
      <c r="J58" s="9"/>
      <c r="K58" s="20"/>
      <c r="L58" s="20"/>
      <c r="M58" s="20"/>
      <c r="O58" s="21"/>
    </row>
    <row r="59" spans="6:15">
      <c r="F59" s="18"/>
      <c r="J59" s="9"/>
      <c r="K59" s="20"/>
      <c r="L59" s="20"/>
      <c r="M59" s="20"/>
      <c r="O59" s="21"/>
    </row>
    <row r="60" spans="6:15">
      <c r="F60" s="18"/>
      <c r="J60" s="9"/>
      <c r="K60" s="20"/>
      <c r="L60" s="20"/>
      <c r="M60" s="20"/>
      <c r="O60" s="21"/>
    </row>
    <row r="61" spans="6:15">
      <c r="F61" s="18"/>
      <c r="J61" s="9"/>
      <c r="K61" s="20"/>
      <c r="L61" s="20"/>
      <c r="M61" s="20"/>
      <c r="O61" s="21"/>
    </row>
    <row r="62" spans="6:15">
      <c r="F62" s="18"/>
      <c r="J62" s="9"/>
      <c r="K62" s="20"/>
      <c r="L62" s="20"/>
      <c r="M62" s="20"/>
      <c r="O62" s="21"/>
    </row>
    <row r="63" spans="6:15">
      <c r="F63" s="18"/>
      <c r="J63" s="9"/>
      <c r="K63" s="20"/>
      <c r="L63" s="20"/>
      <c r="M63" s="20"/>
      <c r="O63" s="21"/>
    </row>
    <row r="64" spans="6:15">
      <c r="F64" s="18"/>
      <c r="J64" s="9"/>
      <c r="K64" s="20"/>
      <c r="L64" s="20"/>
      <c r="M64" s="20"/>
      <c r="O64" s="21"/>
    </row>
    <row r="65" spans="6:6">
      <c r="F65" s="18"/>
    </row>
    <row r="66" spans="6:6">
      <c r="F66" s="18"/>
    </row>
    <row r="67" spans="6:6">
      <c r="F67" s="18"/>
    </row>
    <row r="68" spans="6:6">
      <c r="F68" s="18"/>
    </row>
    <row r="69" spans="6:6">
      <c r="F69" s="18"/>
    </row>
    <row r="70" spans="6:6">
      <c r="F70" s="18"/>
    </row>
    <row r="71" spans="6:6">
      <c r="F71" s="18"/>
    </row>
    <row r="72" spans="6:6">
      <c r="F72" s="18"/>
    </row>
    <row r="73" spans="6:6">
      <c r="F73" s="18"/>
    </row>
    <row r="74" spans="6:6">
      <c r="F74" s="18"/>
    </row>
    <row r="75" spans="6:6">
      <c r="F75" s="18"/>
    </row>
    <row r="76" spans="6:6">
      <c r="F76" s="18"/>
    </row>
    <row r="77" spans="6:6">
      <c r="F77" s="18"/>
    </row>
    <row r="78" spans="6:6">
      <c r="F78" s="18"/>
    </row>
    <row r="79" spans="6:6">
      <c r="F79" s="18"/>
    </row>
    <row r="80" spans="6:6">
      <c r="F80" s="18"/>
    </row>
    <row r="81" spans="6:17">
      <c r="F81" s="18"/>
    </row>
    <row r="82" spans="6:17">
      <c r="F82" s="18"/>
    </row>
    <row r="83" spans="6:17">
      <c r="F83" s="18"/>
      <c r="P83" s="7"/>
      <c r="Q83" s="7"/>
    </row>
    <row r="84" spans="6:17">
      <c r="F84" s="18"/>
      <c r="P84" s="7"/>
      <c r="Q84" s="7"/>
    </row>
  </sheetData>
  <mergeCells count="2">
    <mergeCell ref="C1:K1"/>
    <mergeCell ref="M1:P1"/>
  </mergeCells>
  <pageMargins left="0.7" right="0.7" top="0.75" bottom="0.75" header="0.3" footer="0.3"/>
  <pageSetup scale="69" orientation="landscape" r:id="rId1"/>
  <headerFooter>
    <oddHeader>&amp;CExhibit C, 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7" zoomScale="70" zoomScaleNormal="70" workbookViewId="0">
      <selection activeCell="V12" sqref="V12"/>
    </sheetView>
  </sheetViews>
  <sheetFormatPr defaultColWidth="9.140625" defaultRowHeight="15"/>
  <cols>
    <col min="1" max="1" width="7.5703125" style="8" customWidth="1"/>
    <col min="2" max="2" width="30.140625" style="8" bestFit="1" customWidth="1"/>
    <col min="3" max="3" width="18.28515625" style="8" customWidth="1"/>
    <col min="4" max="4" width="16.7109375" style="8" customWidth="1"/>
    <col min="5" max="5" width="8.140625" style="8" bestFit="1" customWidth="1"/>
    <col min="6" max="6" width="18" style="8" customWidth="1"/>
    <col min="7" max="7" width="17.28515625" style="8" customWidth="1"/>
    <col min="8" max="8" width="10.7109375" style="8" bestFit="1" customWidth="1"/>
    <col min="9" max="9" width="16" style="8" customWidth="1"/>
    <col min="10" max="10" width="7.7109375" style="8" bestFit="1" customWidth="1"/>
    <col min="11" max="11" width="3" style="8" customWidth="1"/>
    <col min="12" max="12" width="8.140625" style="7" bestFit="1" customWidth="1"/>
    <col min="13" max="13" width="17.7109375" style="7" customWidth="1"/>
    <col min="14" max="14" width="16.42578125" style="8" bestFit="1" customWidth="1"/>
    <col min="15" max="15" width="15.140625" style="8" customWidth="1"/>
    <col min="16" max="16" width="8.7109375" style="39" customWidth="1"/>
    <col min="17" max="17" width="10.5703125" style="8" bestFit="1" customWidth="1"/>
    <col min="18" max="16384" width="9.140625" style="8"/>
  </cols>
  <sheetData>
    <row r="1" spans="1:16" ht="15" customHeight="1">
      <c r="A1" s="5"/>
      <c r="B1" s="5"/>
      <c r="C1" s="76" t="s">
        <v>51</v>
      </c>
      <c r="D1" s="76"/>
      <c r="E1" s="76"/>
      <c r="F1" s="76"/>
      <c r="G1" s="76"/>
      <c r="H1" s="76"/>
      <c r="I1" s="76"/>
      <c r="J1" s="76"/>
      <c r="L1" s="77" t="s">
        <v>50</v>
      </c>
      <c r="M1" s="77"/>
      <c r="N1" s="77"/>
      <c r="O1" s="77"/>
      <c r="P1" s="77"/>
    </row>
    <row r="2" spans="1:16">
      <c r="C2" s="11" t="s">
        <v>0</v>
      </c>
      <c r="D2" s="11" t="s">
        <v>1</v>
      </c>
      <c r="E2" s="11"/>
      <c r="F2" s="11" t="s">
        <v>2</v>
      </c>
      <c r="G2" s="11" t="s">
        <v>3</v>
      </c>
      <c r="H2" s="11"/>
      <c r="I2" s="11"/>
      <c r="J2" s="11"/>
      <c r="L2" s="12"/>
      <c r="M2" s="12" t="s">
        <v>2</v>
      </c>
      <c r="N2" s="11" t="s">
        <v>3</v>
      </c>
      <c r="O2" s="11"/>
      <c r="P2" s="41"/>
    </row>
    <row r="3" spans="1:16">
      <c r="C3" s="11" t="s">
        <v>5</v>
      </c>
      <c r="D3" s="11" t="s">
        <v>6</v>
      </c>
      <c r="E3" s="11" t="s">
        <v>2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10</v>
      </c>
      <c r="L3" s="12" t="s">
        <v>2</v>
      </c>
      <c r="M3" s="12" t="s">
        <v>7</v>
      </c>
      <c r="N3" s="11" t="s">
        <v>8</v>
      </c>
      <c r="O3" s="11" t="s">
        <v>10</v>
      </c>
      <c r="P3" s="66" t="s">
        <v>10</v>
      </c>
    </row>
    <row r="4" spans="1:16">
      <c r="A4" s="5" t="s">
        <v>20</v>
      </c>
      <c r="C4" s="11" t="s">
        <v>11</v>
      </c>
      <c r="D4" s="11" t="s">
        <v>11</v>
      </c>
      <c r="E4" s="11" t="s">
        <v>7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15</v>
      </c>
      <c r="L4" s="12" t="s">
        <v>7</v>
      </c>
      <c r="M4" s="12" t="s">
        <v>12</v>
      </c>
      <c r="N4" s="11" t="s">
        <v>13</v>
      </c>
      <c r="O4" s="11" t="s">
        <v>15</v>
      </c>
      <c r="P4" s="66" t="s">
        <v>15</v>
      </c>
    </row>
    <row r="5" spans="1:16">
      <c r="A5" s="14" t="s">
        <v>4</v>
      </c>
      <c r="B5" s="14" t="s">
        <v>16</v>
      </c>
      <c r="C5" s="14" t="s">
        <v>17</v>
      </c>
      <c r="D5" s="14" t="s">
        <v>17</v>
      </c>
      <c r="E5" s="14" t="s">
        <v>18</v>
      </c>
      <c r="F5" s="14" t="s">
        <v>17</v>
      </c>
      <c r="G5" s="14" t="s">
        <v>17</v>
      </c>
      <c r="H5" s="14" t="s">
        <v>19</v>
      </c>
      <c r="I5" s="14" t="s">
        <v>17</v>
      </c>
      <c r="J5" s="14" t="s">
        <v>18</v>
      </c>
      <c r="L5" s="15" t="s">
        <v>18</v>
      </c>
      <c r="M5" s="15" t="s">
        <v>17</v>
      </c>
      <c r="N5" s="14" t="s">
        <v>17</v>
      </c>
      <c r="O5" s="14" t="s">
        <v>17</v>
      </c>
      <c r="P5" s="67" t="s">
        <v>18</v>
      </c>
    </row>
    <row r="6" spans="1:16">
      <c r="P6" s="68"/>
    </row>
    <row r="7" spans="1:16">
      <c r="A7" s="5">
        <v>352</v>
      </c>
      <c r="B7" s="5" t="s">
        <v>32</v>
      </c>
      <c r="G7" s="9"/>
      <c r="N7" s="9"/>
      <c r="P7" s="68"/>
    </row>
    <row r="8" spans="1:16">
      <c r="B8" s="16" t="s">
        <v>21</v>
      </c>
      <c r="C8" s="9">
        <v>4317717</v>
      </c>
      <c r="D8" s="9">
        <v>3261144</v>
      </c>
      <c r="E8" s="17">
        <v>-0.03</v>
      </c>
      <c r="F8" s="18">
        <f>+C8*E8</f>
        <v>-129531.51</v>
      </c>
      <c r="G8" s="9">
        <f>+C8-D8-F8</f>
        <v>1186104.51</v>
      </c>
      <c r="H8" s="19">
        <v>42.45</v>
      </c>
      <c r="I8" s="9">
        <f>+G8/H8</f>
        <v>27941.213427561837</v>
      </c>
      <c r="J8" s="20">
        <f>+I8/C8</f>
        <v>6.4712933773940808E-3</v>
      </c>
      <c r="L8" s="42">
        <v>-0.2</v>
      </c>
      <c r="M8" s="43">
        <f>L8*C8</f>
        <v>-863543.4</v>
      </c>
      <c r="N8" s="9">
        <f>C8-D8-M8</f>
        <v>1920116.4</v>
      </c>
      <c r="O8" s="9">
        <f>N8/H8</f>
        <v>45232.42402826855</v>
      </c>
      <c r="P8" s="69">
        <f>O8/C8</f>
        <v>1.0476004802600206E-2</v>
      </c>
    </row>
    <row r="9" spans="1:16">
      <c r="B9" s="16" t="s">
        <v>38</v>
      </c>
      <c r="C9" s="9">
        <v>40268127</v>
      </c>
      <c r="D9" s="9">
        <v>24810486</v>
      </c>
      <c r="E9" s="17">
        <v>-0.03</v>
      </c>
      <c r="F9" s="18">
        <f>+C9*E9</f>
        <v>-1208043.81</v>
      </c>
      <c r="G9" s="9">
        <f>+C9-D9-F9</f>
        <v>16665684.810000001</v>
      </c>
      <c r="H9" s="19">
        <v>45.02</v>
      </c>
      <c r="I9" s="9">
        <f>+G9/H9</f>
        <v>370184.02509995556</v>
      </c>
      <c r="J9" s="20">
        <f>+I9/C9</f>
        <v>9.1929784839497389E-3</v>
      </c>
      <c r="L9" s="42">
        <v>-0.2</v>
      </c>
      <c r="M9" s="43">
        <f t="shared" ref="M9:M11" si="0">L9*C9</f>
        <v>-8053625.4000000004</v>
      </c>
      <c r="N9" s="9">
        <f t="shared" ref="N9:N11" si="1">C9-D9-M9</f>
        <v>23511266.399999999</v>
      </c>
      <c r="O9" s="9">
        <f t="shared" ref="O9:O11" si="2">N9/H9</f>
        <v>522240.4797867614</v>
      </c>
      <c r="P9" s="69">
        <f t="shared" ref="P9:P11" si="3">O9/C9</f>
        <v>1.2969077995278038E-2</v>
      </c>
    </row>
    <row r="10" spans="1:16">
      <c r="B10" s="16" t="s">
        <v>24</v>
      </c>
      <c r="C10" s="9">
        <v>24449344</v>
      </c>
      <c r="D10" s="9">
        <v>18996925</v>
      </c>
      <c r="E10" s="17">
        <v>-0.03</v>
      </c>
      <c r="F10" s="18">
        <f>+C10*E10</f>
        <v>-733480.32</v>
      </c>
      <c r="G10" s="9">
        <f>+C10-D10-F10</f>
        <v>6185899.3200000003</v>
      </c>
      <c r="H10" s="19">
        <v>34.630000000000003</v>
      </c>
      <c r="I10" s="9">
        <f>+G10/H10</f>
        <v>178628.3372798152</v>
      </c>
      <c r="J10" s="20">
        <f>+I10/C10</f>
        <v>7.3060584889236783E-3</v>
      </c>
      <c r="L10" s="42">
        <v>-0.2</v>
      </c>
      <c r="M10" s="43">
        <f t="shared" si="0"/>
        <v>-4889868.8</v>
      </c>
      <c r="N10" s="9">
        <f t="shared" si="1"/>
        <v>10342287.800000001</v>
      </c>
      <c r="O10" s="9">
        <f t="shared" si="2"/>
        <v>298651.10597747617</v>
      </c>
      <c r="P10" s="69">
        <f t="shared" si="3"/>
        <v>1.2215096894930031E-2</v>
      </c>
    </row>
    <row r="11" spans="1:16">
      <c r="B11" s="16" t="s">
        <v>25</v>
      </c>
      <c r="C11" s="9">
        <v>12343417</v>
      </c>
      <c r="D11" s="9">
        <v>7375543</v>
      </c>
      <c r="E11" s="17">
        <v>-0.03</v>
      </c>
      <c r="F11" s="18">
        <f>+C11*E11</f>
        <v>-370302.51</v>
      </c>
      <c r="G11" s="9">
        <f>+C11-D11-F11</f>
        <v>5338176.51</v>
      </c>
      <c r="H11" s="19">
        <v>44.82</v>
      </c>
      <c r="I11" s="9">
        <f>+G11/H11</f>
        <v>119102.55488621151</v>
      </c>
      <c r="J11" s="20">
        <f>+I11/C11</f>
        <v>9.6490748782295469E-3</v>
      </c>
      <c r="L11" s="42">
        <v>-0.2</v>
      </c>
      <c r="M11" s="43">
        <f t="shared" si="0"/>
        <v>-2468683.4</v>
      </c>
      <c r="N11" s="9">
        <f t="shared" si="1"/>
        <v>7436557.4000000004</v>
      </c>
      <c r="O11" s="9">
        <f t="shared" si="2"/>
        <v>165920.51316376618</v>
      </c>
      <c r="P11" s="69">
        <f t="shared" si="3"/>
        <v>1.3442024454311653E-2</v>
      </c>
    </row>
    <row r="12" spans="1:16" s="5" customFormat="1">
      <c r="B12" s="40" t="s">
        <v>39</v>
      </c>
      <c r="C12" s="24">
        <f>SUM(C8:C11)</f>
        <v>81378605</v>
      </c>
      <c r="D12" s="24">
        <f t="shared" ref="D12:N12" si="4">SUM(D8:D11)</f>
        <v>54444098</v>
      </c>
      <c r="E12" s="24"/>
      <c r="F12" s="24">
        <f t="shared" si="4"/>
        <v>-2441358.1500000004</v>
      </c>
      <c r="G12" s="24">
        <f t="shared" si="4"/>
        <v>29375865.149999999</v>
      </c>
      <c r="H12" s="24"/>
      <c r="I12" s="24">
        <f t="shared" si="4"/>
        <v>695856.13069354417</v>
      </c>
      <c r="J12" s="24"/>
      <c r="K12" s="24"/>
      <c r="L12" s="24"/>
      <c r="M12" s="24">
        <f t="shared" si="4"/>
        <v>-16275721.000000002</v>
      </c>
      <c r="N12" s="24">
        <f t="shared" si="4"/>
        <v>43210227.999999993</v>
      </c>
      <c r="O12" s="24">
        <f>SUM(O8:O11)</f>
        <v>1032044.5229562721</v>
      </c>
      <c r="P12" s="72"/>
    </row>
    <row r="13" spans="1:16">
      <c r="C13" s="9"/>
      <c r="D13" s="9"/>
      <c r="E13" s="17"/>
      <c r="F13" s="18"/>
      <c r="G13" s="9"/>
      <c r="H13" s="19"/>
      <c r="I13" s="9"/>
      <c r="J13" s="20"/>
      <c r="L13" s="42"/>
      <c r="M13" s="43"/>
      <c r="N13" s="9"/>
      <c r="O13" s="9"/>
      <c r="P13" s="69"/>
    </row>
    <row r="14" spans="1:16">
      <c r="A14" s="5">
        <v>353</v>
      </c>
      <c r="B14" s="5" t="s">
        <v>33</v>
      </c>
      <c r="C14" s="9"/>
      <c r="D14" s="9"/>
      <c r="E14" s="17"/>
      <c r="F14" s="18"/>
      <c r="G14" s="9"/>
      <c r="H14" s="19"/>
      <c r="I14" s="9"/>
      <c r="J14" s="20"/>
      <c r="L14" s="42"/>
      <c r="M14" s="43"/>
      <c r="N14" s="9"/>
      <c r="O14" s="9"/>
      <c r="P14" s="69"/>
    </row>
    <row r="15" spans="1:16">
      <c r="B15" s="16" t="s">
        <v>21</v>
      </c>
      <c r="C15" s="9">
        <v>51222730</v>
      </c>
      <c r="D15" s="9">
        <v>12375234</v>
      </c>
      <c r="E15" s="17">
        <v>-0.03</v>
      </c>
      <c r="F15" s="18">
        <f t="shared" ref="F15:F40" si="5">+C15*E15</f>
        <v>-1536681.9</v>
      </c>
      <c r="G15" s="9">
        <f t="shared" ref="G15:G40" si="6">+C15-D15-F15</f>
        <v>40384177.899999999</v>
      </c>
      <c r="H15" s="19">
        <v>50.23</v>
      </c>
      <c r="I15" s="9">
        <f t="shared" ref="I15:I40" si="7">+G15/H15</f>
        <v>803985.22596058133</v>
      </c>
      <c r="J15" s="20">
        <f>+I15/C15</f>
        <v>1.569586833736861E-2</v>
      </c>
      <c r="L15" s="42">
        <v>-0.12</v>
      </c>
      <c r="M15" s="43">
        <f t="shared" ref="M15:M19" si="8">L15*C15</f>
        <v>-6146727.5999999996</v>
      </c>
      <c r="N15" s="9">
        <f t="shared" ref="N15:N19" si="9">C15-D15-M15</f>
        <v>44994223.600000001</v>
      </c>
      <c r="O15" s="9">
        <f t="shared" ref="O15:O19" si="10">N15/H15</f>
        <v>895763.95779414696</v>
      </c>
      <c r="P15" s="69">
        <f t="shared" ref="P15:P19" si="11">O15/C15</f>
        <v>1.7487626250966063E-2</v>
      </c>
    </row>
    <row r="16" spans="1:16">
      <c r="B16" s="16" t="s">
        <v>22</v>
      </c>
      <c r="C16" s="9">
        <v>23088723</v>
      </c>
      <c r="D16" s="9">
        <v>13315284</v>
      </c>
      <c r="E16" s="17">
        <v>-0.03</v>
      </c>
      <c r="F16" s="18">
        <f>+C16*E16</f>
        <v>-692661.69</v>
      </c>
      <c r="G16" s="9">
        <f>+C16-D16-F16</f>
        <v>10466100.689999999</v>
      </c>
      <c r="H16" s="19">
        <v>35.03</v>
      </c>
      <c r="I16" s="9">
        <f>+G16/H16</f>
        <v>298775.35512417927</v>
      </c>
      <c r="J16" s="20">
        <f>+I16/C16</f>
        <v>1.2940315283966951E-2</v>
      </c>
      <c r="L16" s="42">
        <v>-0.12</v>
      </c>
      <c r="M16" s="43">
        <f t="shared" si="8"/>
        <v>-2770646.76</v>
      </c>
      <c r="N16" s="9">
        <f t="shared" si="9"/>
        <v>12544085.76</v>
      </c>
      <c r="O16" s="9">
        <f t="shared" si="10"/>
        <v>358095.51127604907</v>
      </c>
      <c r="P16" s="69">
        <f t="shared" si="11"/>
        <v>1.5509541661357758E-2</v>
      </c>
    </row>
    <row r="17" spans="1:16">
      <c r="B17" s="16" t="s">
        <v>38</v>
      </c>
      <c r="C17" s="9">
        <v>191779559</v>
      </c>
      <c r="D17" s="9">
        <v>119269498</v>
      </c>
      <c r="E17" s="17">
        <v>-0.03</v>
      </c>
      <c r="F17" s="18">
        <f>+C17*E17</f>
        <v>-5753386.7699999996</v>
      </c>
      <c r="G17" s="9">
        <f>+C17-D17-F17</f>
        <v>78263447.769999996</v>
      </c>
      <c r="H17" s="19">
        <v>33.68</v>
      </c>
      <c r="I17" s="9">
        <f>+G17/H17</f>
        <v>2323736.572743468</v>
      </c>
      <c r="J17" s="20">
        <f>+I17/C17</f>
        <v>1.2116706206126315E-2</v>
      </c>
      <c r="L17" s="42">
        <v>-0.12</v>
      </c>
      <c r="M17" s="43">
        <f t="shared" si="8"/>
        <v>-23013547.079999998</v>
      </c>
      <c r="N17" s="9">
        <f t="shared" si="9"/>
        <v>95523608.079999998</v>
      </c>
      <c r="O17" s="9">
        <f t="shared" si="10"/>
        <v>2836211.6413301663</v>
      </c>
      <c r="P17" s="69">
        <f t="shared" si="11"/>
        <v>1.4788915232254582E-2</v>
      </c>
    </row>
    <row r="18" spans="1:16">
      <c r="B18" s="16" t="s">
        <v>24</v>
      </c>
      <c r="C18" s="9">
        <v>93379948</v>
      </c>
      <c r="D18" s="9">
        <v>58467755</v>
      </c>
      <c r="E18" s="17">
        <v>-0.03</v>
      </c>
      <c r="F18" s="18">
        <f>+C18*E18</f>
        <v>-2801398.44</v>
      </c>
      <c r="G18" s="9">
        <f>+C18-D18-F18</f>
        <v>37713591.439999998</v>
      </c>
      <c r="H18" s="19">
        <v>30.49</v>
      </c>
      <c r="I18" s="9">
        <f>+G18/H18</f>
        <v>1236916.7412266317</v>
      </c>
      <c r="J18" s="20">
        <f>+I18/C18</f>
        <v>1.3246063718375937E-2</v>
      </c>
      <c r="L18" s="42">
        <v>-0.12</v>
      </c>
      <c r="M18" s="43">
        <f t="shared" si="8"/>
        <v>-11205593.76</v>
      </c>
      <c r="N18" s="9">
        <f t="shared" si="9"/>
        <v>46117786.759999998</v>
      </c>
      <c r="O18" s="9">
        <f t="shared" si="10"/>
        <v>1512554.5018038701</v>
      </c>
      <c r="P18" s="69">
        <f t="shared" si="11"/>
        <v>1.6197851189678002E-2</v>
      </c>
    </row>
    <row r="19" spans="1:16">
      <c r="B19" s="16" t="s">
        <v>25</v>
      </c>
      <c r="C19" s="9">
        <v>137716425</v>
      </c>
      <c r="D19" s="9">
        <v>76137078</v>
      </c>
      <c r="E19" s="17">
        <v>-0.03</v>
      </c>
      <c r="F19" s="18">
        <f>+C19*E19</f>
        <v>-4131492.75</v>
      </c>
      <c r="G19" s="9">
        <f>+C19-D19-F19</f>
        <v>65710839.75</v>
      </c>
      <c r="H19" s="19">
        <v>37.5</v>
      </c>
      <c r="I19" s="9">
        <f>+G19/H19</f>
        <v>1752289.06</v>
      </c>
      <c r="J19" s="20">
        <f>+I19/C19</f>
        <v>1.2723893028736406E-2</v>
      </c>
      <c r="L19" s="42">
        <v>-0.12</v>
      </c>
      <c r="M19" s="43">
        <f t="shared" si="8"/>
        <v>-16525971</v>
      </c>
      <c r="N19" s="9">
        <f t="shared" si="9"/>
        <v>78105318</v>
      </c>
      <c r="O19" s="9">
        <f t="shared" si="10"/>
        <v>2082808.48</v>
      </c>
      <c r="P19" s="69">
        <f t="shared" si="11"/>
        <v>1.5123893028736405E-2</v>
      </c>
    </row>
    <row r="20" spans="1:16" s="5" customFormat="1">
      <c r="B20" s="40" t="s">
        <v>39</v>
      </c>
      <c r="C20" s="24">
        <f>SUM(C15:C19)</f>
        <v>497187385</v>
      </c>
      <c r="D20" s="24">
        <f>SUM(D15:D19)</f>
        <v>279564849</v>
      </c>
      <c r="E20" s="24"/>
      <c r="F20" s="24">
        <f>SUM(F15:F19)</f>
        <v>-14915621.549999999</v>
      </c>
      <c r="G20" s="24">
        <f>SUM(G15:G19)</f>
        <v>232538157.54999998</v>
      </c>
      <c r="H20" s="24"/>
      <c r="I20" s="24">
        <f>SUM(I15:I19)</f>
        <v>6415702.9550548606</v>
      </c>
      <c r="J20" s="24"/>
      <c r="K20" s="24"/>
      <c r="L20" s="24"/>
      <c r="M20" s="24">
        <f>SUM(M15:M19)</f>
        <v>-59662486.199999996</v>
      </c>
      <c r="N20" s="24">
        <f>SUM(N15:N19)</f>
        <v>277285022.19999999</v>
      </c>
      <c r="O20" s="24">
        <f>SUM(O15:O19)</f>
        <v>7685434.0922042318</v>
      </c>
      <c r="P20" s="72"/>
    </row>
    <row r="21" spans="1:16">
      <c r="C21" s="9"/>
      <c r="D21" s="9"/>
      <c r="E21" s="17"/>
      <c r="F21" s="18"/>
      <c r="G21" s="9"/>
      <c r="H21" s="19"/>
      <c r="I21" s="9"/>
      <c r="J21" s="20"/>
      <c r="L21" s="42"/>
      <c r="M21" s="43"/>
      <c r="N21" s="9"/>
      <c r="O21" s="9"/>
      <c r="P21" s="69"/>
    </row>
    <row r="22" spans="1:16">
      <c r="A22" s="5">
        <v>354</v>
      </c>
      <c r="B22" s="5" t="s">
        <v>34</v>
      </c>
      <c r="C22" s="9"/>
      <c r="D22" s="9"/>
      <c r="E22" s="17"/>
      <c r="F22" s="18"/>
      <c r="G22" s="9"/>
      <c r="H22" s="19"/>
      <c r="I22" s="9"/>
      <c r="J22" s="20"/>
      <c r="L22" s="42"/>
      <c r="M22" s="43"/>
      <c r="N22" s="9"/>
      <c r="O22" s="9"/>
      <c r="P22" s="69"/>
    </row>
    <row r="23" spans="1:16">
      <c r="B23" s="16" t="s">
        <v>21</v>
      </c>
      <c r="C23" s="9">
        <v>22612274</v>
      </c>
      <c r="D23" s="9">
        <v>19611752</v>
      </c>
      <c r="E23" s="17">
        <v>-1</v>
      </c>
      <c r="F23" s="18">
        <f t="shared" si="5"/>
        <v>-22612274</v>
      </c>
      <c r="G23" s="9">
        <f t="shared" si="6"/>
        <v>25612796</v>
      </c>
      <c r="H23" s="19">
        <v>45.5</v>
      </c>
      <c r="I23" s="9">
        <f t="shared" si="7"/>
        <v>562918.59340659343</v>
      </c>
      <c r="J23" s="20">
        <f t="shared" ref="J23:J32" si="12">+I23/C23</f>
        <v>2.4894382290193081E-2</v>
      </c>
      <c r="L23" s="42">
        <v>-0.65</v>
      </c>
      <c r="M23" s="43">
        <f t="shared" ref="M23:M28" si="13">L23*C23</f>
        <v>-14697978.1</v>
      </c>
      <c r="N23" s="9">
        <f t="shared" ref="N23:N28" si="14">C23-D23-M23</f>
        <v>17698500.100000001</v>
      </c>
      <c r="O23" s="9">
        <f t="shared" ref="O23:O28" si="15">N23/H23</f>
        <v>388978.02417582419</v>
      </c>
      <c r="P23" s="69">
        <f t="shared" ref="P23:P28" si="16">O23/C23</f>
        <v>1.7202074597885388E-2</v>
      </c>
    </row>
    <row r="24" spans="1:16">
      <c r="B24" s="16" t="s">
        <v>37</v>
      </c>
      <c r="C24" s="9">
        <v>10051183</v>
      </c>
      <c r="D24" s="9">
        <v>12375568</v>
      </c>
      <c r="E24" s="17">
        <v>-1</v>
      </c>
      <c r="F24" s="18">
        <f>+C24*E24</f>
        <v>-10051183</v>
      </c>
      <c r="G24" s="9">
        <f>+C24-D24-F24</f>
        <v>7726798</v>
      </c>
      <c r="H24" s="19">
        <v>39.5</v>
      </c>
      <c r="I24" s="9">
        <f>+G24/H24</f>
        <v>195615.13924050634</v>
      </c>
      <c r="J24" s="20">
        <f>+I24/C24</f>
        <v>1.9461902070682262E-2</v>
      </c>
      <c r="L24" s="42">
        <v>-0.65</v>
      </c>
      <c r="M24" s="43">
        <f t="shared" si="13"/>
        <v>-6533268.9500000002</v>
      </c>
      <c r="N24" s="9">
        <f t="shared" si="14"/>
        <v>4208883.95</v>
      </c>
      <c r="O24" s="9">
        <f t="shared" si="15"/>
        <v>106554.02405063291</v>
      </c>
      <c r="P24" s="69">
        <f t="shared" si="16"/>
        <v>1.0601142577011374E-2</v>
      </c>
    </row>
    <row r="25" spans="1:16">
      <c r="B25" s="16" t="s">
        <v>22</v>
      </c>
      <c r="C25" s="9">
        <v>75439776</v>
      </c>
      <c r="D25" s="9">
        <v>43735773</v>
      </c>
      <c r="E25" s="17">
        <v>-1</v>
      </c>
      <c r="F25" s="18">
        <f>+C25*E25</f>
        <v>-75439776</v>
      </c>
      <c r="G25" s="9">
        <f>+C25-D25-F25</f>
        <v>107143779</v>
      </c>
      <c r="H25" s="19">
        <v>52.5</v>
      </c>
      <c r="I25" s="9">
        <f>+G25/H25</f>
        <v>2040833.8857142858</v>
      </c>
      <c r="J25" s="20">
        <f>+I25/C25</f>
        <v>2.7052491323864558E-2</v>
      </c>
      <c r="L25" s="42">
        <v>-0.65</v>
      </c>
      <c r="M25" s="43">
        <f t="shared" si="13"/>
        <v>-49035854.399999999</v>
      </c>
      <c r="N25" s="9">
        <f t="shared" si="14"/>
        <v>80739857.400000006</v>
      </c>
      <c r="O25" s="9">
        <f t="shared" si="15"/>
        <v>1537902.0457142859</v>
      </c>
      <c r="P25" s="69">
        <f t="shared" si="16"/>
        <v>2.0385824657197894E-2</v>
      </c>
    </row>
    <row r="26" spans="1:16">
      <c r="B26" s="16" t="s">
        <v>38</v>
      </c>
      <c r="C26" s="9">
        <v>64465654</v>
      </c>
      <c r="D26" s="9">
        <v>50833017</v>
      </c>
      <c r="E26" s="17">
        <v>-1</v>
      </c>
      <c r="F26" s="18">
        <f>+C26*E26</f>
        <v>-64465654</v>
      </c>
      <c r="G26" s="9">
        <f>+C26-D26-F26</f>
        <v>78098291</v>
      </c>
      <c r="H26" s="19">
        <v>45.5</v>
      </c>
      <c r="I26" s="9">
        <f>+G26/H26</f>
        <v>1716445.9560439561</v>
      </c>
      <c r="J26" s="20">
        <f>+I26/C26</f>
        <v>2.6625743315098552E-2</v>
      </c>
      <c r="L26" s="42">
        <v>-0.65</v>
      </c>
      <c r="M26" s="43">
        <f t="shared" si="13"/>
        <v>-41902675.100000001</v>
      </c>
      <c r="N26" s="9">
        <f t="shared" si="14"/>
        <v>55535312.100000001</v>
      </c>
      <c r="O26" s="9">
        <f t="shared" si="15"/>
        <v>1220556.3098901098</v>
      </c>
      <c r="P26" s="69">
        <f t="shared" si="16"/>
        <v>1.8933435622790856E-2</v>
      </c>
    </row>
    <row r="27" spans="1:16">
      <c r="B27" s="16" t="s">
        <v>24</v>
      </c>
      <c r="C27" s="9">
        <v>18743984</v>
      </c>
      <c r="D27" s="9">
        <v>20389300</v>
      </c>
      <c r="E27" s="17">
        <v>-1</v>
      </c>
      <c r="F27" s="18">
        <f>+C27*E27</f>
        <v>-18743984</v>
      </c>
      <c r="G27" s="9">
        <f>+C27-D27-F27</f>
        <v>17098668</v>
      </c>
      <c r="H27" s="19">
        <v>27.5</v>
      </c>
      <c r="I27" s="9">
        <f>+G27/H27</f>
        <v>621769.74545454548</v>
      </c>
      <c r="J27" s="20">
        <f>+I27/C27</f>
        <v>3.3171696340252181E-2</v>
      </c>
      <c r="L27" s="42">
        <v>-0.65</v>
      </c>
      <c r="M27" s="43">
        <f t="shared" si="13"/>
        <v>-12183589.6</v>
      </c>
      <c r="N27" s="9">
        <f t="shared" si="14"/>
        <v>10538273.6</v>
      </c>
      <c r="O27" s="9">
        <f t="shared" si="15"/>
        <v>383209.9490909091</v>
      </c>
      <c r="P27" s="69">
        <f t="shared" si="16"/>
        <v>2.0444423612979455E-2</v>
      </c>
    </row>
    <row r="28" spans="1:16">
      <c r="B28" s="16" t="s">
        <v>25</v>
      </c>
      <c r="C28" s="9">
        <v>15185237</v>
      </c>
      <c r="D28" s="9">
        <v>13176151</v>
      </c>
      <c r="E28" s="17">
        <v>-1</v>
      </c>
      <c r="F28" s="18">
        <f>+C28*E28</f>
        <v>-15185237</v>
      </c>
      <c r="G28" s="9">
        <f>+C28-D28-F28</f>
        <v>17194323</v>
      </c>
      <c r="H28" s="19">
        <v>24.47</v>
      </c>
      <c r="I28" s="9">
        <f>+G28/H28</f>
        <v>702669.513690233</v>
      </c>
      <c r="J28" s="20">
        <f>+I28/C28</f>
        <v>4.6273200325436671E-2</v>
      </c>
      <c r="L28" s="42">
        <v>-0.65</v>
      </c>
      <c r="M28" s="43">
        <f t="shared" si="13"/>
        <v>-9870404.0500000007</v>
      </c>
      <c r="N28" s="9">
        <f t="shared" si="14"/>
        <v>11879490.050000001</v>
      </c>
      <c r="O28" s="9">
        <f t="shared" si="15"/>
        <v>485471.59991826734</v>
      </c>
      <c r="P28" s="69">
        <f t="shared" si="16"/>
        <v>3.1969971882445256E-2</v>
      </c>
    </row>
    <row r="29" spans="1:16" s="5" customFormat="1">
      <c r="B29" s="40" t="s">
        <v>39</v>
      </c>
      <c r="C29" s="24">
        <f>SUM(C23:C28)</f>
        <v>206498108</v>
      </c>
      <c r="D29" s="24">
        <f>SUM(D23:D28)</f>
        <v>160121561</v>
      </c>
      <c r="E29" s="24"/>
      <c r="F29" s="24">
        <f t="shared" ref="F29:G29" si="17">SUM(F23:F28)</f>
        <v>-206498108</v>
      </c>
      <c r="G29" s="24">
        <f t="shared" si="17"/>
        <v>252874655</v>
      </c>
      <c r="H29" s="24"/>
      <c r="I29" s="24">
        <f>SUM(I23:I28)</f>
        <v>5840252.8335501198</v>
      </c>
      <c r="J29" s="24"/>
      <c r="K29" s="24"/>
      <c r="L29" s="24"/>
      <c r="M29" s="24">
        <f t="shared" ref="M29:O29" si="18">SUM(M23:M28)</f>
        <v>-134223770.20000002</v>
      </c>
      <c r="N29" s="24">
        <f t="shared" si="18"/>
        <v>180600317.20000002</v>
      </c>
      <c r="O29" s="24">
        <f t="shared" si="18"/>
        <v>4122671.9528400293</v>
      </c>
      <c r="P29" s="72"/>
    </row>
    <row r="30" spans="1:16">
      <c r="C30" s="9"/>
      <c r="D30" s="9"/>
      <c r="E30" s="17"/>
      <c r="F30" s="18"/>
      <c r="G30" s="9"/>
      <c r="H30" s="19"/>
      <c r="I30" s="9"/>
      <c r="J30" s="20"/>
      <c r="L30" s="42"/>
      <c r="M30" s="43"/>
      <c r="N30" s="9"/>
      <c r="O30" s="9"/>
      <c r="P30" s="69"/>
    </row>
    <row r="31" spans="1:16">
      <c r="A31" s="5">
        <v>355</v>
      </c>
      <c r="B31" s="5" t="s">
        <v>35</v>
      </c>
      <c r="C31" s="9"/>
      <c r="D31" s="9"/>
      <c r="E31" s="17"/>
      <c r="F31" s="18"/>
      <c r="G31" s="9"/>
      <c r="H31" s="19"/>
      <c r="I31" s="9"/>
      <c r="J31" s="20"/>
      <c r="L31" s="42"/>
      <c r="M31" s="43"/>
      <c r="N31" s="9"/>
      <c r="O31" s="9"/>
      <c r="P31" s="69"/>
    </row>
    <row r="32" spans="1:16">
      <c r="B32" s="16" t="s">
        <v>21</v>
      </c>
      <c r="C32" s="9">
        <v>1953118</v>
      </c>
      <c r="D32" s="9">
        <v>2063800</v>
      </c>
      <c r="E32" s="17">
        <v>-1</v>
      </c>
      <c r="F32" s="18">
        <f t="shared" si="5"/>
        <v>-1953118</v>
      </c>
      <c r="G32" s="9">
        <f t="shared" si="6"/>
        <v>1842436</v>
      </c>
      <c r="H32" s="19">
        <v>45.5</v>
      </c>
      <c r="I32" s="9">
        <f t="shared" si="7"/>
        <v>40493.0989010989</v>
      </c>
      <c r="J32" s="20">
        <f t="shared" si="12"/>
        <v>2.0732540942789375E-2</v>
      </c>
      <c r="L32" s="42">
        <v>-0.65</v>
      </c>
      <c r="M32" s="43">
        <f t="shared" ref="M32:M36" si="19">L32*C32</f>
        <v>-1269526.7</v>
      </c>
      <c r="N32" s="9">
        <f t="shared" ref="N32:N36" si="20">C32-D32-M32</f>
        <v>1158844.7</v>
      </c>
      <c r="O32" s="9">
        <f t="shared" ref="O32:O36" si="21">N32/H32</f>
        <v>25469.114285714284</v>
      </c>
      <c r="P32" s="69">
        <f t="shared" ref="P32:P36" si="22">O32/C32</f>
        <v>1.3040233250481682E-2</v>
      </c>
    </row>
    <row r="33" spans="1:17">
      <c r="B33" s="16" t="s">
        <v>22</v>
      </c>
      <c r="C33" s="9">
        <v>210096383</v>
      </c>
      <c r="D33" s="9">
        <v>151634239</v>
      </c>
      <c r="E33" s="17">
        <v>-1</v>
      </c>
      <c r="F33" s="18">
        <f>+C33*E33</f>
        <v>-210096383</v>
      </c>
      <c r="G33" s="9">
        <f>+C33-D33-F33</f>
        <v>268558527</v>
      </c>
      <c r="H33" s="19">
        <v>52.5</v>
      </c>
      <c r="I33" s="9">
        <f>+G33/H33</f>
        <v>5115400.5142857144</v>
      </c>
      <c r="J33" s="20">
        <f>+I33/C33</f>
        <v>2.4347875204904001E-2</v>
      </c>
      <c r="L33" s="42">
        <v>-0.65</v>
      </c>
      <c r="M33" s="43">
        <f t="shared" si="19"/>
        <v>-136562648.95000002</v>
      </c>
      <c r="N33" s="9">
        <f t="shared" si="20"/>
        <v>195024792.95000002</v>
      </c>
      <c r="O33" s="9">
        <f t="shared" si="21"/>
        <v>3714757.9609523811</v>
      </c>
      <c r="P33" s="69">
        <f t="shared" si="22"/>
        <v>1.7681208538237334E-2</v>
      </c>
    </row>
    <row r="34" spans="1:17">
      <c r="B34" s="16" t="s">
        <v>38</v>
      </c>
      <c r="C34" s="9">
        <v>19615058</v>
      </c>
      <c r="D34" s="9">
        <v>19408429</v>
      </c>
      <c r="E34" s="17">
        <v>-1</v>
      </c>
      <c r="F34" s="18">
        <f>+C34*E34</f>
        <v>-19615058</v>
      </c>
      <c r="G34" s="9">
        <f>+C34-D34-F34</f>
        <v>19821687</v>
      </c>
      <c r="H34" s="19">
        <v>45.5</v>
      </c>
      <c r="I34" s="9">
        <f>+G34/H34</f>
        <v>435641.47252747254</v>
      </c>
      <c r="J34" s="20">
        <f>+I34/C34</f>
        <v>2.2209542919907375E-2</v>
      </c>
      <c r="L34" s="42">
        <v>-0.65</v>
      </c>
      <c r="M34" s="43">
        <f t="shared" si="19"/>
        <v>-12749787.700000001</v>
      </c>
      <c r="N34" s="9">
        <f t="shared" si="20"/>
        <v>12956416.700000001</v>
      </c>
      <c r="O34" s="9">
        <f t="shared" si="21"/>
        <v>284756.410989011</v>
      </c>
      <c r="P34" s="69">
        <f t="shared" si="22"/>
        <v>1.4517235227599684E-2</v>
      </c>
    </row>
    <row r="35" spans="1:17">
      <c r="B35" s="16" t="s">
        <v>24</v>
      </c>
      <c r="C35" s="9">
        <v>19726</v>
      </c>
      <c r="D35" s="9">
        <v>21820</v>
      </c>
      <c r="E35" s="17">
        <v>-1</v>
      </c>
      <c r="F35" s="18">
        <f>+C35*E35</f>
        <v>-19726</v>
      </c>
      <c r="G35" s="9">
        <f>+C35-D35-F35</f>
        <v>17632</v>
      </c>
      <c r="H35" s="19">
        <v>27.5</v>
      </c>
      <c r="I35" s="9">
        <f>+G35/H35</f>
        <v>641.16363636363633</v>
      </c>
      <c r="J35" s="20">
        <f>+I35/C35</f>
        <v>3.2503479487155852E-2</v>
      </c>
      <c r="L35" s="42">
        <v>-0.65</v>
      </c>
      <c r="M35" s="43">
        <f t="shared" si="19"/>
        <v>-12821.9</v>
      </c>
      <c r="N35" s="9">
        <f t="shared" si="20"/>
        <v>10727.9</v>
      </c>
      <c r="O35" s="9">
        <f t="shared" si="21"/>
        <v>390.10545454545451</v>
      </c>
      <c r="P35" s="69">
        <f t="shared" si="22"/>
        <v>1.9776206759883123E-2</v>
      </c>
    </row>
    <row r="36" spans="1:17">
      <c r="B36" s="16" t="s">
        <v>25</v>
      </c>
      <c r="C36" s="9">
        <v>6427665</v>
      </c>
      <c r="D36" s="9">
        <v>7114376</v>
      </c>
      <c r="E36" s="17">
        <v>-1</v>
      </c>
      <c r="F36" s="18">
        <f>+C36*E36</f>
        <v>-6427665</v>
      </c>
      <c r="G36" s="9">
        <f>+C36-D36-F36</f>
        <v>5740954</v>
      </c>
      <c r="H36" s="19">
        <v>24.5</v>
      </c>
      <c r="I36" s="9">
        <f>+G36/H36</f>
        <v>234324.6530612245</v>
      </c>
      <c r="J36" s="20">
        <f>+I36/C36</f>
        <v>3.6455641832800013E-2</v>
      </c>
      <c r="L36" s="42">
        <v>-0.65</v>
      </c>
      <c r="M36" s="43">
        <f t="shared" si="19"/>
        <v>-4177982.25</v>
      </c>
      <c r="N36" s="9">
        <f t="shared" si="20"/>
        <v>3491271.25</v>
      </c>
      <c r="O36" s="9">
        <f t="shared" si="21"/>
        <v>142500.86734693879</v>
      </c>
      <c r="P36" s="69">
        <f t="shared" si="22"/>
        <v>2.2169927547085726E-2</v>
      </c>
    </row>
    <row r="37" spans="1:17" s="5" customFormat="1">
      <c r="B37" s="40" t="s">
        <v>39</v>
      </c>
      <c r="C37" s="24">
        <f>SUM(C32:C36)</f>
        <v>238111950</v>
      </c>
      <c r="D37" s="24">
        <f>SUM(D32:D36)</f>
        <v>180242664</v>
      </c>
      <c r="E37" s="24"/>
      <c r="F37" s="24">
        <f t="shared" ref="F37:G37" si="23">SUM(F32:F36)</f>
        <v>-238111950</v>
      </c>
      <c r="G37" s="24">
        <f t="shared" si="23"/>
        <v>295981236</v>
      </c>
      <c r="H37" s="24"/>
      <c r="I37" s="24">
        <f>SUM(I32:I36)</f>
        <v>5826500.9024118735</v>
      </c>
      <c r="J37" s="24"/>
      <c r="K37" s="24"/>
      <c r="L37" s="24"/>
      <c r="M37" s="24">
        <f t="shared" ref="M37:O37" si="24">SUM(M32:M36)</f>
        <v>-154772767.5</v>
      </c>
      <c r="N37" s="24">
        <f t="shared" si="24"/>
        <v>212642053.5</v>
      </c>
      <c r="O37" s="24">
        <f t="shared" si="24"/>
        <v>4167874.4590285909</v>
      </c>
      <c r="P37" s="72"/>
      <c r="Q37" s="4"/>
    </row>
    <row r="38" spans="1:17">
      <c r="C38" s="9"/>
      <c r="D38" s="9"/>
      <c r="E38" s="17"/>
      <c r="F38" s="18"/>
      <c r="G38" s="9"/>
      <c r="H38" s="19"/>
      <c r="I38" s="9"/>
      <c r="J38" s="20"/>
      <c r="L38" s="42"/>
      <c r="M38" s="43"/>
      <c r="N38" s="9"/>
      <c r="O38" s="9"/>
      <c r="P38" s="69"/>
    </row>
    <row r="39" spans="1:17">
      <c r="A39" s="5">
        <v>356</v>
      </c>
      <c r="B39" s="5" t="s">
        <v>36</v>
      </c>
      <c r="C39" s="9"/>
      <c r="D39" s="9"/>
      <c r="E39" s="17"/>
      <c r="F39" s="18"/>
      <c r="G39" s="9"/>
      <c r="H39" s="19"/>
      <c r="I39" s="9"/>
      <c r="J39" s="20"/>
      <c r="L39" s="42"/>
      <c r="M39" s="43"/>
      <c r="N39" s="9"/>
      <c r="O39" s="9"/>
      <c r="P39" s="69"/>
    </row>
    <row r="40" spans="1:17">
      <c r="B40" s="16" t="s">
        <v>21</v>
      </c>
      <c r="C40" s="9">
        <v>9403929</v>
      </c>
      <c r="D40" s="9">
        <v>8268431</v>
      </c>
      <c r="E40" s="17">
        <v>-1</v>
      </c>
      <c r="F40" s="18">
        <f t="shared" si="5"/>
        <v>-9403929</v>
      </c>
      <c r="G40" s="9">
        <f t="shared" si="6"/>
        <v>10539427</v>
      </c>
      <c r="H40" s="19">
        <v>45.5</v>
      </c>
      <c r="I40" s="9">
        <f t="shared" si="7"/>
        <v>231635.75824175825</v>
      </c>
      <c r="J40" s="20">
        <f t="shared" ref="J40:J45" si="25">+I40/C40</f>
        <v>2.4631806369631061E-2</v>
      </c>
      <c r="L40" s="42">
        <v>-0.5</v>
      </c>
      <c r="M40" s="43">
        <f t="shared" ref="M40:M45" si="26">L40*C40</f>
        <v>-4701964.5</v>
      </c>
      <c r="N40" s="9">
        <f t="shared" ref="N40:N45" si="27">C40-D40-M40</f>
        <v>5837462.5</v>
      </c>
      <c r="O40" s="9">
        <f t="shared" ref="O40:O45" si="28">N40/H40</f>
        <v>128295.87912087912</v>
      </c>
      <c r="P40" s="69">
        <f t="shared" ref="P40:P44" si="29">O40/C40</f>
        <v>1.3642795380620071E-2</v>
      </c>
    </row>
    <row r="41" spans="1:17">
      <c r="B41" s="16" t="s">
        <v>37</v>
      </c>
      <c r="C41" s="9">
        <v>5926677</v>
      </c>
      <c r="D41" s="9">
        <v>6627436</v>
      </c>
      <c r="E41" s="17">
        <v>-1</v>
      </c>
      <c r="F41" s="18">
        <f>+C41*E41</f>
        <v>-5926677</v>
      </c>
      <c r="G41" s="9">
        <f>+C41-D41-F41</f>
        <v>5225918</v>
      </c>
      <c r="H41" s="19">
        <v>39.5</v>
      </c>
      <c r="I41" s="9">
        <f>+G41/H41</f>
        <v>132301.72151898735</v>
      </c>
      <c r="J41" s="20">
        <f t="shared" si="25"/>
        <v>2.2323086194673231E-2</v>
      </c>
      <c r="L41" s="42">
        <v>-0.5</v>
      </c>
      <c r="M41" s="43">
        <f t="shared" si="26"/>
        <v>-2963338.5</v>
      </c>
      <c r="N41" s="9">
        <f t="shared" si="27"/>
        <v>2262579.5</v>
      </c>
      <c r="O41" s="9">
        <f t="shared" si="28"/>
        <v>57280.493670886077</v>
      </c>
      <c r="P41" s="69">
        <f t="shared" si="29"/>
        <v>9.6648583465719622E-3</v>
      </c>
    </row>
    <row r="42" spans="1:17">
      <c r="B42" s="16" t="s">
        <v>22</v>
      </c>
      <c r="C42" s="9">
        <v>105799660</v>
      </c>
      <c r="D42" s="9">
        <v>62225351</v>
      </c>
      <c r="E42" s="17">
        <v>-1</v>
      </c>
      <c r="F42" s="18">
        <f>+C42*E42</f>
        <v>-105799660</v>
      </c>
      <c r="G42" s="9">
        <f>+C42-D42-F42</f>
        <v>149373969</v>
      </c>
      <c r="H42" s="19">
        <v>52.5</v>
      </c>
      <c r="I42" s="9">
        <f>+G42/H42</f>
        <v>2845218.4571428574</v>
      </c>
      <c r="J42" s="20">
        <f t="shared" si="25"/>
        <v>2.6892510402612421E-2</v>
      </c>
      <c r="L42" s="42">
        <v>-0.5</v>
      </c>
      <c r="M42" s="43">
        <f t="shared" si="26"/>
        <v>-52899830</v>
      </c>
      <c r="N42" s="9">
        <f t="shared" si="27"/>
        <v>96474139</v>
      </c>
      <c r="O42" s="9">
        <f t="shared" si="28"/>
        <v>1837602.6476190477</v>
      </c>
      <c r="P42" s="69">
        <f t="shared" si="29"/>
        <v>1.7368700878802896E-2</v>
      </c>
    </row>
    <row r="43" spans="1:17">
      <c r="B43" s="16" t="s">
        <v>38</v>
      </c>
      <c r="C43" s="9">
        <v>42480940</v>
      </c>
      <c r="D43" s="9">
        <v>22408371</v>
      </c>
      <c r="E43" s="17">
        <v>-1</v>
      </c>
      <c r="F43" s="18">
        <f>+C43*E43</f>
        <v>-42480940</v>
      </c>
      <c r="G43" s="9">
        <f>+C43-D43-F43</f>
        <v>62553509</v>
      </c>
      <c r="H43" s="19">
        <v>45.5</v>
      </c>
      <c r="I43" s="9">
        <f>+G43/H43</f>
        <v>1374802.3956043955</v>
      </c>
      <c r="J43" s="20">
        <f t="shared" si="25"/>
        <v>3.2362805427666987E-2</v>
      </c>
      <c r="L43" s="42">
        <v>-0.5</v>
      </c>
      <c r="M43" s="43">
        <f t="shared" si="26"/>
        <v>-21240470</v>
      </c>
      <c r="N43" s="9">
        <f t="shared" si="27"/>
        <v>41313039</v>
      </c>
      <c r="O43" s="9">
        <f t="shared" si="28"/>
        <v>907978.87912087911</v>
      </c>
      <c r="P43" s="69">
        <f t="shared" si="29"/>
        <v>2.1373794438655998E-2</v>
      </c>
    </row>
    <row r="44" spans="1:17">
      <c r="B44" s="16" t="s">
        <v>24</v>
      </c>
      <c r="C44" s="9">
        <v>28672314</v>
      </c>
      <c r="D44" s="9">
        <v>27651335</v>
      </c>
      <c r="E44" s="17">
        <v>-1</v>
      </c>
      <c r="F44" s="18">
        <f>+C44*E44</f>
        <v>-28672314</v>
      </c>
      <c r="G44" s="9">
        <f>+C44-D44-F44</f>
        <v>29693293</v>
      </c>
      <c r="H44" s="19">
        <v>27.5</v>
      </c>
      <c r="I44" s="9">
        <f>+G44/H44</f>
        <v>1079756.1090909091</v>
      </c>
      <c r="J44" s="20">
        <f t="shared" si="25"/>
        <v>3.7658492059305333E-2</v>
      </c>
      <c r="L44" s="42">
        <v>-0.5</v>
      </c>
      <c r="M44" s="43">
        <f t="shared" si="26"/>
        <v>-14336157</v>
      </c>
      <c r="N44" s="9">
        <f t="shared" si="27"/>
        <v>15357136</v>
      </c>
      <c r="O44" s="9">
        <f t="shared" si="28"/>
        <v>558441.30909090908</v>
      </c>
      <c r="P44" s="69">
        <f t="shared" si="29"/>
        <v>1.9476673877487149E-2</v>
      </c>
    </row>
    <row r="45" spans="1:17">
      <c r="B45" s="16" t="s">
        <v>25</v>
      </c>
      <c r="C45" s="9">
        <v>15472585</v>
      </c>
      <c r="D45" s="9">
        <v>13746685</v>
      </c>
      <c r="E45" s="17">
        <v>-1</v>
      </c>
      <c r="F45" s="18">
        <f>+C45*E45</f>
        <v>-15472585</v>
      </c>
      <c r="G45" s="9">
        <f>+C45-D45-F45</f>
        <v>17198485</v>
      </c>
      <c r="H45" s="19">
        <v>24.47</v>
      </c>
      <c r="I45" s="9">
        <f>+G45/H45</f>
        <v>702839.59950960358</v>
      </c>
      <c r="J45" s="20">
        <f t="shared" si="25"/>
        <v>4.5424833633785404E-2</v>
      </c>
      <c r="L45" s="42">
        <v>-0.5</v>
      </c>
      <c r="M45" s="43">
        <f t="shared" si="26"/>
        <v>-7736292.5</v>
      </c>
      <c r="N45" s="9">
        <f t="shared" si="27"/>
        <v>9462192.5</v>
      </c>
      <c r="O45" s="9">
        <f t="shared" si="28"/>
        <v>386685.43114017165</v>
      </c>
      <c r="P45" s="69">
        <f>O45/C45</f>
        <v>2.4991650143797669E-2</v>
      </c>
    </row>
    <row r="46" spans="1:17" s="5" customFormat="1">
      <c r="B46" s="40" t="s">
        <v>39</v>
      </c>
      <c r="C46" s="24">
        <f>SUM(C40:C45)</f>
        <v>207756105</v>
      </c>
      <c r="D46" s="24">
        <f>SUM(D40:D45)</f>
        <v>140927609</v>
      </c>
      <c r="E46" s="24"/>
      <c r="F46" s="24">
        <f t="shared" ref="F46:G46" si="30">SUM(F40:F45)</f>
        <v>-207756105</v>
      </c>
      <c r="G46" s="24">
        <f t="shared" si="30"/>
        <v>274584601</v>
      </c>
      <c r="H46" s="24"/>
      <c r="I46" s="24">
        <f>SUM(I40:I45)</f>
        <v>6366554.0411085114</v>
      </c>
      <c r="J46" s="24"/>
      <c r="K46" s="24"/>
      <c r="L46" s="24"/>
      <c r="M46" s="24">
        <f t="shared" ref="M46:O46" si="31">SUM(M40:M45)</f>
        <v>-103878052.5</v>
      </c>
      <c r="N46" s="24">
        <f t="shared" si="31"/>
        <v>170706548.5</v>
      </c>
      <c r="O46" s="24">
        <f t="shared" si="31"/>
        <v>3876284.6397627732</v>
      </c>
      <c r="P46" s="72"/>
      <c r="Q46" s="4"/>
    </row>
    <row r="47" spans="1:17">
      <c r="C47" s="9"/>
      <c r="D47" s="9"/>
      <c r="E47" s="17"/>
      <c r="F47" s="18"/>
      <c r="G47" s="9"/>
      <c r="H47" s="19"/>
      <c r="I47" s="9"/>
      <c r="J47" s="20"/>
      <c r="L47" s="42"/>
      <c r="M47" s="43"/>
      <c r="N47" s="9"/>
      <c r="O47" s="9"/>
      <c r="P47" s="33"/>
    </row>
    <row r="48" spans="1:17">
      <c r="M48" s="43"/>
      <c r="P48" s="29"/>
      <c r="Q48" s="33"/>
    </row>
    <row r="49" spans="13:16">
      <c r="M49" s="43"/>
      <c r="P49" s="8"/>
    </row>
    <row r="50" spans="13:16">
      <c r="M50" s="43"/>
      <c r="P50" s="29"/>
    </row>
    <row r="51" spans="13:16">
      <c r="M51" s="43"/>
      <c r="P51" s="29"/>
    </row>
    <row r="52" spans="13:16">
      <c r="M52" s="43"/>
    </row>
    <row r="53" spans="13:16">
      <c r="M53" s="43"/>
    </row>
  </sheetData>
  <mergeCells count="2">
    <mergeCell ref="L1:P1"/>
    <mergeCell ref="C1:J1"/>
  </mergeCells>
  <pageMargins left="0.7" right="0.7" top="0.75" bottom="0.75" header="0.3" footer="0.3"/>
  <pageSetup scale="67" fitToHeight="0" orientation="landscape" r:id="rId1"/>
  <headerFooter>
    <oddHeader>&amp;CExhibit C, 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Normal="100" workbookViewId="0">
      <selection activeCell="H6" sqref="H6"/>
    </sheetView>
  </sheetViews>
  <sheetFormatPr defaultColWidth="9.140625" defaultRowHeight="15"/>
  <cols>
    <col min="1" max="1" width="9.140625" style="8"/>
    <col min="2" max="2" width="8.7109375" style="8" customWidth="1"/>
    <col min="3" max="3" width="9.28515625" style="8" customWidth="1"/>
    <col min="4" max="4" width="12" style="8" customWidth="1"/>
    <col min="5" max="5" width="10.140625" style="8" customWidth="1"/>
    <col min="6" max="6" width="7.7109375" style="8" bestFit="1" customWidth="1"/>
    <col min="7" max="16384" width="9.140625" style="8"/>
  </cols>
  <sheetData>
    <row r="1" spans="1:6">
      <c r="A1" s="5" t="s">
        <v>41</v>
      </c>
    </row>
    <row r="2" spans="1:6" ht="15.75" thickBot="1"/>
    <row r="3" spans="1:6" ht="15.75" thickBot="1">
      <c r="A3" s="59" t="s">
        <v>47</v>
      </c>
      <c r="B3" s="81" t="s">
        <v>45</v>
      </c>
      <c r="C3" s="82"/>
      <c r="D3" s="78" t="s">
        <v>42</v>
      </c>
      <c r="E3" s="79"/>
      <c r="F3" s="80"/>
    </row>
    <row r="4" spans="1:6" s="61" customFormat="1" ht="30">
      <c r="A4" s="53" t="s">
        <v>4</v>
      </c>
      <c r="B4" s="58" t="s">
        <v>46</v>
      </c>
      <c r="C4" s="56" t="s">
        <v>40</v>
      </c>
      <c r="D4" s="50" t="s">
        <v>43</v>
      </c>
      <c r="E4" s="57" t="s">
        <v>44</v>
      </c>
      <c r="F4" s="73" t="s">
        <v>49</v>
      </c>
    </row>
    <row r="5" spans="1:6">
      <c r="A5" s="52">
        <v>352</v>
      </c>
      <c r="B5" s="47">
        <v>75</v>
      </c>
      <c r="C5" s="46">
        <v>-0.2</v>
      </c>
      <c r="D5" s="49">
        <f t="shared" ref="D5:D13" si="0">1/B5</f>
        <v>1.3333333333333334E-2</v>
      </c>
      <c r="E5" s="55">
        <f>-C5/B5</f>
        <v>2.666666666666667E-3</v>
      </c>
      <c r="F5" s="74">
        <f>D5+E5</f>
        <v>1.6E-2</v>
      </c>
    </row>
    <row r="6" spans="1:6">
      <c r="A6" s="52">
        <v>353</v>
      </c>
      <c r="B6" s="47">
        <v>60</v>
      </c>
      <c r="C6" s="46">
        <v>-0.12</v>
      </c>
      <c r="D6" s="49">
        <f t="shared" si="0"/>
        <v>1.6666666666666666E-2</v>
      </c>
      <c r="E6" s="55">
        <f t="shared" ref="E6:E13" si="1">-C6/B6</f>
        <v>2E-3</v>
      </c>
      <c r="F6" s="74">
        <f t="shared" ref="F6:F13" si="2">D6+E6</f>
        <v>1.8666666666666665E-2</v>
      </c>
    </row>
    <row r="7" spans="1:6">
      <c r="A7" s="52">
        <v>354</v>
      </c>
      <c r="B7" s="47">
        <v>80</v>
      </c>
      <c r="C7" s="46">
        <v>-0.65</v>
      </c>
      <c r="D7" s="49">
        <f t="shared" si="0"/>
        <v>1.2500000000000001E-2</v>
      </c>
      <c r="E7" s="55">
        <f t="shared" si="1"/>
        <v>8.1250000000000003E-3</v>
      </c>
      <c r="F7" s="74">
        <f t="shared" si="2"/>
        <v>2.0625000000000001E-2</v>
      </c>
    </row>
    <row r="8" spans="1:6">
      <c r="A8" s="52">
        <v>355</v>
      </c>
      <c r="B8" s="47">
        <v>80</v>
      </c>
      <c r="C8" s="46">
        <v>-0.65</v>
      </c>
      <c r="D8" s="49">
        <f t="shared" si="0"/>
        <v>1.2500000000000001E-2</v>
      </c>
      <c r="E8" s="55">
        <f t="shared" si="1"/>
        <v>8.1250000000000003E-3</v>
      </c>
      <c r="F8" s="74">
        <f t="shared" si="2"/>
        <v>2.0625000000000001E-2</v>
      </c>
    </row>
    <row r="9" spans="1:6">
      <c r="A9" s="52">
        <v>356</v>
      </c>
      <c r="B9" s="47">
        <v>80</v>
      </c>
      <c r="C9" s="46">
        <v>-0.5</v>
      </c>
      <c r="D9" s="49">
        <f t="shared" si="0"/>
        <v>1.2500000000000001E-2</v>
      </c>
      <c r="E9" s="55">
        <f t="shared" si="1"/>
        <v>6.2500000000000003E-3</v>
      </c>
      <c r="F9" s="74">
        <f t="shared" si="2"/>
        <v>1.8750000000000003E-2</v>
      </c>
    </row>
    <row r="10" spans="1:6">
      <c r="A10" s="52">
        <v>358</v>
      </c>
      <c r="B10" s="47">
        <v>60</v>
      </c>
      <c r="C10" s="46">
        <v>-0.05</v>
      </c>
      <c r="D10" s="49">
        <f t="shared" si="0"/>
        <v>1.6666666666666666E-2</v>
      </c>
      <c r="E10" s="55">
        <f t="shared" si="1"/>
        <v>8.3333333333333339E-4</v>
      </c>
      <c r="F10" s="74">
        <f t="shared" si="2"/>
        <v>1.7499999999999998E-2</v>
      </c>
    </row>
    <row r="11" spans="1:6">
      <c r="A11" s="52">
        <v>390</v>
      </c>
      <c r="B11" s="47">
        <v>60</v>
      </c>
      <c r="C11" s="46">
        <v>0</v>
      </c>
      <c r="D11" s="49">
        <f t="shared" si="0"/>
        <v>1.6666666666666666E-2</v>
      </c>
      <c r="E11" s="55">
        <f t="shared" si="1"/>
        <v>0</v>
      </c>
      <c r="F11" s="74">
        <f t="shared" si="2"/>
        <v>1.6666666666666666E-2</v>
      </c>
    </row>
    <row r="12" spans="1:6">
      <c r="A12" s="52">
        <v>391</v>
      </c>
      <c r="B12" s="47">
        <v>18</v>
      </c>
      <c r="C12" s="46">
        <v>0</v>
      </c>
      <c r="D12" s="49">
        <f t="shared" si="0"/>
        <v>5.5555555555555552E-2</v>
      </c>
      <c r="E12" s="55">
        <f t="shared" si="1"/>
        <v>0</v>
      </c>
      <c r="F12" s="74">
        <f t="shared" si="2"/>
        <v>5.5555555555555552E-2</v>
      </c>
    </row>
    <row r="13" spans="1:6" ht="15.75" thickBot="1">
      <c r="A13" s="51">
        <v>392</v>
      </c>
      <c r="B13" s="45">
        <v>10</v>
      </c>
      <c r="C13" s="44">
        <v>0</v>
      </c>
      <c r="D13" s="48">
        <f t="shared" si="0"/>
        <v>0.1</v>
      </c>
      <c r="E13" s="54">
        <f t="shared" si="1"/>
        <v>0</v>
      </c>
      <c r="F13" s="75">
        <f t="shared" si="2"/>
        <v>0.1</v>
      </c>
    </row>
    <row r="16" spans="1:6">
      <c r="C16" s="33"/>
      <c r="D16" s="17"/>
      <c r="E16" s="33"/>
      <c r="F16" s="20"/>
    </row>
    <row r="17" spans="1:1">
      <c r="A17" s="60"/>
    </row>
  </sheetData>
  <mergeCells count="2">
    <mergeCell ref="D3:F3"/>
    <mergeCell ref="B3:C3"/>
  </mergeCells>
  <pageMargins left="0.7" right="0.7" top="0.75" bottom="0.75" header="0.3" footer="0.3"/>
  <pageSetup orientation="landscape" r:id="rId1"/>
  <headerFooter>
    <oddHeader>&amp;CExhibit C, Page 3 of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 Life</vt:lpstr>
      <vt:lpstr>Salvage</vt:lpstr>
      <vt:lpstr>New Project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Kailin Tu</dc:creator>
  <cp:lastModifiedBy>cutting</cp:lastModifiedBy>
  <cp:lastPrinted>2017-07-14T21:35:09Z</cp:lastPrinted>
  <dcterms:created xsi:type="dcterms:W3CDTF">2017-05-17T14:17:36Z</dcterms:created>
  <dcterms:modified xsi:type="dcterms:W3CDTF">2017-08-14T14:42:04Z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Summary of Settlement Offer 07.11.17.xlsx</vt:lpwstr>
  </property>
</Properties>
</file>