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775" tabRatio="819"/>
  </bookViews>
  <sheets>
    <sheet name="Index" sheetId="61" r:id="rId1"/>
    <sheet name="SUMMARY" sheetId="15" r:id="rId2"/>
    <sheet name="A" sheetId="1" r:id="rId3"/>
    <sheet name="B" sheetId="3" r:id="rId4"/>
    <sheet name="C" sheetId="57" r:id="rId5"/>
    <sheet name="D" sheetId="4" r:id="rId6"/>
    <sheet name="E" sheetId="6" r:id="rId7"/>
    <sheet name="F" sheetId="7" r:id="rId8"/>
    <sheet name="G" sheetId="35" r:id="rId9"/>
    <sheet name="H" sheetId="80" r:id="rId10"/>
    <sheet name="I" sheetId="81" r:id="rId11"/>
    <sheet name="J" sheetId="82" r:id="rId12"/>
    <sheet name="K" sheetId="83" r:id="rId13"/>
    <sheet name="WP-1a" sheetId="91" r:id="rId14"/>
    <sheet name="WP-1b" sheetId="86" r:id="rId15"/>
    <sheet name="WP-2" sheetId="93" r:id="rId16"/>
    <sheet name="WP-3" sheetId="89" r:id="rId17"/>
    <sheet name="WP-4" sheetId="90" r:id="rId18"/>
    <sheet name="WP-5" sheetId="94" r:id="rId19"/>
    <sheet name="WP-6a" sheetId="92" r:id="rId20"/>
    <sheet name="WP-6b" sheetId="78" r:id="rId21"/>
    <sheet name="WP-7" sheetId="67" r:id="rId22"/>
    <sheet name="WP-8" sheetId="43" r:id="rId23"/>
    <sheet name="WP-9" sheetId="27" r:id="rId24"/>
    <sheet name="WP-10" sheetId="55" r:id="rId25"/>
    <sheet name="WP-11" sheetId="63" r:id="rId26"/>
    <sheet name="WP-12" sheetId="49" r:id="rId27"/>
    <sheet name="WP-13" sheetId="48" r:id="rId28"/>
    <sheet name="WP-14" sheetId="52" r:id="rId29"/>
    <sheet name="WP-15" sheetId="53" r:id="rId30"/>
    <sheet name="WP-16" sheetId="54" r:id="rId31"/>
    <sheet name="WP-17" sheetId="33" r:id="rId32"/>
    <sheet name="WP-18" sheetId="59" r:id="rId33"/>
    <sheet name="WP-19" sheetId="65" r:id="rId34"/>
    <sheet name="WP-20" sheetId="64" r:id="rId35"/>
    <sheet name="WP-21" sheetId="10" r:id="rId36"/>
    <sheet name="WP-22" sheetId="69" r:id="rId37"/>
    <sheet name="WP-23" sheetId="70" r:id="rId38"/>
    <sheet name="WP-24" sheetId="73" r:id="rId39"/>
    <sheet name="WP-25" sheetId="87" r:id="rId40"/>
    <sheet name="WP-26" sheetId="95" r:id="rId41"/>
    <sheet name="WP-27" sheetId="96" r:id="rId42"/>
  </sheets>
  <externalReferences>
    <externalReference r:id="rId43"/>
    <externalReference r:id="rId44"/>
  </externalReferences>
  <definedNames>
    <definedName name="_xlnm._FilterDatabase" localSheetId="13" hidden="1">'WP-1a'!$A$14:$K$34</definedName>
    <definedName name="_xlnm._FilterDatabase" localSheetId="14" hidden="1">'WP-1b'!$A$14:$L$333</definedName>
    <definedName name="_xlnm._FilterDatabase" localSheetId="15" hidden="1">'WP-2'!$A$16:$AH$105</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hidden="1">#REF!</definedName>
    <definedName name="_Order1" hidden="1">255</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hidden="1">#REF!</definedName>
    <definedName name="ASH_KENSICO" localSheetId="4">#REF!</definedName>
    <definedName name="ASH_KENSICO" localSheetId="24">#REF!</definedName>
    <definedName name="ASH_KENSICO" localSheetId="32">#REF!</definedName>
    <definedName name="ASH_KENSICO" localSheetId="33">#REF!</definedName>
    <definedName name="ASH_KENSICO" localSheetId="13">#REF!</definedName>
    <definedName name="ASH_KENSICO" localSheetId="14">#REF!</definedName>
    <definedName name="ASH_KENSICO" localSheetId="15">#REF!</definedName>
    <definedName name="ASH_KENSICO" localSheetId="34">#REF!</definedName>
    <definedName name="ASH_KENSICO" localSheetId="36">#REF!</definedName>
    <definedName name="ASH_KENSICO" localSheetId="37">#REF!</definedName>
    <definedName name="ASH_KENSICO" localSheetId="16">#REF!</definedName>
    <definedName name="ASH_KENSICO" localSheetId="17">#REF!</definedName>
    <definedName name="ASH_KENSICO" localSheetId="21">#REF!</definedName>
    <definedName name="ASH_KENSICO">#REF!</definedName>
    <definedName name="BLEN_GILBOA" localSheetId="4">#REF!</definedName>
    <definedName name="BLEN_GILBOA" localSheetId="24">#REF!</definedName>
    <definedName name="BLEN_GILBOA" localSheetId="32">#REF!</definedName>
    <definedName name="BLEN_GILBOA" localSheetId="33">#REF!</definedName>
    <definedName name="BLEN_GILBOA" localSheetId="13">#REF!</definedName>
    <definedName name="BLEN_GILBOA" localSheetId="14">#REF!</definedName>
    <definedName name="BLEN_GILBOA" localSheetId="15">#REF!</definedName>
    <definedName name="BLEN_GILBOA" localSheetId="34">#REF!</definedName>
    <definedName name="BLEN_GILBOA" localSheetId="36">#REF!</definedName>
    <definedName name="BLEN_GILBOA" localSheetId="37">#REF!</definedName>
    <definedName name="BLEN_GILBOA" localSheetId="16">#REF!</definedName>
    <definedName name="BLEN_GILBOA" localSheetId="17">#REF!</definedName>
    <definedName name="BLEN_GILBOA" localSheetId="21">#REF!</definedName>
    <definedName name="BLEN_GILBOA">#REF!</definedName>
    <definedName name="FACILITY" localSheetId="4">#REF!</definedName>
    <definedName name="FACILITY" localSheetId="24">#REF!</definedName>
    <definedName name="FACILITY" localSheetId="32">#REF!</definedName>
    <definedName name="FACILITY" localSheetId="33">#REF!</definedName>
    <definedName name="FACILITY" localSheetId="13">#REF!</definedName>
    <definedName name="FACILITY" localSheetId="14">#REF!</definedName>
    <definedName name="FACILITY" localSheetId="15">#REF!</definedName>
    <definedName name="FACILITY" localSheetId="34">#REF!</definedName>
    <definedName name="FACILITY" localSheetId="36">#REF!</definedName>
    <definedName name="FACILITY" localSheetId="37">#REF!</definedName>
    <definedName name="FACILITY" localSheetId="16">#REF!</definedName>
    <definedName name="FACILITY" localSheetId="17">#REF!</definedName>
    <definedName name="FACILITY" localSheetId="21">#REF!</definedName>
    <definedName name="FACILITY">#REF!</definedName>
    <definedName name="FITZPATRICK" localSheetId="4">#REF!</definedName>
    <definedName name="FITZPATRICK" localSheetId="24">#REF!</definedName>
    <definedName name="FITZPATRICK" localSheetId="32">#REF!</definedName>
    <definedName name="FITZPATRICK" localSheetId="33">#REF!</definedName>
    <definedName name="FITZPATRICK" localSheetId="13">#REF!</definedName>
    <definedName name="FITZPATRICK" localSheetId="14">#REF!</definedName>
    <definedName name="FITZPATRICK" localSheetId="15">#REF!</definedName>
    <definedName name="FITZPATRICK" localSheetId="34">#REF!</definedName>
    <definedName name="FITZPATRICK" localSheetId="36">#REF!</definedName>
    <definedName name="FITZPATRICK" localSheetId="37">#REF!</definedName>
    <definedName name="FITZPATRICK" localSheetId="16">#REF!</definedName>
    <definedName name="FITZPATRICK" localSheetId="17">#REF!</definedName>
    <definedName name="FITZPATRICK" localSheetId="21">#REF!</definedName>
    <definedName name="FITZPATRICK">#REF!</definedName>
    <definedName name="FLYNN" localSheetId="4">#REF!</definedName>
    <definedName name="FLYNN" localSheetId="24">#REF!</definedName>
    <definedName name="FLYNN" localSheetId="32">#REF!</definedName>
    <definedName name="FLYNN" localSheetId="33">#REF!</definedName>
    <definedName name="FLYNN" localSheetId="13">#REF!</definedName>
    <definedName name="FLYNN" localSheetId="14">#REF!</definedName>
    <definedName name="FLYNN" localSheetId="15">#REF!</definedName>
    <definedName name="FLYNN" localSheetId="34">#REF!</definedName>
    <definedName name="FLYNN" localSheetId="36">#REF!</definedName>
    <definedName name="FLYNN" localSheetId="37">#REF!</definedName>
    <definedName name="FLYNN" localSheetId="16">#REF!</definedName>
    <definedName name="FLYNN" localSheetId="17">#REF!</definedName>
    <definedName name="FLYNN" localSheetId="21">#REF!</definedName>
    <definedName name="FLYNN">#REF!</definedName>
    <definedName name="FUNCTION" localSheetId="4">#REF!</definedName>
    <definedName name="FUNCTION" localSheetId="24">#REF!</definedName>
    <definedName name="FUNCTION" localSheetId="32">#REF!</definedName>
    <definedName name="FUNCTION" localSheetId="33">#REF!</definedName>
    <definedName name="FUNCTION" localSheetId="13">#REF!</definedName>
    <definedName name="FUNCTION" localSheetId="14">#REF!</definedName>
    <definedName name="FUNCTION" localSheetId="15">#REF!</definedName>
    <definedName name="FUNCTION" localSheetId="34">#REF!</definedName>
    <definedName name="FUNCTION" localSheetId="36">#REF!</definedName>
    <definedName name="FUNCTION" localSheetId="37">#REF!</definedName>
    <definedName name="FUNCTION" localSheetId="16">#REF!</definedName>
    <definedName name="FUNCTION" localSheetId="17">#REF!</definedName>
    <definedName name="FUNCTION" localSheetId="21">#REF!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24">#REF!</definedName>
    <definedName name="HEADQUARTERS" localSheetId="32">#REF!</definedName>
    <definedName name="HEADQUARTERS" localSheetId="33">#REF!</definedName>
    <definedName name="HEADQUARTERS" localSheetId="13">#REF!</definedName>
    <definedName name="HEADQUARTERS" localSheetId="14">#REF!</definedName>
    <definedName name="HEADQUARTERS" localSheetId="15">#REF!</definedName>
    <definedName name="HEADQUARTERS" localSheetId="34">#REF!</definedName>
    <definedName name="HEADQUARTERS" localSheetId="36">#REF!</definedName>
    <definedName name="HEADQUARTERS" localSheetId="37">#REF!</definedName>
    <definedName name="HEADQUARTERS" localSheetId="16">#REF!</definedName>
    <definedName name="HEADQUARTERS" localSheetId="17">#REF!</definedName>
    <definedName name="HEADQUARTERS" localSheetId="21">#REF!</definedName>
    <definedName name="HEADQUARTERS">#REF!</definedName>
    <definedName name="INDIAN_PT_3" localSheetId="4">#REF!</definedName>
    <definedName name="INDIAN_PT_3" localSheetId="24">#REF!</definedName>
    <definedName name="INDIAN_PT_3" localSheetId="32">#REF!</definedName>
    <definedName name="INDIAN_PT_3" localSheetId="33">#REF!</definedName>
    <definedName name="INDIAN_PT_3" localSheetId="13">#REF!</definedName>
    <definedName name="INDIAN_PT_3" localSheetId="14">#REF!</definedName>
    <definedName name="INDIAN_PT_3" localSheetId="15">#REF!</definedName>
    <definedName name="INDIAN_PT_3" localSheetId="34">#REF!</definedName>
    <definedName name="INDIAN_PT_3" localSheetId="36">#REF!</definedName>
    <definedName name="INDIAN_PT_3" localSheetId="37">#REF!</definedName>
    <definedName name="INDIAN_PT_3" localSheetId="16">#REF!</definedName>
    <definedName name="INDIAN_PT_3" localSheetId="17">#REF!</definedName>
    <definedName name="INDIAN_PT_3" localSheetId="21">#REF!</definedName>
    <definedName name="INDIAN_PT_3">#REF!</definedName>
    <definedName name="L.I.SOUND" localSheetId="4">#REF!</definedName>
    <definedName name="L.I.SOUND" localSheetId="24">#REF!</definedName>
    <definedName name="L.I.SOUND" localSheetId="32">#REF!</definedName>
    <definedName name="L.I.SOUND" localSheetId="33">#REF!</definedName>
    <definedName name="L.I.SOUND" localSheetId="13">#REF!</definedName>
    <definedName name="L.I.SOUND" localSheetId="14">#REF!</definedName>
    <definedName name="L.I.SOUND" localSheetId="15">#REF!</definedName>
    <definedName name="L.I.SOUND" localSheetId="34">#REF!</definedName>
    <definedName name="L.I.SOUND" localSheetId="36">#REF!</definedName>
    <definedName name="L.I.SOUND" localSheetId="37">#REF!</definedName>
    <definedName name="L.I.SOUND" localSheetId="16">#REF!</definedName>
    <definedName name="L.I.SOUND" localSheetId="17">#REF!</definedName>
    <definedName name="L.I.SOUND" localSheetId="21">#REF!</definedName>
    <definedName name="L.I.SOUND">#REF!</definedName>
    <definedName name="MARCY_SOUTH" localSheetId="4">#REF!</definedName>
    <definedName name="MARCY_SOUTH" localSheetId="24">#REF!</definedName>
    <definedName name="MARCY_SOUTH" localSheetId="32">#REF!</definedName>
    <definedName name="MARCY_SOUTH" localSheetId="33">#REF!</definedName>
    <definedName name="MARCY_SOUTH" localSheetId="13">#REF!</definedName>
    <definedName name="MARCY_SOUTH" localSheetId="14">#REF!</definedName>
    <definedName name="MARCY_SOUTH" localSheetId="15">#REF!</definedName>
    <definedName name="MARCY_SOUTH" localSheetId="34">#REF!</definedName>
    <definedName name="MARCY_SOUTH" localSheetId="36">#REF!</definedName>
    <definedName name="MARCY_SOUTH" localSheetId="37">#REF!</definedName>
    <definedName name="MARCY_SOUTH" localSheetId="16">#REF!</definedName>
    <definedName name="MARCY_SOUTH" localSheetId="17">#REF!</definedName>
    <definedName name="MARCY_SOUTH" localSheetId="21">#REF!</definedName>
    <definedName name="MARCY_SOUTH">#REF!</definedName>
    <definedName name="MASS_MARCY" localSheetId="4">#REF!</definedName>
    <definedName name="MASS_MARCY" localSheetId="24">#REF!</definedName>
    <definedName name="MASS_MARCY" localSheetId="32">#REF!</definedName>
    <definedName name="MASS_MARCY" localSheetId="33">#REF!</definedName>
    <definedName name="MASS_MARCY" localSheetId="13">#REF!</definedName>
    <definedName name="MASS_MARCY" localSheetId="14">#REF!</definedName>
    <definedName name="MASS_MARCY" localSheetId="15">#REF!</definedName>
    <definedName name="MASS_MARCY" localSheetId="34">#REF!</definedName>
    <definedName name="MASS_MARCY" localSheetId="36">#REF!</definedName>
    <definedName name="MASS_MARCY" localSheetId="37">#REF!</definedName>
    <definedName name="MASS_MARCY" localSheetId="16">#REF!</definedName>
    <definedName name="MASS_MARCY" localSheetId="17">#REF!</definedName>
    <definedName name="MASS_MARCY" localSheetId="21">#REF!</definedName>
    <definedName name="MASS_MARCY">#REF!</definedName>
    <definedName name="NIAGARA" localSheetId="4">#REF!</definedName>
    <definedName name="NIAGARA" localSheetId="24">#REF!</definedName>
    <definedName name="NIAGARA" localSheetId="32">#REF!</definedName>
    <definedName name="NIAGARA" localSheetId="33">#REF!</definedName>
    <definedName name="NIAGARA" localSheetId="13">#REF!</definedName>
    <definedName name="NIAGARA" localSheetId="14">#REF!</definedName>
    <definedName name="NIAGARA" localSheetId="15">#REF!</definedName>
    <definedName name="NIAGARA" localSheetId="34">#REF!</definedName>
    <definedName name="NIAGARA" localSheetId="36">#REF!</definedName>
    <definedName name="NIAGARA" localSheetId="37">#REF!</definedName>
    <definedName name="NIAGARA" localSheetId="16">#REF!</definedName>
    <definedName name="NIAGARA" localSheetId="17">#REF!</definedName>
    <definedName name="NIAGARA" localSheetId="21">#REF!</definedName>
    <definedName name="NIAGARA">#REF!</definedName>
    <definedName name="NPLTDist">[1]BK!$N$464</definedName>
    <definedName name="NPLTPRod">[1]BK!$J$464</definedName>
    <definedName name="NPLTTran">[1]BK!$L$464</definedName>
    <definedName name="POLETTI" localSheetId="4">#REF!</definedName>
    <definedName name="POLETTI" localSheetId="24">#REF!</definedName>
    <definedName name="POLETTI" localSheetId="32">#REF!</definedName>
    <definedName name="POLETTI" localSheetId="33">#REF!</definedName>
    <definedName name="POLETTI" localSheetId="13">#REF!</definedName>
    <definedName name="POLETTI" localSheetId="14">#REF!</definedName>
    <definedName name="POLETTI" localSheetId="15">#REF!</definedName>
    <definedName name="POLETTI" localSheetId="34">#REF!</definedName>
    <definedName name="POLETTI" localSheetId="36">#REF!</definedName>
    <definedName name="POLETTI" localSheetId="37">#REF!</definedName>
    <definedName name="POLETTI" localSheetId="16">#REF!</definedName>
    <definedName name="POLETTI" localSheetId="17">#REF!</definedName>
    <definedName name="POLETTI" localSheetId="21">#REF!</definedName>
    <definedName name="POLETTI">#REF!</definedName>
    <definedName name="_xlnm.Print_Area" localSheetId="2">A!$A$1:$K$39</definedName>
    <definedName name="_xlnm.Print_Area" localSheetId="3">B!$A$1:$M$40</definedName>
    <definedName name="_xlnm.Print_Area" localSheetId="4">'C'!$A$1:$Q$49</definedName>
    <definedName name="_xlnm.Print_Area" localSheetId="5">D!$A$1:$Q$48</definedName>
    <definedName name="_xlnm.Print_Area" localSheetId="6">E!$A$1:$L$37</definedName>
    <definedName name="_xlnm.Print_Area" localSheetId="7">F!$A$1:$L$38</definedName>
    <definedName name="_xlnm.Print_Area" localSheetId="8">G!$A$1:$R$56</definedName>
    <definedName name="_xlnm.Print_Area" localSheetId="9">H!$A$1:$R$83</definedName>
    <definedName name="_xlnm.Print_Area" localSheetId="10">I!$A$1:$K$31</definedName>
    <definedName name="_xlnm.Print_Area" localSheetId="0">Index!$A$1:$D$51</definedName>
    <definedName name="_xlnm.Print_Area" localSheetId="11">J!$A$1:$J$82</definedName>
    <definedName name="_xlnm.Print_Area" localSheetId="12">K!$A$1:$M$47</definedName>
    <definedName name="_xlnm.Print_Area" localSheetId="1">SUMMARY!$A$1:$H$50</definedName>
    <definedName name="_xlnm.Print_Area" localSheetId="24">'WP-10'!$A$1:$M$152</definedName>
    <definedName name="_xlnm.Print_Area" localSheetId="25">'WP-11'!$A$1:$K$29</definedName>
    <definedName name="_xlnm.Print_Area" localSheetId="26">'WP-12'!$A$1:$S$45</definedName>
    <definedName name="_xlnm.Print_Area" localSheetId="27">'WP-13'!$A$1:$S$33</definedName>
    <definedName name="_xlnm.Print_Area" localSheetId="28">'WP-14'!$A$1:$Q$44</definedName>
    <definedName name="_xlnm.Print_Area" localSheetId="29">'WP-15'!$A$1:$M$68</definedName>
    <definedName name="_xlnm.Print_Area" localSheetId="30">'WP-16'!$A$1:$N$28</definedName>
    <definedName name="_xlnm.Print_Area" localSheetId="31">'WP-17'!$A$1:$K$70</definedName>
    <definedName name="_xlnm.Print_Area" localSheetId="32">'WP-18'!$A$1:$J$23</definedName>
    <definedName name="_xlnm.Print_Area" localSheetId="33">'WP-19'!$A$1:$H$25</definedName>
    <definedName name="_xlnm.Print_Area" localSheetId="13">'WP-1a'!$A$1:$J$34</definedName>
    <definedName name="_xlnm.Print_Area" localSheetId="14">'WP-1b'!$A$1:$L$336</definedName>
    <definedName name="_xlnm.Print_Area" localSheetId="15">'WP-2'!$F$1:$U$105</definedName>
    <definedName name="_xlnm.Print_Area" localSheetId="34">'WP-20'!$A$1:$G$25</definedName>
    <definedName name="_xlnm.Print_Area" localSheetId="35">'WP-21'!$A$1:$J$27</definedName>
    <definedName name="_xlnm.Print_Area" localSheetId="36">'WP-22'!$A$1:$M$35</definedName>
    <definedName name="_xlnm.Print_Area" localSheetId="37">'WP-23'!$A$1:$L$35</definedName>
    <definedName name="_xlnm.Print_Area" localSheetId="38">'WP-24'!$A$1:$F$22</definedName>
    <definedName name="_xlnm.Print_Area" localSheetId="39">'WP-25'!$A$1:$H$25</definedName>
    <definedName name="_xlnm.Print_Area" localSheetId="40">'WP-26'!$A$1:$I$31</definedName>
    <definedName name="_xlnm.Print_Area" localSheetId="41">'WP-27'!$A$1:$J$33</definedName>
    <definedName name="_xlnm.Print_Area" localSheetId="16">'WP-3'!$A$1:$K$56</definedName>
    <definedName name="_xlnm.Print_Area" localSheetId="17">'WP-4'!$A$1:$H$117</definedName>
    <definedName name="_xlnm.Print_Area" localSheetId="18">'WP-5'!$A$1:$O$53</definedName>
    <definedName name="_xlnm.Print_Area" localSheetId="19">'WP-6a'!$A$1:$G$67</definedName>
    <definedName name="_xlnm.Print_Area" localSheetId="20">'WP-6b'!$A$1:$AL$70</definedName>
    <definedName name="_xlnm.Print_Area" localSheetId="21">'WP-7'!$A$1:$H$37</definedName>
    <definedName name="_xlnm.Print_Area" localSheetId="22">'WP-8'!$A$1:$H$32</definedName>
    <definedName name="_xlnm.Print_Area" localSheetId="23">'WP-9'!$A$1:$N$42</definedName>
    <definedName name="_xlnm.Print_Area">SUMMARY!$H$24</definedName>
    <definedName name="_xlnm.Print_Titles" localSheetId="24">'WP-10'!$1:$13</definedName>
    <definedName name="_xlnm.Print_Titles" localSheetId="13">'WP-1a'!$11:$13</definedName>
    <definedName name="_xlnm.Print_Titles" localSheetId="14">'WP-1b'!$1:$1</definedName>
    <definedName name="_xlnm.Print_Titles" localSheetId="15">'WP-2'!$E:$H,'WP-2'!$1:$15</definedName>
    <definedName name="_xlnm.Print_Titles" localSheetId="17">'WP-4'!$1:$9</definedName>
    <definedName name="_xlnm.Print_Titles" localSheetId="20">'WP-6b'!$A:$B</definedName>
    <definedName name="SAPBEXrevision" localSheetId="21" hidden="1">1</definedName>
    <definedName name="SAPBEXrevision" hidden="1">3</definedName>
    <definedName name="SAPBEXsysID" hidden="1">"BIP"</definedName>
    <definedName name="SAPBEXwbID" localSheetId="21" hidden="1">"D5ZWPSXURULJDDGZZZT05CVQ9"</definedName>
    <definedName name="SAPBEXwbID" hidden="1">"DBWCU6IQEMCIVCY9FMFOKC31R"</definedName>
    <definedName name="SM.HYDRO_1" localSheetId="4">#REF!</definedName>
    <definedName name="SM.HYDRO_1" localSheetId="24">#REF!</definedName>
    <definedName name="SM.HYDRO_1" localSheetId="32">#REF!</definedName>
    <definedName name="SM.HYDRO_1" localSheetId="33">#REF!</definedName>
    <definedName name="SM.HYDRO_1" localSheetId="13">#REF!</definedName>
    <definedName name="SM.HYDRO_1" localSheetId="14">#REF!</definedName>
    <definedName name="SM.HYDRO_1" localSheetId="15">#REF!</definedName>
    <definedName name="SM.HYDRO_1" localSheetId="34">#REF!</definedName>
    <definedName name="SM.HYDRO_1" localSheetId="36">#REF!</definedName>
    <definedName name="SM.HYDRO_1" localSheetId="37">#REF!</definedName>
    <definedName name="SM.HYDRO_1" localSheetId="16">#REF!</definedName>
    <definedName name="SM.HYDRO_1" localSheetId="17">#REF!</definedName>
    <definedName name="SM.HYDRO_1" localSheetId="21">#REF!</definedName>
    <definedName name="SM.HYDRO_1">#REF!</definedName>
    <definedName name="ST.LAWRENCE" localSheetId="4">#REF!</definedName>
    <definedName name="ST.LAWRENCE" localSheetId="24">#REF!</definedName>
    <definedName name="ST.LAWRENCE" localSheetId="32">#REF!</definedName>
    <definedName name="ST.LAWRENCE" localSheetId="33">#REF!</definedName>
    <definedName name="ST.LAWRENCE" localSheetId="13">#REF!</definedName>
    <definedName name="ST.LAWRENCE" localSheetId="14">#REF!</definedName>
    <definedName name="ST.LAWRENCE" localSheetId="15">#REF!</definedName>
    <definedName name="ST.LAWRENCE" localSheetId="34">#REF!</definedName>
    <definedName name="ST.LAWRENCE" localSheetId="36">#REF!</definedName>
    <definedName name="ST.LAWRENCE" localSheetId="37">#REF!</definedName>
    <definedName name="ST.LAWRENCE" localSheetId="16">#REF!</definedName>
    <definedName name="ST.LAWRENCE" localSheetId="17">#REF!</definedName>
    <definedName name="ST.LAWRENCE" localSheetId="21">#REF!</definedName>
    <definedName name="ST.LAWRENCE">#REF!</definedName>
    <definedName name="SUMMARY_1" localSheetId="4">#REF!</definedName>
    <definedName name="SUMMARY_1" localSheetId="24">#REF!</definedName>
    <definedName name="SUMMARY_1" localSheetId="32">#REF!</definedName>
    <definedName name="SUMMARY_1" localSheetId="33">#REF!</definedName>
    <definedName name="SUMMARY_1" localSheetId="13">#REF!</definedName>
    <definedName name="SUMMARY_1" localSheetId="14">#REF!</definedName>
    <definedName name="SUMMARY_1" localSheetId="15">#REF!</definedName>
    <definedName name="SUMMARY_1" localSheetId="34">#REF!</definedName>
    <definedName name="SUMMARY_1" localSheetId="36">#REF!</definedName>
    <definedName name="SUMMARY_1" localSheetId="37">#REF!</definedName>
    <definedName name="SUMMARY_1" localSheetId="16">#REF!</definedName>
    <definedName name="SUMMARY_1" localSheetId="17">#REF!</definedName>
    <definedName name="SUMMARY_1" localSheetId="21">#REF!</definedName>
    <definedName name="SUMMARY_1">#REF!</definedName>
    <definedName name="SUMMARY_2" localSheetId="4">#REF!</definedName>
    <definedName name="SUMMARY_2" localSheetId="24">#REF!</definedName>
    <definedName name="SUMMARY_2" localSheetId="32">#REF!</definedName>
    <definedName name="SUMMARY_2" localSheetId="33">#REF!</definedName>
    <definedName name="SUMMARY_2" localSheetId="13">#REF!</definedName>
    <definedName name="SUMMARY_2" localSheetId="14">#REF!</definedName>
    <definedName name="SUMMARY_2" localSheetId="15">#REF!</definedName>
    <definedName name="SUMMARY_2" localSheetId="34">#REF!</definedName>
    <definedName name="SUMMARY_2" localSheetId="36">#REF!</definedName>
    <definedName name="SUMMARY_2" localSheetId="37">#REF!</definedName>
    <definedName name="SUMMARY_2" localSheetId="16">#REF!</definedName>
    <definedName name="SUMMARY_2" localSheetId="17">#REF!</definedName>
    <definedName name="SUMMARY_2" localSheetId="21">#REF!</definedName>
    <definedName name="SUMMARY_2">#REF!</definedName>
    <definedName name="SWH" localSheetId="22">'[2]BK-Cost_Of_Svc'!$F$595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F04A2B9A_C6FE_4FEB_AD1E_2CF9AC309BE4_.wvu.PrintArea" localSheetId="9" hidden="1">H!$A$1:$Q$85</definedName>
    <definedName name="Z_F04A2B9A_C6FE_4FEB_AD1E_2CF9AC309BE4_.wvu.PrintArea" localSheetId="11" hidden="1">J!$A$1:$L$31</definedName>
  </definedNames>
  <calcPr calcId="145621"/>
</workbook>
</file>

<file path=xl/calcChain.xml><?xml version="1.0" encoding="utf-8"?>
<calcChain xmlns="http://schemas.openxmlformats.org/spreadsheetml/2006/main">
  <c r="K24" i="81" l="1"/>
  <c r="M19" i="27" l="1"/>
  <c r="D23" i="6" l="1"/>
  <c r="D21" i="6"/>
  <c r="A12" i="83" l="1"/>
  <c r="M36" i="83" l="1"/>
  <c r="L36" i="83"/>
  <c r="K36" i="83"/>
  <c r="J36" i="83"/>
  <c r="I36" i="83"/>
  <c r="H36" i="83"/>
  <c r="G36" i="83"/>
  <c r="M35" i="83"/>
  <c r="L35" i="83"/>
  <c r="K35" i="83"/>
  <c r="J35" i="83"/>
  <c r="I35" i="83"/>
  <c r="H35" i="83"/>
  <c r="G35" i="83"/>
  <c r="M34" i="83"/>
  <c r="L34" i="83"/>
  <c r="K34" i="83"/>
  <c r="J34" i="83"/>
  <c r="I34" i="83"/>
  <c r="H34" i="83"/>
  <c r="G34" i="83"/>
  <c r="F35" i="83"/>
  <c r="F36" i="83"/>
  <c r="F34" i="83"/>
  <c r="M31" i="83"/>
  <c r="L31" i="83"/>
  <c r="K31" i="83"/>
  <c r="J31" i="83"/>
  <c r="I31" i="83"/>
  <c r="H31" i="83"/>
  <c r="G31" i="83"/>
  <c r="M30" i="83"/>
  <c r="L30" i="83"/>
  <c r="K30" i="83"/>
  <c r="J30" i="83"/>
  <c r="I30" i="83"/>
  <c r="H30" i="83"/>
  <c r="G30" i="83"/>
  <c r="M29" i="83"/>
  <c r="L29" i="83"/>
  <c r="K29" i="83"/>
  <c r="J29" i="83"/>
  <c r="I29" i="83"/>
  <c r="H29" i="83"/>
  <c r="G29" i="83"/>
  <c r="F31" i="83"/>
  <c r="F30" i="83"/>
  <c r="F29" i="83"/>
  <c r="K20" i="80" l="1"/>
  <c r="F20" i="82" l="1"/>
  <c r="AL68" i="78" l="1"/>
  <c r="AG70" i="78"/>
  <c r="A16" i="92" l="1"/>
  <c r="A17" i="92" s="1"/>
  <c r="A18" i="92" s="1"/>
  <c r="A19" i="92" s="1"/>
  <c r="A20" i="92" s="1"/>
  <c r="A21" i="92" s="1"/>
  <c r="A22" i="92" s="1"/>
  <c r="A23" i="92" s="1"/>
  <c r="A24" i="92" s="1"/>
  <c r="A25" i="92" s="1"/>
  <c r="A26" i="92" s="1"/>
  <c r="A27" i="92" s="1"/>
  <c r="A28" i="92" s="1"/>
  <c r="A29" i="92" s="1"/>
  <c r="A30" i="92" s="1"/>
  <c r="A31" i="92" s="1"/>
  <c r="A32" i="92" s="1"/>
  <c r="A33" i="92" s="1"/>
  <c r="A34" i="92" s="1"/>
  <c r="A35" i="92" s="1"/>
  <c r="A36" i="92" s="1"/>
  <c r="A37" i="92" s="1"/>
  <c r="A38" i="92" s="1"/>
  <c r="A39" i="92" s="1"/>
  <c r="A40" i="92" s="1"/>
  <c r="A41" i="92" s="1"/>
  <c r="A42" i="92" s="1"/>
  <c r="A43" i="92" s="1"/>
  <c r="A44" i="92" s="1"/>
  <c r="A45" i="92" s="1"/>
  <c r="A46" i="92" s="1"/>
  <c r="A47" i="92" s="1"/>
  <c r="A48" i="92" s="1"/>
  <c r="A49" i="92" s="1"/>
  <c r="A50" i="92" s="1"/>
  <c r="A51" i="92" s="1"/>
  <c r="A52" i="92" s="1"/>
  <c r="A53" i="92" s="1"/>
  <c r="A54" i="92" s="1"/>
  <c r="A55" i="92" s="1"/>
  <c r="A56" i="92" s="1"/>
  <c r="A57" i="92" s="1"/>
  <c r="A58" i="92" s="1"/>
  <c r="A59" i="92" s="1"/>
  <c r="A60" i="92" s="1"/>
  <c r="A61" i="92" s="1"/>
  <c r="A62" i="92" s="1"/>
  <c r="A63" i="92" s="1"/>
  <c r="A64" i="92" s="1"/>
  <c r="A65" i="92" s="1"/>
  <c r="A67" i="92" s="1"/>
  <c r="L30" i="48" l="1"/>
  <c r="L20" i="48"/>
  <c r="H23" i="63"/>
  <c r="L32" i="48" l="1"/>
  <c r="H17" i="87"/>
  <c r="H21" i="87" s="1"/>
  <c r="A8" i="82" l="1"/>
  <c r="A7" i="82"/>
  <c r="A8" i="6"/>
  <c r="H29" i="96" l="1"/>
  <c r="F23" i="6"/>
  <c r="J35" i="1" l="1"/>
  <c r="I79" i="82"/>
  <c r="I78" i="82"/>
  <c r="I77" i="82"/>
  <c r="I76" i="82"/>
  <c r="I75" i="82"/>
  <c r="I74" i="82"/>
  <c r="E67" i="82"/>
  <c r="E68" i="82" s="1"/>
  <c r="H68" i="82" s="1"/>
  <c r="D66" i="82"/>
  <c r="A47" i="82"/>
  <c r="A48" i="82" s="1"/>
  <c r="A49" i="82" s="1"/>
  <c r="A50" i="82" s="1"/>
  <c r="A51" i="82" s="1"/>
  <c r="A52" i="82" s="1"/>
  <c r="A53" i="82" s="1"/>
  <c r="A54" i="82" s="1"/>
  <c r="A55" i="82" s="1"/>
  <c r="A56" i="82" s="1"/>
  <c r="A57" i="82" s="1"/>
  <c r="A58" i="82" s="1"/>
  <c r="A59" i="82" s="1"/>
  <c r="A60" i="82" s="1"/>
  <c r="A61" i="82" s="1"/>
  <c r="A62" i="82" s="1"/>
  <c r="A63" i="82" s="1"/>
  <c r="A64" i="82" s="1"/>
  <c r="A65" i="82" s="1"/>
  <c r="A66" i="82" s="1"/>
  <c r="A68" i="82" s="1"/>
  <c r="E39" i="82"/>
  <c r="F28" i="82"/>
  <c r="F24" i="82"/>
  <c r="F23" i="82"/>
  <c r="F22" i="82"/>
  <c r="F21" i="82"/>
  <c r="E41" i="82"/>
  <c r="I80" i="82" l="1"/>
  <c r="H24" i="82"/>
  <c r="I24" i="82" s="1"/>
  <c r="J24" i="82" s="1"/>
  <c r="H23" i="82"/>
  <c r="I23" i="82" s="1"/>
  <c r="J23" i="82" s="1"/>
  <c r="H22" i="82"/>
  <c r="I22" i="82" s="1"/>
  <c r="J22" i="82" s="1"/>
  <c r="H21" i="82"/>
  <c r="I21" i="82" s="1"/>
  <c r="J21" i="82" s="1"/>
  <c r="H20" i="82"/>
  <c r="I20" i="82" s="1"/>
  <c r="J20" i="82" s="1"/>
  <c r="J28" i="82" l="1"/>
  <c r="J30" i="82" s="1"/>
  <c r="I28" i="82"/>
  <c r="D17" i="92" l="1"/>
  <c r="F65" i="92" l="1"/>
  <c r="E30" i="92"/>
  <c r="AK70" i="78" l="1"/>
  <c r="AJ70" i="78"/>
  <c r="AI70" i="78"/>
  <c r="AH70" i="78"/>
  <c r="AF70" i="78"/>
  <c r="AE70" i="78"/>
  <c r="AD70" i="78"/>
  <c r="AC70" i="78"/>
  <c r="AB70" i="78"/>
  <c r="AA70" i="78"/>
  <c r="Z70" i="78"/>
  <c r="Y70" i="78"/>
  <c r="X70" i="78"/>
  <c r="W70" i="78"/>
  <c r="V70" i="78"/>
  <c r="U70" i="78"/>
  <c r="T70" i="78"/>
  <c r="S70" i="78"/>
  <c r="R70" i="78"/>
  <c r="Q70" i="78"/>
  <c r="P70" i="78"/>
  <c r="O70" i="78"/>
  <c r="N70" i="78"/>
  <c r="M70" i="78"/>
  <c r="L70" i="78"/>
  <c r="K70" i="78"/>
  <c r="J70" i="78"/>
  <c r="I70" i="78"/>
  <c r="H70" i="78"/>
  <c r="G70" i="78"/>
  <c r="F70" i="78"/>
  <c r="E70" i="78"/>
  <c r="D70" i="78"/>
  <c r="C70" i="78"/>
  <c r="AL67" i="78"/>
  <c r="AL66" i="78"/>
  <c r="AL65" i="78"/>
  <c r="AL64" i="78"/>
  <c r="AL63" i="78"/>
  <c r="AL62" i="78"/>
  <c r="AL61" i="78"/>
  <c r="AL60" i="78"/>
  <c r="AL59" i="78"/>
  <c r="AL58" i="78"/>
  <c r="AL57" i="78"/>
  <c r="AL56" i="78"/>
  <c r="AL55" i="78"/>
  <c r="AL54" i="78"/>
  <c r="AL53" i="78"/>
  <c r="AL52" i="78"/>
  <c r="AL51" i="78"/>
  <c r="AL50" i="78"/>
  <c r="AL49" i="78"/>
  <c r="AL48" i="78"/>
  <c r="AL47" i="78"/>
  <c r="AL46" i="78"/>
  <c r="AL45" i="78"/>
  <c r="AL44" i="78"/>
  <c r="AL43" i="78"/>
  <c r="AL42" i="78"/>
  <c r="AL41" i="78"/>
  <c r="AL40" i="78"/>
  <c r="AL39" i="78"/>
  <c r="AL38" i="78"/>
  <c r="AL37" i="78"/>
  <c r="AL36" i="78"/>
  <c r="AL35" i="78"/>
  <c r="AL34" i="78"/>
  <c r="AL33" i="78"/>
  <c r="AL32" i="78"/>
  <c r="AL31" i="78"/>
  <c r="AL30" i="78"/>
  <c r="AL29" i="78"/>
  <c r="AL28" i="78"/>
  <c r="AL27" i="78"/>
  <c r="AL26" i="78"/>
  <c r="AL25" i="78"/>
  <c r="AL24" i="78"/>
  <c r="AL23" i="78"/>
  <c r="AL22" i="78"/>
  <c r="AL21" i="78"/>
  <c r="AL20" i="78"/>
  <c r="AL19" i="78"/>
  <c r="AL18" i="78"/>
  <c r="AL17" i="78"/>
  <c r="AL70" i="78" l="1"/>
  <c r="S103" i="93"/>
  <c r="S102" i="93"/>
  <c r="S101" i="93"/>
  <c r="S100" i="93"/>
  <c r="S99" i="93"/>
  <c r="S98" i="93"/>
  <c r="S97" i="93"/>
  <c r="S96" i="93"/>
  <c r="S95" i="93"/>
  <c r="S94" i="93"/>
  <c r="S93" i="93"/>
  <c r="S92" i="93"/>
  <c r="S91" i="93"/>
  <c r="S88" i="93"/>
  <c r="S87" i="93"/>
  <c r="S86" i="93"/>
  <c r="S85" i="93"/>
  <c r="S84" i="93"/>
  <c r="S83" i="93"/>
  <c r="S82" i="93"/>
  <c r="S81" i="93"/>
  <c r="S80" i="93"/>
  <c r="S79" i="93"/>
  <c r="S78" i="93"/>
  <c r="S75" i="93"/>
  <c r="S74" i="93"/>
  <c r="S73" i="93"/>
  <c r="S72" i="93"/>
  <c r="S71" i="93"/>
  <c r="S70" i="93"/>
  <c r="S69" i="93"/>
  <c r="S68" i="93"/>
  <c r="S65" i="93"/>
  <c r="S64" i="93"/>
  <c r="S61" i="93"/>
  <c r="S60" i="93"/>
  <c r="S59" i="93"/>
  <c r="S58" i="93"/>
  <c r="S57" i="93"/>
  <c r="S56" i="93"/>
  <c r="S51" i="93"/>
  <c r="S50" i="93"/>
  <c r="S49" i="93"/>
  <c r="S48" i="93"/>
  <c r="S47" i="93"/>
  <c r="S46" i="93"/>
  <c r="S45" i="93"/>
  <c r="S42" i="93"/>
  <c r="S41" i="93"/>
  <c r="S40" i="93"/>
  <c r="S39" i="93"/>
  <c r="S38" i="93"/>
  <c r="S36" i="93"/>
  <c r="S33" i="93"/>
  <c r="S32" i="93"/>
  <c r="S31" i="93"/>
  <c r="S28" i="93"/>
  <c r="S27" i="93"/>
  <c r="S26" i="93"/>
  <c r="S25" i="93"/>
  <c r="S24" i="93"/>
  <c r="S23" i="93"/>
  <c r="S22" i="93"/>
  <c r="S21" i="93"/>
  <c r="S20" i="93"/>
  <c r="S18" i="93"/>
  <c r="Q103" i="93"/>
  <c r="Q102" i="93"/>
  <c r="Q101" i="93"/>
  <c r="Q100" i="93"/>
  <c r="Q99" i="93"/>
  <c r="Q98" i="93"/>
  <c r="Q97" i="93"/>
  <c r="Q96" i="93"/>
  <c r="Q95" i="93"/>
  <c r="Q94" i="93"/>
  <c r="Q93" i="93"/>
  <c r="Q92" i="93"/>
  <c r="Q91" i="93"/>
  <c r="Q88" i="93"/>
  <c r="Q87" i="93"/>
  <c r="Q86" i="93"/>
  <c r="Q85" i="93"/>
  <c r="Q84" i="93"/>
  <c r="Q83" i="93"/>
  <c r="Q82" i="93"/>
  <c r="Q81" i="93"/>
  <c r="Q80" i="93"/>
  <c r="Q79" i="93"/>
  <c r="Q78" i="93"/>
  <c r="Q75" i="93"/>
  <c r="Q74" i="93"/>
  <c r="Q73" i="93"/>
  <c r="Q72" i="93"/>
  <c r="Q71" i="93"/>
  <c r="Q70" i="93"/>
  <c r="Q69" i="93"/>
  <c r="Q68" i="93"/>
  <c r="Q65" i="93"/>
  <c r="Q64" i="93"/>
  <c r="Q61" i="93"/>
  <c r="Q60" i="93"/>
  <c r="Q59" i="93"/>
  <c r="Q58" i="93"/>
  <c r="Q57" i="93"/>
  <c r="Q56" i="93"/>
  <c r="Q51" i="93"/>
  <c r="Q50" i="93"/>
  <c r="Q49" i="93"/>
  <c r="Q48" i="93"/>
  <c r="Q47" i="93"/>
  <c r="Q46" i="93"/>
  <c r="Q45" i="93"/>
  <c r="Q42" i="93"/>
  <c r="Q41" i="93"/>
  <c r="Q40" i="93"/>
  <c r="Q39" i="93"/>
  <c r="Q38" i="93"/>
  <c r="Q36" i="93"/>
  <c r="Q33" i="93"/>
  <c r="Q32" i="93"/>
  <c r="Q31" i="93"/>
  <c r="Q28" i="93"/>
  <c r="Q27" i="93"/>
  <c r="Q26" i="93"/>
  <c r="Q25" i="93"/>
  <c r="Q24" i="93"/>
  <c r="Q23" i="93"/>
  <c r="Q22" i="93"/>
  <c r="Q21" i="93"/>
  <c r="Q20" i="93"/>
  <c r="Q18" i="93"/>
  <c r="K103" i="93"/>
  <c r="K102" i="93"/>
  <c r="K101" i="93"/>
  <c r="K100" i="93"/>
  <c r="K99" i="93"/>
  <c r="K98" i="93"/>
  <c r="K97" i="93"/>
  <c r="K96" i="93"/>
  <c r="K95" i="93"/>
  <c r="K94" i="93"/>
  <c r="K93" i="93"/>
  <c r="K92" i="93"/>
  <c r="K91" i="93"/>
  <c r="I91" i="93"/>
  <c r="K88" i="93"/>
  <c r="K87" i="93"/>
  <c r="K86" i="93"/>
  <c r="K85" i="93"/>
  <c r="K84" i="93"/>
  <c r="K83" i="93"/>
  <c r="K82" i="93"/>
  <c r="K81" i="93"/>
  <c r="K80" i="93"/>
  <c r="K79" i="93"/>
  <c r="K78" i="93"/>
  <c r="I78" i="93"/>
  <c r="K75" i="93"/>
  <c r="K74" i="93"/>
  <c r="K73" i="93"/>
  <c r="K72" i="93"/>
  <c r="K71" i="93"/>
  <c r="K70" i="93"/>
  <c r="K69" i="93"/>
  <c r="K68" i="93"/>
  <c r="K65" i="93"/>
  <c r="K64" i="93"/>
  <c r="K61" i="93"/>
  <c r="K60" i="93"/>
  <c r="K59" i="93"/>
  <c r="K58" i="93"/>
  <c r="K57" i="93"/>
  <c r="K56" i="93"/>
  <c r="I65" i="93"/>
  <c r="I64" i="93"/>
  <c r="K51" i="93"/>
  <c r="K50" i="93"/>
  <c r="K49" i="93"/>
  <c r="K48" i="93"/>
  <c r="K47" i="93"/>
  <c r="K46" i="93"/>
  <c r="K45" i="93"/>
  <c r="I49" i="93"/>
  <c r="I45" i="93"/>
  <c r="K42" i="93"/>
  <c r="K41" i="93"/>
  <c r="K40" i="93"/>
  <c r="K39" i="93"/>
  <c r="K38" i="93"/>
  <c r="I38" i="93"/>
  <c r="K36" i="93"/>
  <c r="I36" i="93"/>
  <c r="K33" i="93"/>
  <c r="K32" i="93"/>
  <c r="K31" i="93"/>
  <c r="I31" i="93"/>
  <c r="K20" i="93"/>
  <c r="I20" i="93"/>
  <c r="K28" i="93"/>
  <c r="K27" i="93"/>
  <c r="K26" i="93"/>
  <c r="K25" i="93"/>
  <c r="K24" i="93"/>
  <c r="K23" i="93"/>
  <c r="K22" i="93"/>
  <c r="K21" i="93"/>
  <c r="K18" i="93"/>
  <c r="I100" i="93"/>
  <c r="I101" i="93"/>
  <c r="I102" i="93"/>
  <c r="I103" i="93"/>
  <c r="I98" i="93"/>
  <c r="I99" i="93"/>
  <c r="I92" i="93"/>
  <c r="I93" i="93"/>
  <c r="I94" i="93"/>
  <c r="I95" i="93"/>
  <c r="I96" i="93"/>
  <c r="I97" i="93"/>
  <c r="I88" i="93"/>
  <c r="I87" i="93"/>
  <c r="I86" i="93"/>
  <c r="I85" i="93"/>
  <c r="I84" i="93"/>
  <c r="I83" i="93"/>
  <c r="I82" i="93"/>
  <c r="I81" i="93"/>
  <c r="I80" i="93"/>
  <c r="I79" i="93"/>
  <c r="I68" i="93"/>
  <c r="I69" i="93"/>
  <c r="I70" i="93"/>
  <c r="I71" i="93"/>
  <c r="I72" i="93"/>
  <c r="I73" i="93"/>
  <c r="I74" i="93"/>
  <c r="I75" i="93"/>
  <c r="I56" i="93"/>
  <c r="I57" i="93"/>
  <c r="I58" i="93"/>
  <c r="I59" i="93"/>
  <c r="I60" i="93"/>
  <c r="I61" i="93"/>
  <c r="I51" i="93"/>
  <c r="I50" i="93"/>
  <c r="I48" i="93"/>
  <c r="I47" i="93"/>
  <c r="I46" i="93"/>
  <c r="I39" i="93"/>
  <c r="I40" i="93"/>
  <c r="I41" i="93"/>
  <c r="I42" i="93"/>
  <c r="I33" i="93"/>
  <c r="I32" i="93"/>
  <c r="I21" i="93"/>
  <c r="I22" i="93"/>
  <c r="I23" i="93"/>
  <c r="I24" i="93"/>
  <c r="I25" i="93"/>
  <c r="I26" i="93"/>
  <c r="I27" i="93"/>
  <c r="I28" i="93"/>
  <c r="I18" i="93"/>
  <c r="M38" i="94"/>
  <c r="K38" i="94"/>
  <c r="I38" i="94"/>
  <c r="M47" i="94"/>
  <c r="I47" i="94"/>
  <c r="O44" i="94"/>
  <c r="O43" i="94"/>
  <c r="K41" i="94"/>
  <c r="O41" i="94" s="1"/>
  <c r="O35" i="94"/>
  <c r="O34" i="94"/>
  <c r="O33" i="94"/>
  <c r="O31" i="94"/>
  <c r="M28" i="94"/>
  <c r="K28" i="94"/>
  <c r="I28" i="94"/>
  <c r="O25" i="94"/>
  <c r="O24" i="94"/>
  <c r="K47" i="94" l="1"/>
  <c r="O38" i="94"/>
  <c r="Q66" i="93"/>
  <c r="S34" i="93"/>
  <c r="S66" i="93"/>
  <c r="S62" i="93"/>
  <c r="K43" i="93"/>
  <c r="Q104" i="93"/>
  <c r="S43" i="93"/>
  <c r="S76" i="93"/>
  <c r="S104" i="93"/>
  <c r="S52" i="93"/>
  <c r="S89" i="93"/>
  <c r="Q29" i="93"/>
  <c r="Q34" i="93"/>
  <c r="Q43" i="93"/>
  <c r="Q52" i="93"/>
  <c r="Q62" i="93"/>
  <c r="Q76" i="93"/>
  <c r="Q89" i="93"/>
  <c r="S29" i="93"/>
  <c r="K34" i="93"/>
  <c r="K89" i="93"/>
  <c r="K29" i="93"/>
  <c r="K52" i="93"/>
  <c r="K76" i="93"/>
  <c r="K104" i="93"/>
  <c r="K66" i="93"/>
  <c r="K62" i="93"/>
  <c r="I50" i="94"/>
  <c r="I52" i="94" s="1"/>
  <c r="M50" i="94"/>
  <c r="M52" i="94" s="1"/>
  <c r="O28" i="94"/>
  <c r="O47" i="94"/>
  <c r="K50" i="94"/>
  <c r="Y104" i="93"/>
  <c r="W104" i="93"/>
  <c r="AA103" i="93"/>
  <c r="AA102" i="93"/>
  <c r="U102" i="93"/>
  <c r="AA101" i="93"/>
  <c r="AA100" i="93"/>
  <c r="M100" i="93"/>
  <c r="AA99" i="93"/>
  <c r="AA98" i="93"/>
  <c r="AA97" i="93"/>
  <c r="M97" i="93"/>
  <c r="AA96" i="93"/>
  <c r="M96" i="93"/>
  <c r="AA95" i="93"/>
  <c r="U95" i="93"/>
  <c r="M95" i="93"/>
  <c r="AA94" i="93"/>
  <c r="U94" i="93"/>
  <c r="AA93" i="93"/>
  <c r="AA92" i="93"/>
  <c r="AA91" i="93"/>
  <c r="M91" i="93"/>
  <c r="Y89" i="93"/>
  <c r="W89" i="93"/>
  <c r="AA88" i="93"/>
  <c r="U88" i="93"/>
  <c r="O88" i="93"/>
  <c r="M88" i="93"/>
  <c r="AA87" i="93"/>
  <c r="AA86" i="93"/>
  <c r="U86" i="93"/>
  <c r="AA85" i="93"/>
  <c r="AA84" i="93"/>
  <c r="O84" i="93"/>
  <c r="AA83" i="93"/>
  <c r="O83" i="93"/>
  <c r="AA82" i="93"/>
  <c r="O82" i="93"/>
  <c r="AA81" i="93"/>
  <c r="AA80" i="93"/>
  <c r="O80" i="93"/>
  <c r="M80" i="93"/>
  <c r="AA79" i="93"/>
  <c r="AA78" i="93"/>
  <c r="Y76" i="93"/>
  <c r="W76" i="93"/>
  <c r="AA75" i="93"/>
  <c r="AA74" i="93"/>
  <c r="AA73" i="93"/>
  <c r="AA72" i="93"/>
  <c r="M72" i="93"/>
  <c r="AA71" i="93"/>
  <c r="AA70" i="93"/>
  <c r="AA69" i="93"/>
  <c r="AA68" i="93"/>
  <c r="Y66" i="93"/>
  <c r="W66" i="93"/>
  <c r="AA65" i="93"/>
  <c r="AA64" i="93"/>
  <c r="Y62" i="93"/>
  <c r="W62" i="93"/>
  <c r="AA61" i="93"/>
  <c r="AA60" i="93"/>
  <c r="AA59" i="93"/>
  <c r="AA58" i="93"/>
  <c r="M58" i="93"/>
  <c r="AA57" i="93"/>
  <c r="O57" i="93"/>
  <c r="AA56" i="93"/>
  <c r="O56" i="93"/>
  <c r="Y52" i="93"/>
  <c r="W52" i="93"/>
  <c r="AA51" i="93"/>
  <c r="AA50" i="93"/>
  <c r="U50" i="93"/>
  <c r="O50" i="93"/>
  <c r="AA49" i="93"/>
  <c r="M49" i="93"/>
  <c r="AA48" i="93"/>
  <c r="U48" i="93"/>
  <c r="O48" i="93"/>
  <c r="AA47" i="93"/>
  <c r="M47" i="93"/>
  <c r="AA46" i="93"/>
  <c r="AA45" i="93"/>
  <c r="Y43" i="93"/>
  <c r="W43" i="93"/>
  <c r="AA42" i="93"/>
  <c r="AA41" i="93"/>
  <c r="O41" i="93"/>
  <c r="AA40" i="93"/>
  <c r="AA39" i="93"/>
  <c r="AA38" i="93"/>
  <c r="I43" i="93"/>
  <c r="AA36" i="93"/>
  <c r="O36" i="93"/>
  <c r="Y34" i="93"/>
  <c r="W34" i="93"/>
  <c r="AA33" i="93"/>
  <c r="M33" i="93"/>
  <c r="AA32" i="93"/>
  <c r="U32" i="93"/>
  <c r="O32" i="93"/>
  <c r="AA31" i="93"/>
  <c r="M27" i="93"/>
  <c r="M26" i="93"/>
  <c r="O26" i="93" s="1"/>
  <c r="M25" i="93"/>
  <c r="O25" i="93" s="1"/>
  <c r="M23" i="93"/>
  <c r="M22" i="93"/>
  <c r="O22" i="93" s="1"/>
  <c r="M21" i="93"/>
  <c r="O21" i="93" s="1"/>
  <c r="AA18" i="93"/>
  <c r="Q53" i="93" l="1"/>
  <c r="K53" i="93"/>
  <c r="S53" i="93"/>
  <c r="S105" i="93"/>
  <c r="Q105" i="93"/>
  <c r="AA43" i="93"/>
  <c r="O86" i="93"/>
  <c r="K105" i="93"/>
  <c r="AA66" i="93"/>
  <c r="U80" i="93"/>
  <c r="U22" i="93"/>
  <c r="U73" i="93"/>
  <c r="W53" i="93"/>
  <c r="U39" i="93"/>
  <c r="O45" i="93"/>
  <c r="O51" i="93"/>
  <c r="U59" i="93"/>
  <c r="O73" i="93"/>
  <c r="O74" i="93"/>
  <c r="O81" i="93"/>
  <c r="M82" i="93"/>
  <c r="U92" i="93"/>
  <c r="U98" i="93"/>
  <c r="O102" i="93"/>
  <c r="O61" i="93"/>
  <c r="W105" i="93"/>
  <c r="O69" i="93"/>
  <c r="O71" i="93"/>
  <c r="K52" i="94"/>
  <c r="O50" i="94"/>
  <c r="O52" i="94" s="1"/>
  <c r="M32" i="93"/>
  <c r="O59" i="93"/>
  <c r="M60" i="93"/>
  <c r="U61" i="93"/>
  <c r="M70" i="93"/>
  <c r="U71" i="93"/>
  <c r="O72" i="93"/>
  <c r="M73" i="93"/>
  <c r="U84" i="93"/>
  <c r="O85" i="93"/>
  <c r="M86" i="93"/>
  <c r="U23" i="93"/>
  <c r="M51" i="93"/>
  <c r="U69" i="93"/>
  <c r="M71" i="93"/>
  <c r="U82" i="93"/>
  <c r="M84" i="93"/>
  <c r="M99" i="93"/>
  <c r="M103" i="93"/>
  <c r="O33" i="93"/>
  <c r="O46" i="93"/>
  <c r="O65" i="93"/>
  <c r="O75" i="93"/>
  <c r="O87" i="93"/>
  <c r="AA34" i="93"/>
  <c r="O49" i="93"/>
  <c r="U21" i="93"/>
  <c r="U25" i="93"/>
  <c r="U26" i="93"/>
  <c r="U27" i="93"/>
  <c r="U38" i="93"/>
  <c r="O40" i="93"/>
  <c r="U42" i="93"/>
  <c r="I52" i="93"/>
  <c r="U46" i="93"/>
  <c r="O47" i="93"/>
  <c r="I62" i="93"/>
  <c r="U57" i="93"/>
  <c r="O58" i="93"/>
  <c r="O64" i="93"/>
  <c r="M69" i="93"/>
  <c r="M74" i="93"/>
  <c r="U75" i="93"/>
  <c r="U79" i="93"/>
  <c r="U81" i="93"/>
  <c r="U83" i="93"/>
  <c r="U85" i="93"/>
  <c r="U87" i="93"/>
  <c r="U96" i="93"/>
  <c r="U100" i="93"/>
  <c r="M75" i="93"/>
  <c r="M81" i="93"/>
  <c r="M83" i="93"/>
  <c r="M85" i="93"/>
  <c r="M87" i="93"/>
  <c r="U103" i="93"/>
  <c r="I34" i="93"/>
  <c r="U97" i="93"/>
  <c r="O60" i="93"/>
  <c r="I76" i="93"/>
  <c r="AA76" i="93"/>
  <c r="O70" i="93"/>
  <c r="O79" i="93"/>
  <c r="AA104" i="93"/>
  <c r="O94" i="93"/>
  <c r="O23" i="93"/>
  <c r="U28" i="93"/>
  <c r="U33" i="93"/>
  <c r="Y53" i="93"/>
  <c r="U36" i="93"/>
  <c r="O39" i="93"/>
  <c r="U41" i="93"/>
  <c r="M46" i="93"/>
  <c r="M48" i="93"/>
  <c r="M50" i="93"/>
  <c r="M57" i="93"/>
  <c r="M59" i="93"/>
  <c r="M61" i="93"/>
  <c r="I66" i="93"/>
  <c r="U65" i="93"/>
  <c r="U70" i="93"/>
  <c r="U72" i="93"/>
  <c r="U74" i="93"/>
  <c r="U91" i="93"/>
  <c r="M93" i="93"/>
  <c r="O98" i="93"/>
  <c r="U99" i="93"/>
  <c r="M101" i="93"/>
  <c r="U47" i="93"/>
  <c r="U49" i="93"/>
  <c r="U51" i="93"/>
  <c r="U58" i="93"/>
  <c r="U60" i="93"/>
  <c r="U24" i="93"/>
  <c r="O31" i="93"/>
  <c r="O38" i="93"/>
  <c r="U40" i="93"/>
  <c r="O42" i="93"/>
  <c r="AA52" i="93"/>
  <c r="AA62" i="93"/>
  <c r="Y105" i="93"/>
  <c r="U64" i="93"/>
  <c r="O68" i="93"/>
  <c r="I89" i="93"/>
  <c r="AA89" i="93"/>
  <c r="I104" i="93"/>
  <c r="U93" i="93"/>
  <c r="U101" i="93"/>
  <c r="U20" i="93"/>
  <c r="O27" i="93"/>
  <c r="M28" i="93"/>
  <c r="O28" i="93" s="1"/>
  <c r="O18" i="93"/>
  <c r="M18" i="93"/>
  <c r="I29" i="93"/>
  <c r="M24" i="93"/>
  <c r="O24" i="93" s="1"/>
  <c r="M20" i="93"/>
  <c r="O20" i="93" s="1"/>
  <c r="U18" i="93"/>
  <c r="M31" i="93"/>
  <c r="U31" i="93"/>
  <c r="M45" i="93"/>
  <c r="U45" i="93"/>
  <c r="M56" i="93"/>
  <c r="U56" i="93"/>
  <c r="M68" i="93"/>
  <c r="U68" i="93"/>
  <c r="O91" i="93"/>
  <c r="M92" i="93"/>
  <c r="O95" i="93"/>
  <c r="O99" i="93"/>
  <c r="O103" i="93"/>
  <c r="M36" i="93"/>
  <c r="M38" i="93"/>
  <c r="M39" i="93"/>
  <c r="M40" i="93"/>
  <c r="M41" i="93"/>
  <c r="M42" i="93"/>
  <c r="M64" i="93"/>
  <c r="M65" i="93"/>
  <c r="M78" i="93"/>
  <c r="U78" i="93"/>
  <c r="M79" i="93"/>
  <c r="O93" i="93"/>
  <c r="M94" i="93"/>
  <c r="O97" i="93"/>
  <c r="M98" i="93"/>
  <c r="O101" i="93"/>
  <c r="M102" i="93"/>
  <c r="O78" i="93"/>
  <c r="O92" i="93"/>
  <c r="O96" i="93"/>
  <c r="O100" i="93"/>
  <c r="E64" i="92"/>
  <c r="D64" i="92"/>
  <c r="C64" i="92"/>
  <c r="E18" i="92"/>
  <c r="E48" i="92"/>
  <c r="E49" i="92"/>
  <c r="E19" i="92"/>
  <c r="E20" i="92"/>
  <c r="E21" i="92"/>
  <c r="E22" i="92"/>
  <c r="E50" i="92"/>
  <c r="E51" i="92"/>
  <c r="E52" i="92"/>
  <c r="E53" i="92"/>
  <c r="E47" i="92"/>
  <c r="E23" i="92"/>
  <c r="E24" i="92"/>
  <c r="E25" i="92"/>
  <c r="E54" i="92"/>
  <c r="E55" i="92"/>
  <c r="E56" i="92"/>
  <c r="E57" i="92"/>
  <c r="E15" i="92"/>
  <c r="E26" i="92"/>
  <c r="E27" i="92"/>
  <c r="E28" i="92"/>
  <c r="E17" i="92"/>
  <c r="E29" i="92"/>
  <c r="E58" i="92"/>
  <c r="E59" i="92"/>
  <c r="E60" i="92"/>
  <c r="E61" i="92"/>
  <c r="E62" i="92"/>
  <c r="E63" i="92"/>
  <c r="E31" i="92"/>
  <c r="E32" i="92"/>
  <c r="E33" i="92"/>
  <c r="E34" i="92"/>
  <c r="E35" i="92"/>
  <c r="E36" i="92"/>
  <c r="E37" i="92"/>
  <c r="E39" i="92"/>
  <c r="E38" i="92"/>
  <c r="E40" i="92"/>
  <c r="H23" i="3" s="1"/>
  <c r="H35" i="3" s="1"/>
  <c r="E41" i="92"/>
  <c r="E45" i="92"/>
  <c r="E44" i="92"/>
  <c r="E42" i="92"/>
  <c r="E43" i="92"/>
  <c r="E46" i="92"/>
  <c r="E16" i="92"/>
  <c r="AA53" i="93" l="1"/>
  <c r="E67" i="92"/>
  <c r="F64" i="92"/>
  <c r="G64" i="92" s="1"/>
  <c r="M34" i="93"/>
  <c r="O62" i="93"/>
  <c r="O43" i="93"/>
  <c r="O66" i="93"/>
  <c r="U66" i="93"/>
  <c r="M76" i="93"/>
  <c r="M52" i="93"/>
  <c r="O34" i="93"/>
  <c r="U104" i="93"/>
  <c r="O52" i="93"/>
  <c r="I53" i="93"/>
  <c r="M62" i="93"/>
  <c r="U29" i="93"/>
  <c r="I105" i="93"/>
  <c r="AA105" i="93"/>
  <c r="O89" i="93"/>
  <c r="U89" i="93"/>
  <c r="U76" i="93"/>
  <c r="U52" i="93"/>
  <c r="O76" i="93"/>
  <c r="U43" i="93"/>
  <c r="M89" i="93"/>
  <c r="M104" i="93"/>
  <c r="U62" i="93"/>
  <c r="U34" i="93"/>
  <c r="O29" i="93"/>
  <c r="M66" i="93"/>
  <c r="M43" i="93"/>
  <c r="O104" i="93"/>
  <c r="M29" i="93"/>
  <c r="O53" i="93" l="1"/>
  <c r="O105" i="93"/>
  <c r="U53" i="93"/>
  <c r="M53" i="93"/>
  <c r="U105" i="93"/>
  <c r="M105" i="93"/>
  <c r="K45" i="35"/>
  <c r="H45" i="35"/>
  <c r="L28" i="35" l="1"/>
  <c r="K29" i="35"/>
  <c r="K28" i="35"/>
  <c r="I28" i="35"/>
  <c r="H29" i="35"/>
  <c r="B19" i="35" l="1"/>
  <c r="B20" i="35" s="1"/>
  <c r="B21" i="35" s="1"/>
  <c r="B24" i="35" s="1"/>
  <c r="H33" i="35"/>
  <c r="B25" i="35" l="1"/>
  <c r="B26" i="35" s="1"/>
  <c r="B28" i="35" s="1"/>
  <c r="B29" i="35" s="1"/>
  <c r="B30" i="35" s="1"/>
  <c r="B31" i="35" s="1"/>
  <c r="B32" i="35" s="1"/>
  <c r="B33" i="35" s="1"/>
  <c r="B34" i="35" s="1"/>
  <c r="B36" i="35" s="1"/>
  <c r="B40" i="35" l="1"/>
  <c r="B41" i="35" s="1"/>
  <c r="B42" i="35" s="1"/>
  <c r="B44" i="35" s="1"/>
  <c r="B45" i="35" s="1"/>
  <c r="B46" i="35" s="1"/>
  <c r="B47" i="35" s="1"/>
  <c r="C16" i="92"/>
  <c r="D16" i="92"/>
  <c r="C18" i="92"/>
  <c r="D18" i="92"/>
  <c r="C48" i="92"/>
  <c r="D48" i="92"/>
  <c r="C49" i="92"/>
  <c r="D49" i="92"/>
  <c r="C19" i="92"/>
  <c r="D19" i="92"/>
  <c r="C20" i="92"/>
  <c r="D20" i="92"/>
  <c r="C21" i="92"/>
  <c r="D21" i="92"/>
  <c r="C22" i="92"/>
  <c r="D22" i="92"/>
  <c r="C50" i="92"/>
  <c r="D50" i="92"/>
  <c r="C51" i="92"/>
  <c r="D51" i="92"/>
  <c r="C52" i="92"/>
  <c r="D52" i="92"/>
  <c r="C53" i="92"/>
  <c r="D53" i="92"/>
  <c r="C47" i="92"/>
  <c r="D47" i="92"/>
  <c r="C23" i="92"/>
  <c r="D23" i="92"/>
  <c r="C24" i="92"/>
  <c r="D24" i="92"/>
  <c r="C25" i="92"/>
  <c r="D25" i="92"/>
  <c r="C54" i="92"/>
  <c r="D54" i="92"/>
  <c r="C55" i="92"/>
  <c r="D55" i="92"/>
  <c r="C56" i="92"/>
  <c r="D56" i="92"/>
  <c r="C57" i="92"/>
  <c r="D57" i="92"/>
  <c r="C15" i="92"/>
  <c r="D15" i="92"/>
  <c r="C26" i="92"/>
  <c r="D26" i="92"/>
  <c r="C27" i="92"/>
  <c r="D27" i="92"/>
  <c r="C28" i="92"/>
  <c r="D28" i="92"/>
  <c r="C29" i="92"/>
  <c r="D29" i="92"/>
  <c r="C58" i="92"/>
  <c r="D58" i="92"/>
  <c r="C59" i="92"/>
  <c r="D59" i="92"/>
  <c r="C60" i="92"/>
  <c r="D60" i="92"/>
  <c r="C61" i="92"/>
  <c r="D61" i="92"/>
  <c r="C62" i="92"/>
  <c r="D62" i="92"/>
  <c r="C63" i="92"/>
  <c r="D63" i="92"/>
  <c r="D30" i="92"/>
  <c r="C31" i="92"/>
  <c r="D31" i="92"/>
  <c r="C32" i="92"/>
  <c r="D32" i="92"/>
  <c r="C33" i="92"/>
  <c r="D33" i="92"/>
  <c r="C34" i="92"/>
  <c r="D34" i="92"/>
  <c r="C35" i="92"/>
  <c r="D35" i="92"/>
  <c r="C36" i="92"/>
  <c r="D36" i="92"/>
  <c r="C37" i="92"/>
  <c r="D37" i="92"/>
  <c r="C39" i="92"/>
  <c r="D39" i="92"/>
  <c r="C38" i="92"/>
  <c r="D38" i="92"/>
  <c r="C40" i="92"/>
  <c r="F21" i="95" s="1"/>
  <c r="D40" i="92"/>
  <c r="C41" i="92"/>
  <c r="D41" i="92"/>
  <c r="C45" i="92"/>
  <c r="D45" i="92"/>
  <c r="C44" i="92"/>
  <c r="D44" i="92"/>
  <c r="C42" i="92"/>
  <c r="D42" i="92"/>
  <c r="C43" i="92"/>
  <c r="D43" i="92"/>
  <c r="C46" i="92"/>
  <c r="D46" i="92"/>
  <c r="J23" i="3" l="1"/>
  <c r="F19" i="95"/>
  <c r="F23" i="95" s="1"/>
  <c r="F40" i="92"/>
  <c r="F42" i="92"/>
  <c r="H25" i="3" s="1"/>
  <c r="F41" i="92"/>
  <c r="H24" i="3" s="1"/>
  <c r="F38" i="92"/>
  <c r="F39" i="92"/>
  <c r="F37" i="92"/>
  <c r="H21" i="3" s="1"/>
  <c r="H33" i="3" s="1"/>
  <c r="F36" i="92"/>
  <c r="H20" i="3" s="1"/>
  <c r="F35" i="92"/>
  <c r="H19" i="3" s="1"/>
  <c r="F34" i="92"/>
  <c r="H18" i="3" s="1"/>
  <c r="F33" i="92"/>
  <c r="H17" i="3" s="1"/>
  <c r="F32" i="92"/>
  <c r="H16" i="3" s="1"/>
  <c r="F31" i="92"/>
  <c r="F63" i="92"/>
  <c r="H28" i="1" s="1"/>
  <c r="F62" i="92"/>
  <c r="H27" i="1" s="1"/>
  <c r="F61" i="92"/>
  <c r="H26" i="1" s="1"/>
  <c r="F60" i="92"/>
  <c r="H25" i="1" s="1"/>
  <c r="F59" i="92"/>
  <c r="H24" i="1" s="1"/>
  <c r="F58" i="92"/>
  <c r="H23" i="1" s="1"/>
  <c r="F29" i="92"/>
  <c r="H19" i="1" s="1"/>
  <c r="F46" i="92"/>
  <c r="H29" i="3" s="1"/>
  <c r="F44" i="92"/>
  <c r="H27" i="3" s="1"/>
  <c r="F24" i="92"/>
  <c r="F23" i="92"/>
  <c r="F47" i="92"/>
  <c r="F52" i="92"/>
  <c r="F51" i="92"/>
  <c r="F50" i="92"/>
  <c r="F21" i="92"/>
  <c r="F20" i="92"/>
  <c r="F19" i="92"/>
  <c r="F48" i="92"/>
  <c r="F18" i="92"/>
  <c r="F16" i="92"/>
  <c r="F43" i="92"/>
  <c r="H26" i="3" s="1"/>
  <c r="F45" i="92"/>
  <c r="H28" i="3" s="1"/>
  <c r="F17" i="92"/>
  <c r="F28" i="92"/>
  <c r="H18" i="1" s="1"/>
  <c r="F27" i="92"/>
  <c r="H17" i="1" s="1"/>
  <c r="F26" i="92"/>
  <c r="H16" i="1" s="1"/>
  <c r="F15" i="92"/>
  <c r="F57" i="92"/>
  <c r="F56" i="92"/>
  <c r="F55" i="92"/>
  <c r="F54" i="92"/>
  <c r="F25" i="92"/>
  <c r="F53" i="92"/>
  <c r="F22" i="92"/>
  <c r="F49" i="92"/>
  <c r="D67" i="92"/>
  <c r="C30" i="92"/>
  <c r="H22" i="3" l="1"/>
  <c r="G63" i="92"/>
  <c r="G17" i="92"/>
  <c r="C67" i="92"/>
  <c r="F67" i="92" s="1"/>
  <c r="F30" i="92"/>
  <c r="G46" i="92" s="1"/>
  <c r="G16" i="92"/>
  <c r="G15" i="92"/>
  <c r="G67" i="92" l="1"/>
  <c r="J140" i="55"/>
  <c r="J139" i="55"/>
  <c r="J138" i="55"/>
  <c r="J135" i="55"/>
  <c r="J134" i="55"/>
  <c r="J133" i="55"/>
  <c r="J130" i="55"/>
  <c r="J129" i="55"/>
  <c r="J128" i="55"/>
  <c r="J127" i="55"/>
  <c r="J126" i="55"/>
  <c r="J125" i="55"/>
  <c r="J122" i="55"/>
  <c r="J121" i="55"/>
  <c r="J120" i="55"/>
  <c r="J119" i="55"/>
  <c r="J118" i="55"/>
  <c r="J115" i="55"/>
  <c r="J114" i="55"/>
  <c r="J113" i="55"/>
  <c r="J112" i="55"/>
  <c r="J111" i="55"/>
  <c r="J110" i="55"/>
  <c r="J107" i="55"/>
  <c r="J106" i="55"/>
  <c r="J105" i="55"/>
  <c r="J104" i="55"/>
  <c r="J103" i="55"/>
  <c r="J102" i="55"/>
  <c r="J101" i="55"/>
  <c r="J100" i="55"/>
  <c r="J97" i="55"/>
  <c r="J96" i="55"/>
  <c r="J95" i="55"/>
  <c r="J94" i="55"/>
  <c r="J93" i="55"/>
  <c r="J92" i="55"/>
  <c r="J91" i="55"/>
  <c r="J85" i="55"/>
  <c r="J84" i="55"/>
  <c r="J83" i="55"/>
  <c r="J80" i="55"/>
  <c r="J79" i="55"/>
  <c r="J78" i="55"/>
  <c r="J77" i="55"/>
  <c r="J76" i="55"/>
  <c r="J73" i="55"/>
  <c r="J72" i="55"/>
  <c r="J71" i="55"/>
  <c r="J70" i="55"/>
  <c r="J69" i="55"/>
  <c r="J68" i="55"/>
  <c r="J67" i="55"/>
  <c r="J64" i="55"/>
  <c r="J63" i="55"/>
  <c r="J62" i="55"/>
  <c r="J61" i="55"/>
  <c r="J60" i="55"/>
  <c r="J57" i="55"/>
  <c r="J56" i="55"/>
  <c r="J55" i="55"/>
  <c r="J54" i="55"/>
  <c r="J53" i="55"/>
  <c r="J50" i="55"/>
  <c r="J49" i="55"/>
  <c r="J48" i="55"/>
  <c r="J47" i="55"/>
  <c r="J46" i="55"/>
  <c r="J43" i="55"/>
  <c r="J42" i="55"/>
  <c r="J41" i="55"/>
  <c r="J40" i="55"/>
  <c r="J37" i="55"/>
  <c r="J36" i="55"/>
  <c r="J35" i="55"/>
  <c r="J34" i="55"/>
  <c r="J33" i="55"/>
  <c r="J30" i="55"/>
  <c r="J29" i="55"/>
  <c r="J28" i="55"/>
  <c r="J27" i="55"/>
  <c r="J26" i="55"/>
  <c r="J38" i="55" l="1"/>
  <c r="J23" i="55"/>
  <c r="J22" i="55"/>
  <c r="J21" i="55"/>
  <c r="J20" i="55"/>
  <c r="J19" i="55"/>
  <c r="J18" i="55"/>
  <c r="O44" i="35"/>
  <c r="N44" i="35"/>
  <c r="Q44" i="35" l="1"/>
  <c r="D24" i="10"/>
  <c r="E24" i="10"/>
  <c r="A7" i="80"/>
  <c r="A6" i="83"/>
  <c r="A7" i="81"/>
  <c r="L47" i="35"/>
  <c r="K47" i="35"/>
  <c r="I47" i="35"/>
  <c r="H47" i="35"/>
  <c r="L40" i="35"/>
  <c r="K40" i="35"/>
  <c r="I40" i="35"/>
  <c r="H40" i="35"/>
  <c r="N45" i="35"/>
  <c r="L30" i="35"/>
  <c r="K30" i="35"/>
  <c r="I30" i="35"/>
  <c r="H30" i="35"/>
  <c r="L33" i="35"/>
  <c r="K33" i="35"/>
  <c r="I33" i="35"/>
  <c r="L24" i="35"/>
  <c r="K24" i="35"/>
  <c r="I24" i="35"/>
  <c r="H24" i="35"/>
  <c r="L18" i="35"/>
  <c r="K18" i="35"/>
  <c r="I18" i="35"/>
  <c r="H18" i="35"/>
  <c r="N40" i="35" l="1"/>
  <c r="O40" i="35"/>
  <c r="O24" i="35"/>
  <c r="O28" i="35"/>
  <c r="N24" i="35"/>
  <c r="N29" i="35"/>
  <c r="O18" i="35"/>
  <c r="N18" i="35"/>
  <c r="Q40" i="35" l="1"/>
  <c r="Q24" i="35"/>
  <c r="Q18" i="35"/>
  <c r="H36" i="3" l="1"/>
  <c r="F39" i="90" l="1"/>
  <c r="D39" i="90"/>
  <c r="F45" i="90"/>
  <c r="D45" i="90"/>
  <c r="D26" i="90"/>
  <c r="F52" i="90"/>
  <c r="D52" i="90"/>
  <c r="F33" i="90"/>
  <c r="D33" i="90"/>
  <c r="F26" i="90"/>
  <c r="F112" i="90"/>
  <c r="D112" i="90"/>
  <c r="F98" i="90"/>
  <c r="D98" i="90"/>
  <c r="F88" i="90"/>
  <c r="F100" i="90" s="1"/>
  <c r="F102" i="90" s="1"/>
  <c r="D88" i="90"/>
  <c r="F77" i="90"/>
  <c r="D77" i="90"/>
  <c r="A116" i="90"/>
  <c r="B116" i="90"/>
  <c r="F67" i="90"/>
  <c r="D67" i="90"/>
  <c r="I44" i="89"/>
  <c r="G44" i="89"/>
  <c r="I29" i="89"/>
  <c r="G29" i="89"/>
  <c r="I20" i="89"/>
  <c r="G20" i="89"/>
  <c r="I36" i="89"/>
  <c r="G36" i="89"/>
  <c r="F54" i="90" l="1"/>
  <c r="F56" i="90" s="1"/>
  <c r="F61" i="90" s="1"/>
  <c r="D100" i="90"/>
  <c r="D102" i="90" s="1"/>
  <c r="D113" i="90" s="1"/>
  <c r="D54" i="90"/>
  <c r="D56" i="90" s="1"/>
  <c r="D61" i="90" s="1"/>
  <c r="F113" i="90"/>
  <c r="G31" i="89"/>
  <c r="I31" i="89"/>
  <c r="I46" i="89" l="1"/>
  <c r="I49" i="89" s="1"/>
  <c r="G46" i="89"/>
  <c r="G49" i="89" s="1"/>
  <c r="I53" i="89" l="1"/>
  <c r="G51" i="89" l="1"/>
  <c r="G53" i="89" s="1"/>
  <c r="E28" i="43" s="1"/>
  <c r="G28" i="43"/>
  <c r="J234" i="86"/>
  <c r="K25" i="35" s="1"/>
  <c r="I234" i="86"/>
  <c r="G27" i="91" s="1"/>
  <c r="E234" i="86"/>
  <c r="J100" i="86"/>
  <c r="I100" i="86"/>
  <c r="G25" i="91" s="1"/>
  <c r="F100" i="86"/>
  <c r="E100" i="86"/>
  <c r="C25" i="91" s="1"/>
  <c r="K159" i="86"/>
  <c r="J159" i="86"/>
  <c r="I159" i="86"/>
  <c r="G26" i="91" s="1"/>
  <c r="G159" i="86"/>
  <c r="E159" i="86"/>
  <c r="L53" i="86"/>
  <c r="J17" i="91" s="1"/>
  <c r="K53" i="86"/>
  <c r="I17" i="91" s="1"/>
  <c r="J53" i="86"/>
  <c r="H17" i="91" s="1"/>
  <c r="I53" i="86"/>
  <c r="G17" i="91" s="1"/>
  <c r="H53" i="86"/>
  <c r="F17" i="91" s="1"/>
  <c r="G53" i="86"/>
  <c r="E17" i="91" s="1"/>
  <c r="F53" i="86"/>
  <c r="D17" i="91" s="1"/>
  <c r="E53" i="86"/>
  <c r="C17" i="91" s="1"/>
  <c r="J327" i="86"/>
  <c r="I327" i="86"/>
  <c r="G28" i="91" s="1"/>
  <c r="F327" i="86"/>
  <c r="E327" i="86"/>
  <c r="K58" i="86"/>
  <c r="I18" i="91" s="1"/>
  <c r="J58" i="86"/>
  <c r="H18" i="91" s="1"/>
  <c r="I58" i="86"/>
  <c r="G18" i="91" s="1"/>
  <c r="G58" i="86"/>
  <c r="E18" i="91" s="1"/>
  <c r="F58" i="86"/>
  <c r="D18" i="91" s="1"/>
  <c r="E58" i="86"/>
  <c r="C18" i="91" s="1"/>
  <c r="L57" i="86"/>
  <c r="H57" i="86"/>
  <c r="K233" i="86"/>
  <c r="L29" i="35" s="1"/>
  <c r="G233" i="86"/>
  <c r="I29" i="35" s="1"/>
  <c r="K326" i="86"/>
  <c r="L45" i="35" s="1"/>
  <c r="G326" i="86"/>
  <c r="I45" i="35" s="1"/>
  <c r="K99" i="86"/>
  <c r="G99" i="86"/>
  <c r="L232" i="86"/>
  <c r="L158" i="86"/>
  <c r="E22" i="10" l="1"/>
  <c r="K26" i="35"/>
  <c r="C28" i="91"/>
  <c r="C26" i="91"/>
  <c r="C27" i="91"/>
  <c r="H28" i="91"/>
  <c r="K41" i="35"/>
  <c r="H326" i="86"/>
  <c r="H327" i="86" s="1"/>
  <c r="F28" i="91" s="1"/>
  <c r="O45" i="35"/>
  <c r="D28" i="91"/>
  <c r="H41" i="35"/>
  <c r="H99" i="86"/>
  <c r="H100" i="86" s="1"/>
  <c r="F25" i="91" s="1"/>
  <c r="H233" i="86"/>
  <c r="O29" i="35"/>
  <c r="H27" i="91"/>
  <c r="H26" i="91"/>
  <c r="K20" i="35"/>
  <c r="I26" i="91"/>
  <c r="L20" i="35"/>
  <c r="H25" i="91"/>
  <c r="K19" i="35"/>
  <c r="E26" i="91"/>
  <c r="I20" i="35"/>
  <c r="O20" i="35" s="1"/>
  <c r="D25" i="91"/>
  <c r="H19" i="35"/>
  <c r="G30" i="91"/>
  <c r="D20" i="91"/>
  <c r="H20" i="91"/>
  <c r="E20" i="91"/>
  <c r="I20" i="91"/>
  <c r="C20" i="91"/>
  <c r="G20" i="91"/>
  <c r="J329" i="86"/>
  <c r="I329" i="86"/>
  <c r="E329" i="86"/>
  <c r="F60" i="86"/>
  <c r="J60" i="86"/>
  <c r="G60" i="86"/>
  <c r="K60" i="86"/>
  <c r="E60" i="86"/>
  <c r="I60" i="86"/>
  <c r="L159" i="86"/>
  <c r="J26" i="91" s="1"/>
  <c r="H58" i="86"/>
  <c r="L58" i="86"/>
  <c r="G234" i="86"/>
  <c r="I25" i="35" s="1"/>
  <c r="K234" i="86"/>
  <c r="L25" i="35" s="1"/>
  <c r="G100" i="86"/>
  <c r="K100" i="86"/>
  <c r="G327" i="86"/>
  <c r="K327" i="86"/>
  <c r="L99" i="86"/>
  <c r="L100" i="86" s="1"/>
  <c r="J25" i="91" s="1"/>
  <c r="L326" i="86"/>
  <c r="L327" i="86" s="1"/>
  <c r="J28" i="91" s="1"/>
  <c r="L233" i="86"/>
  <c r="L234" i="86" s="1"/>
  <c r="J27" i="91" s="1"/>
  <c r="H42" i="35" l="1"/>
  <c r="Q45" i="35"/>
  <c r="K42" i="35"/>
  <c r="I26" i="35"/>
  <c r="Q29" i="35"/>
  <c r="L26" i="35"/>
  <c r="K21" i="35"/>
  <c r="C30" i="91"/>
  <c r="C33" i="91" s="1"/>
  <c r="N41" i="35"/>
  <c r="I28" i="91"/>
  <c r="L41" i="35"/>
  <c r="E28" i="91"/>
  <c r="I41" i="35"/>
  <c r="N19" i="35"/>
  <c r="O25" i="35"/>
  <c r="E27" i="91"/>
  <c r="I27" i="91"/>
  <c r="J332" i="86"/>
  <c r="H30" i="91"/>
  <c r="H33" i="91" s="1"/>
  <c r="I25" i="91"/>
  <c r="L19" i="35"/>
  <c r="E25" i="91"/>
  <c r="I19" i="35"/>
  <c r="G33" i="91"/>
  <c r="J30" i="91"/>
  <c r="L60" i="86"/>
  <c r="J18" i="91"/>
  <c r="J20" i="91" s="1"/>
  <c r="H60" i="86"/>
  <c r="F18" i="91"/>
  <c r="F20" i="91" s="1"/>
  <c r="I332" i="86"/>
  <c r="E332" i="86"/>
  <c r="L329" i="86"/>
  <c r="K329" i="86"/>
  <c r="K332" i="86" s="1"/>
  <c r="G329" i="86"/>
  <c r="G332" i="86" s="1"/>
  <c r="E20" i="43"/>
  <c r="E31" i="27" s="1"/>
  <c r="I42" i="35" l="1"/>
  <c r="N42" i="35"/>
  <c r="L42" i="35"/>
  <c r="O26" i="35"/>
  <c r="I21" i="35"/>
  <c r="L21" i="35"/>
  <c r="O41" i="35"/>
  <c r="Q41" i="35" s="1"/>
  <c r="L332" i="86"/>
  <c r="I30" i="91"/>
  <c r="I33" i="91" s="1"/>
  <c r="E30" i="91"/>
  <c r="E33" i="91" s="1"/>
  <c r="O19" i="35"/>
  <c r="Q19" i="35" s="1"/>
  <c r="J33" i="91"/>
  <c r="O42" i="35" l="1"/>
  <c r="Q42" i="35" s="1"/>
  <c r="O21" i="35"/>
  <c r="F21" i="73" l="1"/>
  <c r="G63" i="53" l="1"/>
  <c r="G62" i="53"/>
  <c r="G61" i="53"/>
  <c r="G60" i="53"/>
  <c r="G59" i="53"/>
  <c r="G58" i="53"/>
  <c r="G57" i="53"/>
  <c r="G56" i="53"/>
  <c r="G55" i="53"/>
  <c r="G54" i="53"/>
  <c r="G53" i="53"/>
  <c r="G52" i="53"/>
  <c r="G51" i="53"/>
  <c r="G50" i="53"/>
  <c r="G49" i="53"/>
  <c r="G48" i="53"/>
  <c r="G47" i="53"/>
  <c r="G46" i="53"/>
  <c r="G45" i="53"/>
  <c r="G44" i="53"/>
  <c r="G43" i="53"/>
  <c r="G42" i="53"/>
  <c r="G41" i="53"/>
  <c r="G40" i="53"/>
  <c r="G39" i="53"/>
  <c r="G38" i="53"/>
  <c r="G37" i="53"/>
  <c r="G36" i="53"/>
  <c r="G35" i="53"/>
  <c r="G34" i="53"/>
  <c r="G33" i="53"/>
  <c r="G32" i="53"/>
  <c r="G31" i="53"/>
  <c r="G30" i="53"/>
  <c r="G29" i="53"/>
  <c r="G28" i="53"/>
  <c r="G27" i="53"/>
  <c r="G26" i="53"/>
  <c r="G25" i="53"/>
  <c r="G24" i="53"/>
  <c r="G23" i="53"/>
  <c r="G22" i="53"/>
  <c r="G21" i="53"/>
  <c r="G26" i="43" l="1"/>
  <c r="E26" i="43"/>
  <c r="Q39" i="52"/>
  <c r="Q38" i="52"/>
  <c r="Q37" i="52"/>
  <c r="Q36" i="52"/>
  <c r="Q35" i="52"/>
  <c r="Q34" i="52"/>
  <c r="Q33" i="52"/>
  <c r="Q32" i="52"/>
  <c r="Q31" i="52"/>
  <c r="Q30" i="52"/>
  <c r="Q29" i="52"/>
  <c r="Q28" i="52"/>
  <c r="Q27" i="52"/>
  <c r="Q26" i="52"/>
  <c r="Q25" i="52"/>
  <c r="Q24" i="52"/>
  <c r="Q23" i="52"/>
  <c r="Q22" i="52"/>
  <c r="Q21" i="52"/>
  <c r="Q20" i="52"/>
  <c r="Q19" i="52"/>
  <c r="Q18" i="52"/>
  <c r="Q17" i="52"/>
  <c r="Q39" i="49"/>
  <c r="Q38" i="49"/>
  <c r="Q37" i="49"/>
  <c r="O34" i="49"/>
  <c r="Q34" i="49" s="1"/>
  <c r="O32" i="49"/>
  <c r="Q32" i="49" s="1"/>
  <c r="G30" i="49"/>
  <c r="Q29" i="49"/>
  <c r="Q28" i="49"/>
  <c r="Q27" i="49"/>
  <c r="Q26" i="49"/>
  <c r="Q25" i="49"/>
  <c r="Q24" i="49"/>
  <c r="Q23" i="49"/>
  <c r="O22" i="49"/>
  <c r="Q22" i="49" s="1"/>
  <c r="Q18" i="49"/>
  <c r="Q17" i="49"/>
  <c r="O16" i="49"/>
  <c r="Q16" i="49" s="1"/>
  <c r="J149" i="55" l="1"/>
  <c r="J116" i="55"/>
  <c r="A11" i="83" l="1"/>
  <c r="A13" i="83" s="1"/>
  <c r="A14" i="83" s="1"/>
  <c r="A15" i="83" s="1"/>
  <c r="A16" i="83" s="1"/>
  <c r="A17" i="83" s="1"/>
  <c r="A18" i="83" s="1"/>
  <c r="A19" i="83" s="1"/>
  <c r="A20" i="83" s="1"/>
  <c r="A21" i="83" s="1"/>
  <c r="A22" i="83" s="1"/>
  <c r="A23" i="83" s="1"/>
  <c r="A24" i="83" s="1"/>
  <c r="A25" i="83" s="1"/>
  <c r="A26" i="83" s="1"/>
  <c r="A27" i="83" s="1"/>
  <c r="A28" i="83" s="1"/>
  <c r="A29" i="83" s="1"/>
  <c r="A30" i="83" s="1"/>
  <c r="A31" i="83" s="1"/>
  <c r="A32" i="83" s="1"/>
  <c r="A33" i="83" s="1"/>
  <c r="A34" i="83" s="1"/>
  <c r="A35" i="83" s="1"/>
  <c r="A36" i="83" s="1"/>
  <c r="A37" i="83" s="1"/>
  <c r="G44" i="80" l="1"/>
  <c r="A6" i="80"/>
  <c r="A13" i="81"/>
  <c r="A16" i="81" s="1"/>
  <c r="A17" i="81" s="1"/>
  <c r="A18" i="81" s="1"/>
  <c r="A19" i="81" s="1"/>
  <c r="A22" i="81" s="1"/>
  <c r="A23" i="81" s="1"/>
  <c r="A24" i="81" s="1"/>
  <c r="A25" i="81" s="1"/>
  <c r="Q67" i="80"/>
  <c r="R66" i="80"/>
  <c r="A39" i="80"/>
  <c r="A38" i="80"/>
  <c r="A40" i="80" l="1"/>
  <c r="A5" i="83"/>
  <c r="A6" i="81"/>
  <c r="D32" i="15" l="1"/>
  <c r="A18" i="52" l="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1" i="52" s="1"/>
  <c r="A43" i="52" s="1"/>
  <c r="D21" i="73" l="1"/>
  <c r="O30" i="35" l="1"/>
  <c r="N30" i="35" l="1"/>
  <c r="Q30" i="35" l="1"/>
  <c r="O33" i="35"/>
  <c r="N33" i="35"/>
  <c r="H21" i="59"/>
  <c r="D26" i="4" l="1"/>
  <c r="Q33" i="35"/>
  <c r="G19" i="49"/>
  <c r="E19" i="49"/>
  <c r="O40" i="49"/>
  <c r="M40" i="49"/>
  <c r="S30" i="49"/>
  <c r="O30" i="49"/>
  <c r="M30" i="49"/>
  <c r="S19" i="49"/>
  <c r="M19" i="49"/>
  <c r="K65" i="53"/>
  <c r="I65" i="53"/>
  <c r="E65" i="53"/>
  <c r="C65" i="53"/>
  <c r="M65" i="53"/>
  <c r="M42" i="49" l="1"/>
  <c r="M44" i="49" s="1"/>
  <c r="K31" i="35" s="1"/>
  <c r="S42" i="49"/>
  <c r="S44" i="49" s="1"/>
  <c r="J20" i="48"/>
  <c r="O19" i="49"/>
  <c r="O42" i="49" s="1"/>
  <c r="O44" i="49" s="1"/>
  <c r="L31" i="35" s="1"/>
  <c r="Q40" i="49"/>
  <c r="Q19" i="49"/>
  <c r="Q30" i="49"/>
  <c r="I22" i="54"/>
  <c r="F32" i="69" l="1"/>
  <c r="Q42" i="49"/>
  <c r="G20" i="43" l="1"/>
  <c r="F23" i="69" l="1"/>
  <c r="F25" i="70"/>
  <c r="H29" i="1" l="1"/>
  <c r="D22" i="65" l="1"/>
  <c r="D22" i="64"/>
  <c r="G24" i="10" l="1"/>
  <c r="H22" i="54" l="1"/>
  <c r="J22" i="54" s="1"/>
  <c r="D25" i="4" s="1"/>
  <c r="J108" i="55" l="1"/>
  <c r="H19" i="57" s="1"/>
  <c r="B17" i="3" l="1"/>
  <c r="B18" i="3" s="1"/>
  <c r="B19" i="3" s="1"/>
  <c r="B20" i="3" s="1"/>
  <c r="B21" i="3" s="1"/>
  <c r="B22" i="3" s="1"/>
  <c r="B23" i="3" s="1"/>
  <c r="B24" i="3" l="1"/>
  <c r="B25" i="3" l="1"/>
  <c r="B26" i="3" s="1"/>
  <c r="B27" i="3" s="1"/>
  <c r="B28" i="3" s="1"/>
  <c r="B29" i="3" s="1"/>
  <c r="B30" i="3" s="1"/>
  <c r="J29" i="70"/>
  <c r="D21" i="7"/>
  <c r="F34" i="67"/>
  <c r="B32" i="3" l="1"/>
  <c r="F36" i="67"/>
  <c r="H36" i="67" s="1"/>
  <c r="H30" i="67"/>
  <c r="H18" i="67"/>
  <c r="D23" i="7"/>
  <c r="F23" i="7" s="1"/>
  <c r="J32" i="69"/>
  <c r="F27" i="70"/>
  <c r="F25" i="69"/>
  <c r="H32" i="67"/>
  <c r="H28" i="67"/>
  <c r="H14" i="67"/>
  <c r="H15" i="67"/>
  <c r="H17" i="67"/>
  <c r="H16" i="67"/>
  <c r="H22" i="67"/>
  <c r="H20" i="67"/>
  <c r="B33" i="3" l="1"/>
  <c r="B34" i="3" s="1"/>
  <c r="B35" i="3" s="1"/>
  <c r="B36" i="3" s="1"/>
  <c r="B37" i="3" s="1"/>
  <c r="B39" i="3" s="1"/>
  <c r="D19" i="7"/>
  <c r="F21" i="7"/>
  <c r="H21" i="7" s="1"/>
  <c r="H26" i="67"/>
  <c r="H24" i="67"/>
  <c r="L22" i="54" l="1"/>
  <c r="N22" i="54" s="1"/>
  <c r="H25" i="4"/>
  <c r="L25" i="4" s="1"/>
  <c r="H34" i="67"/>
  <c r="H31" i="4"/>
  <c r="H26" i="4"/>
  <c r="H20" i="48"/>
  <c r="H27" i="63" l="1"/>
  <c r="F232" i="86" s="1"/>
  <c r="H24" i="33"/>
  <c r="F234" i="86" l="1"/>
  <c r="H28" i="35"/>
  <c r="N28" i="35" s="1"/>
  <c r="Q28" i="35" s="1"/>
  <c r="H232" i="86"/>
  <c r="H234" i="86" s="1"/>
  <c r="H26" i="63"/>
  <c r="F158" i="86" s="1"/>
  <c r="H25" i="35" l="1"/>
  <c r="D27" i="91"/>
  <c r="H158" i="86"/>
  <c r="H159" i="86" s="1"/>
  <c r="F26" i="91" s="1"/>
  <c r="F159" i="86"/>
  <c r="F329" i="86" s="1"/>
  <c r="F332" i="86" s="1"/>
  <c r="F27" i="91"/>
  <c r="F21" i="59"/>
  <c r="H329" i="86" l="1"/>
  <c r="H332" i="86" s="1"/>
  <c r="F30" i="91"/>
  <c r="F33" i="91" s="1"/>
  <c r="D26" i="91"/>
  <c r="D30" i="91" s="1"/>
  <c r="D33" i="91" s="1"/>
  <c r="D22" i="10"/>
  <c r="H20" i="35"/>
  <c r="N25" i="35"/>
  <c r="H26" i="35"/>
  <c r="A21" i="7"/>
  <c r="A23" i="7" s="1"/>
  <c r="D16" i="64" l="1"/>
  <c r="D16" i="65"/>
  <c r="Q25" i="35"/>
  <c r="N26" i="35"/>
  <c r="Q26" i="35" s="1"/>
  <c r="H21" i="35"/>
  <c r="N21" i="35" s="1"/>
  <c r="Q21" i="35" s="1"/>
  <c r="N20" i="35"/>
  <c r="Q20" i="35" s="1"/>
  <c r="A19" i="57" l="1"/>
  <c r="A20" i="57" s="1"/>
  <c r="A21" i="57" s="1"/>
  <c r="A22" i="57" s="1"/>
  <c r="A23" i="57" s="1"/>
  <c r="A24" i="57" s="1"/>
  <c r="A25" i="57" s="1"/>
  <c r="A26" i="57" s="1"/>
  <c r="A28" i="57" s="1"/>
  <c r="A29" i="57" s="1"/>
  <c r="A30" i="57" s="1"/>
  <c r="A31" i="57" s="1"/>
  <c r="A32" i="57" s="1"/>
  <c r="A33" i="57" s="1"/>
  <c r="A34" i="57" s="1"/>
  <c r="A35" i="57" s="1"/>
  <c r="A36" i="57" s="1"/>
  <c r="A37" i="57" s="1"/>
  <c r="A38" i="57" s="1"/>
  <c r="A41" i="57" s="1"/>
  <c r="A42" i="57" s="1"/>
  <c r="A43" i="57" s="1"/>
  <c r="J24" i="55"/>
  <c r="J28" i="57" s="1"/>
  <c r="J31" i="55"/>
  <c r="J29" i="57" s="1"/>
  <c r="J30" i="57"/>
  <c r="J44" i="55"/>
  <c r="J31" i="57" s="1"/>
  <c r="J51" i="55"/>
  <c r="J32" i="57" s="1"/>
  <c r="J58" i="55"/>
  <c r="J33" i="57" s="1"/>
  <c r="J65" i="55"/>
  <c r="J34" i="57" s="1"/>
  <c r="J74" i="55"/>
  <c r="J35" i="57" s="1"/>
  <c r="J81" i="55"/>
  <c r="J36" i="57" s="1"/>
  <c r="J86" i="55"/>
  <c r="J37" i="57" s="1"/>
  <c r="J98" i="55"/>
  <c r="H18" i="57" s="1"/>
  <c r="H20" i="57"/>
  <c r="J123" i="55"/>
  <c r="H21" i="57" s="1"/>
  <c r="J131" i="55"/>
  <c r="H22" i="57" s="1"/>
  <c r="J136" i="55"/>
  <c r="H23" i="57" s="1"/>
  <c r="J141" i="55"/>
  <c r="H24" i="57" s="1"/>
  <c r="H25" i="57"/>
  <c r="A44" i="57" l="1"/>
  <c r="A46" i="57" s="1"/>
  <c r="J151" i="55"/>
  <c r="J38" i="57"/>
  <c r="J88" i="55"/>
  <c r="H26" i="57"/>
  <c r="B48" i="35" l="1"/>
  <c r="B50" i="35" s="1"/>
  <c r="O41" i="52"/>
  <c r="L32" i="35" s="1"/>
  <c r="L34" i="35" s="1"/>
  <c r="L36" i="35" s="1"/>
  <c r="M41" i="52"/>
  <c r="K32" i="35" s="1"/>
  <c r="K34" i="35" l="1"/>
  <c r="K36" i="35" s="1"/>
  <c r="Q41" i="52"/>
  <c r="G20" i="53" l="1"/>
  <c r="I41" i="52"/>
  <c r="G41" i="52"/>
  <c r="H32" i="35" s="1"/>
  <c r="G40" i="49"/>
  <c r="E40" i="49"/>
  <c r="K30" i="49"/>
  <c r="E30" i="49"/>
  <c r="K19" i="49"/>
  <c r="P30" i="48"/>
  <c r="N30" i="48"/>
  <c r="H30" i="48"/>
  <c r="H32" i="48" s="1"/>
  <c r="I46" i="35" s="1"/>
  <c r="F30" i="48"/>
  <c r="P20" i="48"/>
  <c r="N20" i="48"/>
  <c r="F20" i="48"/>
  <c r="E42" i="49" l="1"/>
  <c r="E44" i="49" s="1"/>
  <c r="H31" i="35" s="1"/>
  <c r="K42" i="49"/>
  <c r="G65" i="53"/>
  <c r="I43" i="52"/>
  <c r="H42" i="57" s="1"/>
  <c r="I32" i="35"/>
  <c r="R20" i="48"/>
  <c r="J30" i="48"/>
  <c r="J32" i="48" s="1"/>
  <c r="D18" i="64"/>
  <c r="G42" i="49"/>
  <c r="G44" i="49" s="1"/>
  <c r="D20" i="48"/>
  <c r="D30" i="48"/>
  <c r="R30" i="48"/>
  <c r="I40" i="49"/>
  <c r="K41" i="52"/>
  <c r="F32" i="48"/>
  <c r="H46" i="35" s="1"/>
  <c r="N32" i="48"/>
  <c r="P32" i="48"/>
  <c r="I19" i="49"/>
  <c r="I30" i="49"/>
  <c r="L46" i="35" l="1"/>
  <c r="I31" i="35"/>
  <c r="K46" i="35"/>
  <c r="K48" i="35" s="1"/>
  <c r="H48" i="35"/>
  <c r="H50" i="35" s="1"/>
  <c r="R32" i="48"/>
  <c r="K44" i="49"/>
  <c r="H43" i="57" s="1"/>
  <c r="D32" i="48"/>
  <c r="D18" i="65"/>
  <c r="O47" i="35"/>
  <c r="I42" i="49"/>
  <c r="H34" i="35" l="1"/>
  <c r="H36" i="35" s="1"/>
  <c r="K50" i="35"/>
  <c r="L48" i="35"/>
  <c r="L50" i="35" s="1"/>
  <c r="I34" i="35"/>
  <c r="I36" i="35" s="1"/>
  <c r="J44" i="57"/>
  <c r="J46" i="57" s="1"/>
  <c r="D26" i="10" l="1"/>
  <c r="N47" i="35"/>
  <c r="Q47" i="35" l="1"/>
  <c r="G22" i="10"/>
  <c r="F20" i="65"/>
  <c r="G26" i="10" l="1"/>
  <c r="E20" i="64"/>
  <c r="I22" i="10" l="1"/>
  <c r="I26" i="10"/>
  <c r="I24" i="10"/>
  <c r="H25" i="69" s="1"/>
  <c r="E32" i="27"/>
  <c r="E15" i="27" s="1"/>
  <c r="B17" i="1"/>
  <c r="B18" i="1" s="1"/>
  <c r="B19" i="1" l="1"/>
  <c r="B20" i="1" s="1"/>
  <c r="B23" i="1" s="1"/>
  <c r="B24" i="1" s="1"/>
  <c r="B25" i="1" s="1"/>
  <c r="B26" i="1" s="1"/>
  <c r="B27" i="1" s="1"/>
  <c r="B28" i="1" s="1"/>
  <c r="B29" i="1" s="1"/>
  <c r="B30" i="1" s="1"/>
  <c r="B33" i="1" s="1"/>
  <c r="E33" i="27"/>
  <c r="K15" i="27" s="1"/>
  <c r="H20" i="1"/>
  <c r="J30" i="1" s="1"/>
  <c r="B34" i="1" l="1"/>
  <c r="B35" i="1" s="1"/>
  <c r="B37" i="1" s="1"/>
  <c r="I48" i="35"/>
  <c r="I50" i="35" s="1"/>
  <c r="D24" i="64" l="1"/>
  <c r="H27" i="70"/>
  <c r="I37" i="3"/>
  <c r="L46" i="57"/>
  <c r="N46" i="57" s="1"/>
  <c r="K27" i="80" s="1"/>
  <c r="H19" i="4"/>
  <c r="F19" i="7"/>
  <c r="D24" i="65" l="1"/>
  <c r="J34" i="1"/>
  <c r="J33" i="1" l="1"/>
  <c r="J37" i="1" s="1"/>
  <c r="H67" i="33" l="1"/>
  <c r="H66" i="33"/>
  <c r="H65" i="33"/>
  <c r="H64" i="33"/>
  <c r="H63" i="33"/>
  <c r="H62" i="33"/>
  <c r="H61" i="33"/>
  <c r="H60" i="33"/>
  <c r="H59" i="33"/>
  <c r="H58" i="33"/>
  <c r="H57" i="33"/>
  <c r="H56" i="33"/>
  <c r="H55" i="33"/>
  <c r="H54" i="33"/>
  <c r="H53" i="33"/>
  <c r="H52" i="33"/>
  <c r="H51" i="33"/>
  <c r="H50" i="33"/>
  <c r="H49" i="33"/>
  <c r="H48" i="33"/>
  <c r="H47" i="33"/>
  <c r="H46" i="33"/>
  <c r="H45" i="33"/>
  <c r="H44" i="33"/>
  <c r="H41" i="57" s="1"/>
  <c r="H43" i="33"/>
  <c r="H42" i="33"/>
  <c r="H41" i="33"/>
  <c r="H40" i="33"/>
  <c r="H39" i="33"/>
  <c r="H38" i="33"/>
  <c r="H37" i="33"/>
  <c r="H36" i="33"/>
  <c r="H35" i="33"/>
  <c r="H34" i="33"/>
  <c r="H33" i="33"/>
  <c r="H32" i="33"/>
  <c r="H31" i="33"/>
  <c r="H30" i="33"/>
  <c r="H29" i="33"/>
  <c r="H28" i="33"/>
  <c r="H27" i="33"/>
  <c r="H26" i="33"/>
  <c r="H25" i="33"/>
  <c r="H23" i="33"/>
  <c r="H22" i="33"/>
  <c r="H21" i="33"/>
  <c r="H20" i="33"/>
  <c r="H19" i="33"/>
  <c r="B19" i="33"/>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H18" i="33"/>
  <c r="H17" i="81"/>
  <c r="H46" i="57" l="1"/>
  <c r="L47" i="80" s="1"/>
  <c r="L67" i="80" s="1"/>
  <c r="F18" i="33"/>
  <c r="D19" i="33"/>
  <c r="H69" i="33"/>
  <c r="D20" i="33" l="1"/>
  <c r="F19" i="33"/>
  <c r="F20" i="33" l="1"/>
  <c r="D21" i="33"/>
  <c r="D22" i="33" l="1"/>
  <c r="F21" i="33"/>
  <c r="F22" i="33" l="1"/>
  <c r="D23" i="33"/>
  <c r="D24" i="33" l="1"/>
  <c r="F23" i="33"/>
  <c r="F24" i="33" l="1"/>
  <c r="D25" i="33"/>
  <c r="D26" i="33" l="1"/>
  <c r="F25" i="33"/>
  <c r="F26" i="33" l="1"/>
  <c r="D27" i="33"/>
  <c r="D28" i="33" l="1"/>
  <c r="F27" i="33"/>
  <c r="D29" i="33" l="1"/>
  <c r="F28" i="33"/>
  <c r="F29" i="33" l="1"/>
  <c r="D30" i="33"/>
  <c r="D31" i="33" l="1"/>
  <c r="F30" i="33"/>
  <c r="F31" i="33" l="1"/>
  <c r="D32" i="33"/>
  <c r="D33" i="33" l="1"/>
  <c r="F32" i="33"/>
  <c r="F33" i="33" l="1"/>
  <c r="D34" i="33"/>
  <c r="D35" i="33" l="1"/>
  <c r="F34" i="33"/>
  <c r="F35" i="33" l="1"/>
  <c r="D36" i="33"/>
  <c r="D37" i="33" l="1"/>
  <c r="F36" i="33"/>
  <c r="F37" i="33" l="1"/>
  <c r="D38" i="33"/>
  <c r="D39" i="33" l="1"/>
  <c r="F38" i="33"/>
  <c r="F39" i="33" l="1"/>
  <c r="D40" i="33"/>
  <c r="D41" i="33" l="1"/>
  <c r="F40" i="33"/>
  <c r="D42" i="33" l="1"/>
  <c r="F41" i="33"/>
  <c r="D43" i="33" l="1"/>
  <c r="F42" i="33"/>
  <c r="D44" i="33" l="1"/>
  <c r="F43" i="33"/>
  <c r="D45" i="33" l="1"/>
  <c r="F44" i="33"/>
  <c r="J44" i="33" l="1"/>
  <c r="D24" i="4" s="1"/>
  <c r="F45" i="33"/>
  <c r="D46" i="33"/>
  <c r="D47" i="33" l="1"/>
  <c r="F46" i="33"/>
  <c r="F47" i="33" l="1"/>
  <c r="D48" i="33"/>
  <c r="D49" i="33" l="1"/>
  <c r="F48" i="33"/>
  <c r="F49" i="33" l="1"/>
  <c r="D50" i="33"/>
  <c r="D51" i="33" l="1"/>
  <c r="F50" i="33"/>
  <c r="F51" i="33" l="1"/>
  <c r="D52" i="33"/>
  <c r="D53" i="33" l="1"/>
  <c r="F52" i="33"/>
  <c r="F53" i="33" l="1"/>
  <c r="D54" i="33"/>
  <c r="D55" i="33" l="1"/>
  <c r="F54" i="33"/>
  <c r="F55" i="33" l="1"/>
  <c r="D56" i="33"/>
  <c r="D57" i="33" l="1"/>
  <c r="F56" i="33"/>
  <c r="F57" i="33" l="1"/>
  <c r="D58" i="33"/>
  <c r="D59" i="33" l="1"/>
  <c r="F58" i="33"/>
  <c r="F59" i="33" l="1"/>
  <c r="D60" i="33"/>
  <c r="D61" i="33" l="1"/>
  <c r="F60" i="33"/>
  <c r="F61" i="33" l="1"/>
  <c r="D62" i="33"/>
  <c r="D63" i="33" l="1"/>
  <c r="F62" i="33"/>
  <c r="F63" i="33" l="1"/>
  <c r="D64" i="33"/>
  <c r="D65" i="33" l="1"/>
  <c r="F64" i="33"/>
  <c r="F65" i="33" l="1"/>
  <c r="D66" i="33"/>
  <c r="D67" i="33" l="1"/>
  <c r="F67" i="33" s="1"/>
  <c r="F66" i="33"/>
  <c r="F69" i="33" l="1"/>
  <c r="E37" i="27" l="1"/>
  <c r="K17" i="27"/>
  <c r="F21" i="6" l="1"/>
  <c r="H16" i="81" s="1"/>
  <c r="E25" i="27" l="1"/>
  <c r="E19" i="27" l="1"/>
  <c r="E28" i="27"/>
  <c r="E21" i="27" l="1"/>
  <c r="G17" i="27" l="1"/>
  <c r="I17" i="27"/>
  <c r="M17" i="27" s="1"/>
  <c r="G19" i="27"/>
  <c r="G15" i="27"/>
  <c r="E26" i="10"/>
  <c r="G21" i="27" l="1"/>
  <c r="F16" i="81"/>
  <c r="J16" i="81" s="1"/>
  <c r="I21" i="27" l="1"/>
  <c r="M15" i="27"/>
  <c r="M21" i="27" s="1"/>
  <c r="H21" i="6"/>
  <c r="H23" i="6"/>
  <c r="F17" i="81"/>
  <c r="J17" i="81" s="1"/>
  <c r="J18" i="81" s="1"/>
  <c r="D25" i="6"/>
  <c r="H25" i="6" l="1"/>
  <c r="N31" i="4" s="1"/>
  <c r="J27" i="70"/>
  <c r="J31" i="70" s="1"/>
  <c r="J25" i="69"/>
  <c r="J34" i="69" l="1"/>
  <c r="J20" i="3" s="1"/>
  <c r="J21" i="3"/>
  <c r="H32" i="3"/>
  <c r="D18" i="15" l="1"/>
  <c r="P46" i="57" l="1"/>
  <c r="D22" i="15" s="1"/>
  <c r="L24" i="4" l="1"/>
  <c r="L26" i="4" l="1"/>
  <c r="N32" i="35" l="1"/>
  <c r="O32" i="35"/>
  <c r="Q32" i="35" l="1"/>
  <c r="O31" i="35"/>
  <c r="O34" i="35" s="1"/>
  <c r="O36" i="35" s="1"/>
  <c r="N31" i="35"/>
  <c r="N34" i="35" s="1"/>
  <c r="N36" i="35" s="1"/>
  <c r="E47" i="80" s="1"/>
  <c r="N46" i="35" l="1"/>
  <c r="N48" i="35" s="1"/>
  <c r="N50" i="35" s="1"/>
  <c r="O46" i="35"/>
  <c r="O48" i="35" s="1"/>
  <c r="O50" i="35" s="1"/>
  <c r="Q31" i="35"/>
  <c r="Q34" i="35" s="1"/>
  <c r="Q36" i="35" s="1"/>
  <c r="Q46" i="35" l="1"/>
  <c r="Q48" i="35" s="1"/>
  <c r="Q50" i="35" s="1"/>
  <c r="F19" i="4" l="1"/>
  <c r="J19" i="4" l="1"/>
  <c r="J31" i="4" s="1"/>
  <c r="F31" i="4"/>
  <c r="H30" i="3"/>
  <c r="H37" i="3" s="1"/>
  <c r="J37" i="3" s="1"/>
  <c r="J39" i="3" s="1"/>
  <c r="K24" i="80" l="1"/>
  <c r="D20" i="15"/>
  <c r="D24" i="15" s="1"/>
  <c r="D23" i="4"/>
  <c r="L23" i="4" l="1"/>
  <c r="K19" i="80" l="1"/>
  <c r="D19" i="4"/>
  <c r="D31" i="4" s="1"/>
  <c r="K18" i="80" l="1"/>
  <c r="K21" i="80" s="1"/>
  <c r="L19" i="4"/>
  <c r="L31" i="4" s="1"/>
  <c r="F47" i="80"/>
  <c r="F67" i="80" l="1"/>
  <c r="D26" i="15"/>
  <c r="K11" i="81"/>
  <c r="P31" i="4"/>
  <c r="K29" i="80"/>
  <c r="E67" i="80"/>
  <c r="M29" i="80" l="1"/>
  <c r="G47" i="80"/>
  <c r="H47" i="80" s="1"/>
  <c r="I67" i="80"/>
  <c r="K22" i="81"/>
  <c r="K32" i="80"/>
  <c r="K34" i="80" s="1"/>
  <c r="M34" i="80" s="1"/>
  <c r="J47" i="80" s="1"/>
  <c r="J48" i="80" s="1"/>
  <c r="D28" i="15"/>
  <c r="D30" i="15" s="1"/>
  <c r="K19" i="81"/>
  <c r="K23" i="81" l="1"/>
  <c r="K25" i="81" s="1"/>
  <c r="O48" i="80" s="1"/>
  <c r="K47" i="80"/>
  <c r="M47" i="80" s="1"/>
  <c r="J49" i="80"/>
  <c r="K48" i="80"/>
  <c r="G48" i="80"/>
  <c r="O47" i="80" l="1"/>
  <c r="O52" i="80"/>
  <c r="O61" i="80"/>
  <c r="O57" i="80"/>
  <c r="O64" i="80"/>
  <c r="O63" i="80"/>
  <c r="O53" i="80"/>
  <c r="O49" i="80"/>
  <c r="O55" i="80"/>
  <c r="O54" i="80"/>
  <c r="O56" i="80"/>
  <c r="O51" i="80"/>
  <c r="O50" i="80"/>
  <c r="O59" i="80"/>
  <c r="O60" i="80"/>
  <c r="O65" i="80"/>
  <c r="O62" i="80"/>
  <c r="O58" i="80"/>
  <c r="G49" i="80"/>
  <c r="H48" i="80"/>
  <c r="M48" i="80" s="1"/>
  <c r="P48" i="80" s="1"/>
  <c r="R48" i="80" s="1"/>
  <c r="D41" i="15" s="1"/>
  <c r="J50" i="80"/>
  <c r="K49" i="80"/>
  <c r="O67" i="80" l="1"/>
  <c r="D34" i="15" s="1"/>
  <c r="D36" i="15" s="1"/>
  <c r="S68" i="80" s="1"/>
  <c r="G50" i="80"/>
  <c r="H49" i="80"/>
  <c r="M49" i="80" s="1"/>
  <c r="P49" i="80" s="1"/>
  <c r="R49" i="80" s="1"/>
  <c r="D42" i="15" s="1"/>
  <c r="K50" i="80"/>
  <c r="J51" i="80"/>
  <c r="P47" i="80"/>
  <c r="R47" i="80" l="1"/>
  <c r="J52" i="80"/>
  <c r="K51" i="80"/>
  <c r="H50" i="80"/>
  <c r="G51" i="80"/>
  <c r="J53" i="80" l="1"/>
  <c r="K52" i="80"/>
  <c r="H51" i="80"/>
  <c r="M51" i="80" s="1"/>
  <c r="P51" i="80" s="1"/>
  <c r="R51" i="80" s="1"/>
  <c r="G52" i="80"/>
  <c r="M50" i="80"/>
  <c r="D40" i="15"/>
  <c r="D46" i="15" s="1"/>
  <c r="G53" i="80" l="1"/>
  <c r="H52" i="80"/>
  <c r="M52" i="80" s="1"/>
  <c r="P50" i="80"/>
  <c r="K53" i="80"/>
  <c r="J54" i="80"/>
  <c r="R50" i="80" l="1"/>
  <c r="K54" i="80"/>
  <c r="J55" i="80"/>
  <c r="R52" i="80"/>
  <c r="P52" i="80"/>
  <c r="H53" i="80"/>
  <c r="G54" i="80"/>
  <c r="M53" i="80" l="1"/>
  <c r="J56" i="80"/>
  <c r="K55" i="80"/>
  <c r="H54" i="80"/>
  <c r="M54" i="80" s="1"/>
  <c r="G55" i="80"/>
  <c r="K56" i="80" l="1"/>
  <c r="J57" i="80"/>
  <c r="H55" i="80"/>
  <c r="M55" i="80" s="1"/>
  <c r="G56" i="80"/>
  <c r="P54" i="80"/>
  <c r="R54" i="80"/>
  <c r="R53" i="80"/>
  <c r="P53" i="80"/>
  <c r="G57" i="80" l="1"/>
  <c r="H56" i="80"/>
  <c r="M56" i="80" s="1"/>
  <c r="R55" i="80"/>
  <c r="P55" i="80"/>
  <c r="K57" i="80"/>
  <c r="J58" i="80"/>
  <c r="P56" i="80" l="1"/>
  <c r="R56" i="80"/>
  <c r="H57" i="80"/>
  <c r="M57" i="80" s="1"/>
  <c r="G58" i="80"/>
  <c r="K58" i="80"/>
  <c r="J59" i="80"/>
  <c r="H58" i="80" l="1"/>
  <c r="M58" i="80" s="1"/>
  <c r="G59" i="80"/>
  <c r="K59" i="80"/>
  <c r="J60" i="80"/>
  <c r="P57" i="80"/>
  <c r="R57" i="80"/>
  <c r="K60" i="80" l="1"/>
  <c r="J61" i="80"/>
  <c r="G60" i="80"/>
  <c r="H59" i="80"/>
  <c r="M59" i="80" s="1"/>
  <c r="P58" i="80"/>
  <c r="R58" i="80"/>
  <c r="J62" i="80" l="1"/>
  <c r="K61" i="80"/>
  <c r="P59" i="80"/>
  <c r="R59" i="80"/>
  <c r="G61" i="80"/>
  <c r="H60" i="80"/>
  <c r="M60" i="80" s="1"/>
  <c r="R60" i="80" l="1"/>
  <c r="P60" i="80"/>
  <c r="H61" i="80"/>
  <c r="M61" i="80" s="1"/>
  <c r="G62" i="80"/>
  <c r="K62" i="80"/>
  <c r="J63" i="80"/>
  <c r="H62" i="80" l="1"/>
  <c r="M62" i="80" s="1"/>
  <c r="G63" i="80"/>
  <c r="P61" i="80"/>
  <c r="R61" i="80"/>
  <c r="J64" i="80"/>
  <c r="K63" i="80"/>
  <c r="H63" i="80" l="1"/>
  <c r="M63" i="80" s="1"/>
  <c r="G64" i="80"/>
  <c r="K64" i="80"/>
  <c r="J65" i="80"/>
  <c r="K65" i="80" s="1"/>
  <c r="R62" i="80"/>
  <c r="P62" i="80"/>
  <c r="G65" i="80" l="1"/>
  <c r="H65" i="80" s="1"/>
  <c r="H64" i="80"/>
  <c r="M64" i="80" s="1"/>
  <c r="R63" i="80"/>
  <c r="P63" i="80"/>
  <c r="R64" i="80" l="1"/>
  <c r="P64" i="80"/>
  <c r="M65" i="80"/>
  <c r="H67" i="80"/>
  <c r="P65" i="80" l="1"/>
  <c r="P67" i="80" s="1"/>
  <c r="R65" i="80"/>
  <c r="R67" i="80" s="1"/>
  <c r="S69" i="80" s="1"/>
  <c r="M67" i="80"/>
  <c r="B20" i="82"/>
  <c r="C47" i="80" s="1"/>
</calcChain>
</file>

<file path=xl/sharedStrings.xml><?xml version="1.0" encoding="utf-8"?>
<sst xmlns="http://schemas.openxmlformats.org/spreadsheetml/2006/main" count="3468" uniqueCount="1385">
  <si>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</si>
  <si>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</si>
  <si>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</si>
  <si>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</si>
  <si>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</si>
  <si>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</si>
  <si>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</si>
  <si>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</si>
  <si>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</si>
  <si>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</si>
  <si>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</si>
  <si>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</si>
  <si>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</si>
  <si>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</si>
  <si>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</si>
  <si>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</si>
  <si>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</si>
  <si>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</si>
  <si>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</si>
  <si>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</si>
  <si>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</si>
  <si>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</si>
  <si>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</si>
  <si>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</si>
  <si>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</si>
  <si>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</si>
  <si>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</si>
  <si>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</si>
  <si>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</si>
  <si>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</si>
  <si>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</si>
  <si>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MARCY-SOUTH</t>
  </si>
  <si>
    <t>HEADQUARTERS</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</si>
  <si>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</si>
  <si>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</si>
  <si>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</si>
  <si>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</si>
  <si>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</si>
  <si>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</si>
  <si>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</si>
  <si>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</si>
  <si>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</si>
  <si>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</si>
  <si>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Allocated based on</t>
  </si>
  <si>
    <t>Employee Pensions &amp; Benefits</t>
  </si>
  <si>
    <t>Reg. Commission Expenses</t>
  </si>
  <si>
    <t>Maint of General Plant A/C 932</t>
  </si>
  <si>
    <t>Less A/C 924</t>
  </si>
  <si>
    <t>TOTAL A&amp;G Expense</t>
  </si>
  <si>
    <t xml:space="preserve">Transm. Labor </t>
  </si>
  <si>
    <t>GENER. PLANT</t>
  </si>
  <si>
    <t>RATE OF</t>
  </si>
  <si>
    <t>RETURN</t>
  </si>
  <si>
    <t>RETURN ON</t>
  </si>
  <si>
    <t>RATE BASE</t>
  </si>
  <si>
    <t>[SCDL  G]</t>
  </si>
  <si>
    <t xml:space="preserve"> (7)</t>
  </si>
  <si>
    <t>A)  Net Electric Plant in Service</t>
  </si>
  <si>
    <t>B)  Rate Base Adjustments</t>
  </si>
  <si>
    <t xml:space="preserve">               * Marcy South Capitalized Lease</t>
  </si>
  <si>
    <t xml:space="preserve">               * Materials &amp; Supplies</t>
  </si>
  <si>
    <t>PRODUCTION</t>
  </si>
  <si>
    <t>TITLE</t>
  </si>
  <si>
    <t>SOURCE/COMMENTS</t>
  </si>
  <si>
    <t>LONG TERM DEBT</t>
  </si>
  <si>
    <t>COMMON EQUITY</t>
  </si>
  <si>
    <t xml:space="preserve"> TOTAL CAPITALIZATION</t>
  </si>
  <si>
    <t xml:space="preserve">Line </t>
  </si>
  <si>
    <t>No.</t>
  </si>
  <si>
    <t>DESCRIPTION</t>
  </si>
  <si>
    <t>RATIO</t>
  </si>
  <si>
    <t>TOTAL LABOR</t>
  </si>
  <si>
    <t>St. Lawrence</t>
  </si>
  <si>
    <t>Niagara</t>
  </si>
  <si>
    <t>Blenheim-Gilboa</t>
  </si>
  <si>
    <t>A)</t>
  </si>
  <si>
    <t>Average</t>
  </si>
  <si>
    <t>Other</t>
  </si>
  <si>
    <t>B)</t>
  </si>
  <si>
    <t>LONG ISLAND SOUND CABLE</t>
  </si>
  <si>
    <t>Depreciation</t>
  </si>
  <si>
    <t>Structures &amp; Improvements</t>
  </si>
  <si>
    <t>TurboGenerator Units</t>
  </si>
  <si>
    <t>Accessory Electric Equipment</t>
  </si>
  <si>
    <t>Roads, Railroads &amp; Bridges</t>
  </si>
  <si>
    <t>Generators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</si>
  <si>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</si>
  <si>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</si>
  <si>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</si>
  <si>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</si>
  <si>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</si>
  <si>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</si>
  <si>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</si>
  <si>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</si>
  <si>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</si>
  <si>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</si>
  <si>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</si>
  <si>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</si>
  <si>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</si>
  <si>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</si>
  <si>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</si>
  <si>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</si>
  <si>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</si>
  <si>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</si>
  <si>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</si>
  <si>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</si>
  <si>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</si>
  <si>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</si>
  <si>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</si>
  <si>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</si>
  <si>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</si>
  <si>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</si>
  <si>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</si>
  <si>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</si>
  <si>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Transm. Col (2)*(3)</t>
  </si>
  <si>
    <t xml:space="preserve">Labor Ratio (%)  </t>
  </si>
  <si>
    <t xml:space="preserve"> Annual</t>
  </si>
  <si>
    <t>Annual Financial Statements</t>
  </si>
  <si>
    <t>(a)</t>
  </si>
  <si>
    <t>(b)</t>
  </si>
  <si>
    <t>TRANSMISSION REVENUE REQUIREMENT</t>
  </si>
  <si>
    <t>Description</t>
  </si>
  <si>
    <t>Electric</t>
  </si>
  <si>
    <t>Operating Expenses</t>
  </si>
  <si>
    <t>General</t>
  </si>
  <si>
    <t xml:space="preserve">               * Cash Working Capital (1/8 O&amp;M)</t>
  </si>
  <si>
    <t>105 - Blenheim-Gilboa</t>
  </si>
  <si>
    <t>110 - St. Lawrence</t>
  </si>
  <si>
    <t>115 - Niagara</t>
  </si>
  <si>
    <t>235 - Sound Cable</t>
  </si>
  <si>
    <t>310 - Headquarters</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</si>
  <si>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</si>
  <si>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</si>
  <si>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</si>
  <si>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</si>
  <si>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</si>
  <si>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</si>
  <si>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</si>
  <si>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</si>
  <si>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</si>
  <si>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</si>
  <si>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</si>
  <si>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</si>
  <si>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</si>
  <si>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</si>
  <si>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</si>
  <si>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</si>
  <si>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</si>
  <si>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</si>
  <si>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</si>
  <si>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</si>
  <si>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</si>
  <si>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</si>
  <si>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</si>
  <si>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</si>
  <si>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</si>
  <si>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</si>
  <si>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</si>
  <si>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</si>
  <si>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</si>
  <si>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</si>
  <si>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</si>
  <si>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</si>
  <si>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</si>
  <si>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</si>
  <si>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</si>
  <si>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</si>
  <si>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</si>
  <si>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</si>
  <si>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</si>
  <si>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</si>
  <si>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</si>
  <si>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</si>
  <si>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</si>
  <si>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</si>
  <si>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</si>
  <si>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</si>
  <si>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Boiler Plant Equipment</t>
  </si>
  <si>
    <t>Misc Power Plant Equipment</t>
  </si>
  <si>
    <t>Land &amp; Land Rights</t>
  </si>
  <si>
    <t>Crescent</t>
  </si>
  <si>
    <t>Reservoirs, Dams, Waterways</t>
  </si>
  <si>
    <t>Waterwheels, Turbines, Generators</t>
  </si>
  <si>
    <t>FLYNN  (Holtsville)</t>
  </si>
  <si>
    <t>GOWANUS  (Brooklyn)</t>
  </si>
  <si>
    <t>HARLEM RIVER YARDS  (Bronx)</t>
  </si>
  <si>
    <t>HELLGATE  (Bronx)</t>
  </si>
  <si>
    <t>BRENTWOOD  (Long Island)</t>
  </si>
  <si>
    <t>FuelHolders, Producers, Accessory</t>
  </si>
  <si>
    <t>Station Equip - Transmission</t>
  </si>
  <si>
    <t>TOTAL EXCLUDED GENERAL</t>
  </si>
  <si>
    <t>POLETTI  (Astoria)</t>
  </si>
  <si>
    <t>Jarvis</t>
  </si>
  <si>
    <t>Kensico</t>
  </si>
  <si>
    <t>St.  LAWRENCE / FDR</t>
  </si>
  <si>
    <t>Vischer Ferry</t>
  </si>
  <si>
    <t>BLENHEIM - GILBOA</t>
  </si>
  <si>
    <t>KENT  (Brooklyn)</t>
  </si>
  <si>
    <t>POUCH TERMINAL  (Richmond)</t>
  </si>
  <si>
    <t>VERNON BOULEVARD  (Queens)</t>
  </si>
  <si>
    <t>J. A. FITZPATRICK</t>
  </si>
  <si>
    <t>MASSENA - MARCY  (Clark)</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</si>
  <si>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</si>
  <si>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</si>
  <si>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</si>
  <si>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</si>
  <si>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</si>
  <si>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</si>
  <si>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</si>
  <si>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</si>
  <si>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</si>
  <si>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</si>
  <si>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</si>
  <si>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</si>
  <si>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Interest Paid</t>
  </si>
  <si>
    <t>Long Term Debt</t>
  </si>
  <si>
    <t>Preferred Cost Rate</t>
  </si>
  <si>
    <t>Station Equipment - Windfarm Assets acq. 12-1-11</t>
  </si>
  <si>
    <t>Ashokan</t>
  </si>
  <si>
    <t>Power Oper Eqp-500MW</t>
  </si>
  <si>
    <t>Capital Lease Asset (Manual)</t>
  </si>
  <si>
    <t>Adjustments</t>
  </si>
  <si>
    <t>CWIP</t>
  </si>
  <si>
    <t xml:space="preserve">               * Prepayments</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</si>
  <si>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</si>
  <si>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</si>
  <si>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</si>
  <si>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</si>
  <si>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</si>
  <si>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</si>
  <si>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</si>
  <si>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</si>
  <si>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</si>
  <si>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</si>
  <si>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</si>
  <si>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</si>
  <si>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</si>
  <si>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</si>
  <si>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</si>
  <si>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SCHEDULE  F</t>
  </si>
  <si>
    <t>NEW  YORK POWER AUTHORITY</t>
  </si>
  <si>
    <t>ADMINISTRATIVE AND GENERAL EXPENSES</t>
  </si>
  <si>
    <t>SCHEDULE   C</t>
  </si>
  <si>
    <t>OPERATION &amp; MAINTENANCE EXPENSE SUMMARY</t>
  </si>
  <si>
    <t>ANNUAL DEPRECIATION AND AMORTIZATION EXPENSES</t>
  </si>
  <si>
    <t>TRANSMISSION - RATE BASE CALCULATION</t>
  </si>
  <si>
    <t>SCHEDULE D</t>
  </si>
  <si>
    <t>SCHEDULE  E</t>
  </si>
  <si>
    <t>SCHEDULE   B</t>
  </si>
  <si>
    <t>ADJUSTED PLANT IN SERVICE</t>
  </si>
  <si>
    <t>BG Trans</t>
  </si>
  <si>
    <t>JAF Trans</t>
  </si>
  <si>
    <t>IP3/Pol Trans</t>
  </si>
  <si>
    <t>Marcy/Clark Trans</t>
  </si>
  <si>
    <t>Marcy South Trans</t>
  </si>
  <si>
    <t>Niagara Trans</t>
  </si>
  <si>
    <t>Sound Cable</t>
  </si>
  <si>
    <t>ST Law Trans</t>
  </si>
  <si>
    <t>765 KV Trans</t>
  </si>
  <si>
    <t>Asset</t>
  </si>
  <si>
    <t>Net</t>
  </si>
  <si>
    <t xml:space="preserve">Income Statement Interest </t>
  </si>
  <si>
    <t>Debt Discount/Premium</t>
  </si>
  <si>
    <t xml:space="preserve">Total LTD Interest </t>
  </si>
  <si>
    <t xml:space="preserve">Balance Sheet Capital Structure </t>
  </si>
  <si>
    <t>SCHEDULE  A</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</si>
  <si>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</si>
  <si>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</si>
  <si>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</si>
  <si>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</si>
  <si>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</si>
  <si>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</si>
  <si>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</si>
  <si>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</si>
  <si>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</si>
  <si>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</si>
  <si>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</si>
  <si>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</si>
  <si>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</si>
  <si>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</si>
  <si>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Relicensing Costs</t>
  </si>
  <si>
    <t>Niagara Relicense Compliance &amp; Implement Costs</t>
  </si>
  <si>
    <t>Niagara Relicense Other Payments '07</t>
  </si>
  <si>
    <t>ST LAWRENCE</t>
  </si>
  <si>
    <t>STL Relicensing Re: Fish Enhancement</t>
  </si>
  <si>
    <t>ST. Lawrence Relicensing Re: Community Enhance Fun</t>
  </si>
  <si>
    <t>STL Relicensing Re:  Habitat Improvement Funds</t>
  </si>
  <si>
    <t>STL Relicense Re: Seaway Equity Corp.</t>
  </si>
  <si>
    <t>Asset  No.</t>
  </si>
  <si>
    <t>Niagara:</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</si>
  <si>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</si>
  <si>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</si>
  <si>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</si>
  <si>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</si>
  <si>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</si>
  <si>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</si>
  <si>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</si>
  <si>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</si>
  <si>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</si>
  <si>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</si>
  <si>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</si>
  <si>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</si>
  <si>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</si>
  <si>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</si>
  <si>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</si>
  <si>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Marcy CSC Building, Electronics, Software, Xfmrs -</t>
  </si>
  <si>
    <t>Marcy CSC Transformer - 345kv, 200mva</t>
  </si>
  <si>
    <t>Marcy CSC Gas Circuit Breaker - 345kv, 3000a  GE</t>
  </si>
  <si>
    <t>Marcy CSC Disconnect Switches (Five) - 362kv</t>
  </si>
  <si>
    <t>Marcy CSC 3000 Bay w/Equipment</t>
  </si>
  <si>
    <t>Marcy CSC Relay/Protection/Control Equipment</t>
  </si>
  <si>
    <t>Circuit Breaker Monitoring System</t>
  </si>
  <si>
    <t>Remote Terminal Units</t>
  </si>
  <si>
    <t>Marcy CSC Transformer - 345kv, 100mva</t>
  </si>
  <si>
    <t>Marcy CSC Gas Circuit Breaker - 362kv,   GE</t>
  </si>
  <si>
    <t>CSC   Potential Xfmrs, 345kV, SF6 Gas (Fourteen)</t>
  </si>
  <si>
    <t>CSC   Current  Xfmrs, 362kV, SF6 Gas   (Seven)</t>
  </si>
  <si>
    <t>Marcy CSC   Disconnect Switches, 345kV   (Eleven)</t>
  </si>
  <si>
    <t>CSC   Motor Oper Disconnect Switches, 38kV  (Four)</t>
  </si>
  <si>
    <t>Marcy CSC Gas Circuit Breaker - 35kVA,  SF6  (Two)</t>
  </si>
  <si>
    <t>Marcy CSC   Power &amp; Control Cable</t>
  </si>
  <si>
    <t>Marcy CSC   Surge Arresters</t>
  </si>
  <si>
    <t>CEC Circuit Switcher Upgrade</t>
  </si>
  <si>
    <t>Remote Terminal Units CMC-MAD-11-AAAQ</t>
  </si>
  <si>
    <t>Duley Substation- Microwave System</t>
  </si>
  <si>
    <t>Duley Substation- Control Building</t>
  </si>
  <si>
    <t>Duley Substation- SCADA</t>
  </si>
  <si>
    <t>Willis Substation- Breakers W/F</t>
  </si>
  <si>
    <t>Willis Substation- Relay Panels W/F</t>
  </si>
  <si>
    <t>Plattsburgh Substation- Relay Panels W/F</t>
  </si>
  <si>
    <t>Ryan(Clinton) Substation- Breakers</t>
  </si>
  <si>
    <t>Ryan (Clinton) Substation- Relay Panels</t>
  </si>
  <si>
    <t>Ryan (Clinton) Substation- Battery System</t>
  </si>
  <si>
    <t>Ryan (Clinton) Substation- SCADA</t>
  </si>
  <si>
    <t>Ryan (Ellenburg) Substation- Breakers</t>
  </si>
  <si>
    <t>Ryan (Ellenburg) Substation- Battery System</t>
  </si>
  <si>
    <t>Ryan (Ellenburg) Substation- SCADA</t>
  </si>
  <si>
    <t>Ryan (Chateaugay) Substation- Breakers</t>
  </si>
  <si>
    <t>Ryan (Chateaugay) Substation- Relay Panels</t>
  </si>
  <si>
    <t>Ryan (Chateaugay) Substation- Event Recorder</t>
  </si>
  <si>
    <t>Ryan (Chateaugay) Substation- Battery System</t>
  </si>
  <si>
    <t>Ryan (Chateaugay) Substation- SCADA</t>
  </si>
  <si>
    <t>Ryan (Chateaugay) Misc. Station Equipment</t>
  </si>
  <si>
    <t>Duley Emergency Generator</t>
  </si>
  <si>
    <t>Ryan Emergency Generator</t>
  </si>
  <si>
    <t>Duley Substation- Breakers</t>
  </si>
  <si>
    <t>Duley Substation- Relay Panels</t>
  </si>
  <si>
    <t>Duley Substation- Event Recorder</t>
  </si>
  <si>
    <t>Duley Substation- Battery System</t>
  </si>
  <si>
    <t xml:space="preserve">           Total Windfarm</t>
  </si>
  <si>
    <t>Facility</t>
  </si>
  <si>
    <t>Station Equip - Transmission (Flynn)</t>
  </si>
  <si>
    <t>Code</t>
  </si>
  <si>
    <t>NIA/STL Relicensing Reclass</t>
  </si>
  <si>
    <t>TOTAL O&amp;M TRANSMISSION</t>
  </si>
  <si>
    <t xml:space="preserve">       Total Operation</t>
  </si>
  <si>
    <t>NYPA</t>
  </si>
  <si>
    <t>Net Asset Value</t>
  </si>
  <si>
    <t>Total Debt</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</si>
  <si>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</si>
  <si>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</si>
  <si>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</si>
  <si>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</si>
  <si>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</si>
  <si>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</si>
  <si>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</si>
  <si>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</si>
  <si>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</si>
  <si>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</si>
  <si>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</si>
  <si>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</si>
  <si>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</si>
  <si>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</si>
  <si>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</si>
  <si>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</si>
  <si>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</si>
  <si>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</si>
  <si>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</si>
  <si>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</si>
  <si>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</si>
  <si>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</si>
  <si>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</si>
  <si>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</si>
  <si>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</si>
  <si>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</si>
  <si>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</si>
  <si>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</si>
  <si>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</si>
  <si>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Station Equip - Transmission (500MW)</t>
  </si>
  <si>
    <t>Property</t>
  </si>
  <si>
    <t>Insurance</t>
  </si>
  <si>
    <t>ESTIMATED PREPAYMENTS AND INSURANCE</t>
  </si>
  <si>
    <t>Impairment (Prod)</t>
  </si>
  <si>
    <t>Impairment (Trans)</t>
  </si>
  <si>
    <t>Impairment</t>
  </si>
  <si>
    <t xml:space="preserve"> (5)*(6)</t>
  </si>
  <si>
    <t xml:space="preserve"> (2) * (3)</t>
  </si>
  <si>
    <t>Col (1); Ln (2) / Ln (3)</t>
  </si>
  <si>
    <t>Allocator (Schedule F)</t>
  </si>
  <si>
    <t>LONG-TERM DEBT AND RELATED INTEREST</t>
  </si>
  <si>
    <t>WEIGHTED COST OF CAPITAL</t>
  </si>
  <si>
    <t xml:space="preserve">WINDFARM PLANT IN SERVICE AND DEPRECIATION </t>
  </si>
  <si>
    <t>FACTS PROJECT PLANT IN SERVICE AND ACCUMULATED DEPRECIATION</t>
  </si>
  <si>
    <t>MATERIALS AND SUPPLIES</t>
  </si>
  <si>
    <t>(c)</t>
  </si>
  <si>
    <t>MARCY-SOUTH CAPITALIZED LEASE AMORTIZATION</t>
  </si>
  <si>
    <t>AND UNAMORTIZED BALANCE</t>
  </si>
  <si>
    <t>INDEX</t>
  </si>
  <si>
    <t> 12/31/2001</t>
  </si>
  <si>
    <t>157       </t>
  </si>
  <si>
    <t>729308 </t>
  </si>
  <si>
    <t>Asset Impairment (FASB 121) - Vernon Boulevard</t>
  </si>
  <si>
    <t> 11/30/2002</t>
  </si>
  <si>
    <t>158       </t>
  </si>
  <si>
    <t>Asset Impairment (FASB 121) - Gowanus         </t>
  </si>
  <si>
    <t>160       </t>
  </si>
  <si>
    <t>Asset Impairment (FASB 121) - Pouch Terminal  </t>
  </si>
  <si>
    <t> 12/31/2003</t>
  </si>
  <si>
    <t>WriteOff  Asset Retirement Cost - V B Impaired</t>
  </si>
  <si>
    <t> 11/30/2004</t>
  </si>
  <si>
    <t>220       </t>
  </si>
  <si>
    <t>Asset Impairment (FAS 144) - Marcy  FACTS/CSC </t>
  </si>
  <si>
    <t>159       </t>
  </si>
  <si>
    <t>Asset Impairment (FAS 144) - Kent, Bklyn      </t>
  </si>
  <si>
    <t>161       </t>
  </si>
  <si>
    <t>Asset Impairment (FAS 144) - Brentwood, L.I.  </t>
  </si>
  <si>
    <t>          </t>
  </si>
  <si>
    <t>       </t>
  </si>
  <si>
    <t>                                              </t>
  </si>
  <si>
    <t>Total Impairment - Transmission</t>
  </si>
  <si>
    <t>Total Impairment - Production</t>
  </si>
  <si>
    <t>Total Impairment - General Plant</t>
  </si>
  <si>
    <t>Center</t>
  </si>
  <si>
    <t>Posting</t>
  </si>
  <si>
    <t>Date</t>
  </si>
  <si>
    <t>WORK PAPER 5</t>
  </si>
  <si>
    <t>WORK PAPER 7</t>
  </si>
  <si>
    <t>ASSET IMPAIRMENT DEPRECIATION RECONCILIATION</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</si>
  <si>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</si>
  <si>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</si>
  <si>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</si>
  <si>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</si>
  <si>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</si>
  <si>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</si>
  <si>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</si>
  <si>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</si>
  <si>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</si>
  <si>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</si>
  <si>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</si>
  <si>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</si>
  <si>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</si>
  <si>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</si>
  <si>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</si>
  <si>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</si>
  <si>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</si>
  <si>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</si>
  <si>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Implied</t>
  </si>
  <si>
    <t>Total Small Hydro</t>
  </si>
  <si>
    <t>Total - Production + Transmission</t>
  </si>
  <si>
    <t>Total - Production Only</t>
  </si>
  <si>
    <t>AE II</t>
  </si>
  <si>
    <t>130-150</t>
  </si>
  <si>
    <t>155-161</t>
  </si>
  <si>
    <t>205-245</t>
  </si>
  <si>
    <t>Total Small Clean Power Plants</t>
  </si>
  <si>
    <t>Schedule A</t>
  </si>
  <si>
    <t>Schedule B</t>
  </si>
  <si>
    <t>Schedule C</t>
  </si>
  <si>
    <t>Schedule D</t>
  </si>
  <si>
    <t>Schedule E</t>
  </si>
  <si>
    <t>Schedule F</t>
  </si>
  <si>
    <t>Schedule G</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</si>
  <si>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</si>
  <si>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</si>
  <si>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</si>
  <si>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</si>
  <si>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</si>
  <si>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</si>
  <si>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</si>
  <si>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</si>
  <si>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</si>
  <si>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</si>
  <si>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</si>
  <si>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</si>
  <si>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Allocated Based on Net Transmission Plant Ratio</t>
  </si>
  <si>
    <t>220 - Marcy /Clark Trans</t>
  </si>
  <si>
    <t>Injury/Damage</t>
  </si>
  <si>
    <t>Less A/C 925</t>
  </si>
  <si>
    <t>INJURIES &amp; DAMAGES INSURANCE EXPENSE ALLOCATION</t>
  </si>
  <si>
    <t>WORK PAPER 3</t>
  </si>
  <si>
    <t>WORK PAPER 4</t>
  </si>
  <si>
    <t>WORK PAPER 8</t>
  </si>
  <si>
    <t>WORK PAPER 9</t>
  </si>
  <si>
    <t>WORK PAPER 10</t>
  </si>
  <si>
    <t>WP-10</t>
  </si>
  <si>
    <t>WORK PAPER 11</t>
  </si>
  <si>
    <t>WORK PAPER 12</t>
  </si>
  <si>
    <t>WORK PAPER 13</t>
  </si>
  <si>
    <t>WORK PAPER 14</t>
  </si>
  <si>
    <t>WORK PAPER 15</t>
  </si>
  <si>
    <t>WORK PAPER 16</t>
  </si>
  <si>
    <t>WORK PAPER 17</t>
  </si>
  <si>
    <t>WORK PAPER 18</t>
  </si>
  <si>
    <t>WORK PAPER 19</t>
  </si>
  <si>
    <t>WORK PAPER 20</t>
  </si>
  <si>
    <t>WORK PAPER 21</t>
  </si>
  <si>
    <t>WORK PAPER 22</t>
  </si>
  <si>
    <t>Work Paper-2</t>
  </si>
  <si>
    <t>Work Paper-3</t>
  </si>
  <si>
    <t>Work Paper-4</t>
  </si>
  <si>
    <t>Work Paper-5</t>
  </si>
  <si>
    <t>Work Paper-7</t>
  </si>
  <si>
    <t>Work Paper-8</t>
  </si>
  <si>
    <t>Work Paper-9</t>
  </si>
  <si>
    <t>Work Paper-10</t>
  </si>
  <si>
    <t>Work Paper-11</t>
  </si>
  <si>
    <t>Work Paper-12</t>
  </si>
  <si>
    <t>Work Paper-13</t>
  </si>
  <si>
    <t>Work Paper-14</t>
  </si>
  <si>
    <t>Work Paper-15</t>
  </si>
  <si>
    <t>Work Paper-16</t>
  </si>
  <si>
    <t>Work Paper-17</t>
  </si>
  <si>
    <t>Work Paper-18</t>
  </si>
  <si>
    <t>Work Paper-19</t>
  </si>
  <si>
    <t>Work Paper-20</t>
  </si>
  <si>
    <t>Work Paper-21</t>
  </si>
  <si>
    <t>Work Paper-22</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</si>
  <si>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</si>
  <si>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</si>
  <si>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</si>
  <si>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</si>
  <si>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</si>
  <si>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</si>
  <si>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</si>
  <si>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</si>
  <si>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</si>
  <si>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</si>
  <si>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Niagara -  Station Equipment 6 Units</t>
  </si>
  <si>
    <t>500MW Combined Cycle</t>
  </si>
  <si>
    <t>Capitalized Lease Amortization</t>
  </si>
  <si>
    <t>Total Adjustments</t>
  </si>
  <si>
    <t>Acct</t>
  </si>
  <si>
    <t>TOTAL $</t>
  </si>
  <si>
    <t>Labor Ratio</t>
  </si>
  <si>
    <t>1/</t>
  </si>
  <si>
    <t>2/</t>
  </si>
  <si>
    <t>3/</t>
  </si>
  <si>
    <t>4/</t>
  </si>
  <si>
    <t>SOURCE/ COMMENTS</t>
  </si>
  <si>
    <t>1/  Source:</t>
  </si>
  <si>
    <t>Share</t>
  </si>
  <si>
    <t>Rate</t>
  </si>
  <si>
    <t>1/:</t>
  </si>
  <si>
    <t>2/:</t>
  </si>
  <si>
    <t>3/:</t>
  </si>
  <si>
    <t>GENERATOR STEP-UP TRANSFORMERS BREAKOUT</t>
  </si>
  <si>
    <t>(6)</t>
  </si>
  <si>
    <t>(7)</t>
  </si>
  <si>
    <t>Col 1, Ln 2 / Col 1, Ln 1</t>
  </si>
  <si>
    <t xml:space="preserve"> Subtract Col 1, Ln 4 * Col 2, Ln 3</t>
  </si>
  <si>
    <t xml:space="preserve">    (4)</t>
  </si>
  <si>
    <t>ST. Lawrence Relicensing Re: Local Recreation Fac</t>
  </si>
  <si>
    <t>STL. Relicensing-WHWMA Improvement Proj</t>
  </si>
  <si>
    <t>Deprecation</t>
  </si>
  <si>
    <t>924 -    A&amp;G-Property Insurance</t>
  </si>
  <si>
    <t>Equipment Type</t>
  </si>
  <si>
    <t>1/  See Schedule-F, Column (3), Line 2</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</si>
  <si>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</si>
  <si>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</si>
  <si>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</si>
  <si>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</si>
  <si>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</si>
  <si>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</si>
  <si>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</si>
  <si>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</si>
  <si>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</si>
  <si>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</si>
  <si>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</si>
  <si>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</si>
  <si>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</si>
  <si>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</si>
  <si>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</si>
  <si>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</si>
  <si>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</si>
  <si>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</si>
  <si>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</si>
  <si>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</si>
  <si>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</si>
  <si>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</si>
  <si>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</si>
  <si>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</si>
  <si>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</si>
  <si>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</si>
  <si>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</si>
  <si>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</si>
  <si>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</si>
  <si>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</si>
  <si>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</si>
  <si>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</si>
  <si>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</si>
  <si>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</si>
  <si>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</si>
  <si>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</si>
  <si>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</si>
  <si>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</si>
  <si>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</si>
  <si>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</si>
  <si>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</si>
  <si>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</si>
  <si>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</si>
  <si>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</si>
  <si>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</si>
  <si>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</si>
  <si>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</si>
  <si>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</si>
  <si>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</si>
  <si>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NYPA/950100</t>
  </si>
  <si>
    <t>NYPA/950600</t>
  </si>
  <si>
    <t>506 -    SP-Misc Steam Power</t>
  </si>
  <si>
    <t>NYPA/951200</t>
  </si>
  <si>
    <t>512 -    SP-Maint Boiler Plt</t>
  </si>
  <si>
    <t>NYPA/951400</t>
  </si>
  <si>
    <t>NYPA/953500</t>
  </si>
  <si>
    <t>NYPA/953700</t>
  </si>
  <si>
    <t>NYPA/953800</t>
  </si>
  <si>
    <t>538 -    HP-Electric Expenses</t>
  </si>
  <si>
    <t>NYPA/953900</t>
  </si>
  <si>
    <t>NYPA/954100</t>
  </si>
  <si>
    <t>NYPA/954200</t>
  </si>
  <si>
    <t>NYPA/954300</t>
  </si>
  <si>
    <t>NYPA/954400</t>
  </si>
  <si>
    <t>NYPA/954500</t>
  </si>
  <si>
    <t>NYPA/954600</t>
  </si>
  <si>
    <t>NYPA/954800</t>
  </si>
  <si>
    <t>NYPA/954900</t>
  </si>
  <si>
    <t>NYPA/955100</t>
  </si>
  <si>
    <t>NYPA/955200</t>
  </si>
  <si>
    <t>NYPA/955300</t>
  </si>
  <si>
    <t>NYPA/955400</t>
  </si>
  <si>
    <t>NYPA/955500</t>
  </si>
  <si>
    <t>NYPA/956000</t>
  </si>
  <si>
    <t>NYPA/956100</t>
  </si>
  <si>
    <t>NYPA/956200</t>
  </si>
  <si>
    <t>NYPA/956500</t>
  </si>
  <si>
    <t>NYPA/956600</t>
  </si>
  <si>
    <t>NYPA/956800</t>
  </si>
  <si>
    <t>NYPA/956900</t>
  </si>
  <si>
    <t>NYPA/957000</t>
  </si>
  <si>
    <t>NYPA/957100</t>
  </si>
  <si>
    <t>NYPA/957200</t>
  </si>
  <si>
    <t>NYPA/957300</t>
  </si>
  <si>
    <t>NYPA/920000</t>
  </si>
  <si>
    <t>923 -   Outside Services Employed</t>
  </si>
  <si>
    <t>NYPA/992400</t>
  </si>
  <si>
    <t>NYPA/992600</t>
  </si>
  <si>
    <t>926 -    A&amp;G-Employee Pension &amp; Benefits</t>
  </si>
  <si>
    <t>NYPA/992800</t>
  </si>
  <si>
    <t>928 -    A&amp;G-Regulatory Commission Expense</t>
  </si>
  <si>
    <t>NYPA/993000</t>
  </si>
  <si>
    <t>NYPA/993020</t>
  </si>
  <si>
    <t>930.2-A&amp;G-Miscellaneous &amp; General Expense</t>
  </si>
  <si>
    <t>NYPA/920030</t>
  </si>
  <si>
    <t>NYPA/993500</t>
  </si>
  <si>
    <t>935 -    A&amp;G-Maintenance of General Plant</t>
  </si>
  <si>
    <t>WORK PAPER 23</t>
  </si>
  <si>
    <t>Work Paper-23</t>
  </si>
  <si>
    <t>SCHEDULE G</t>
  </si>
  <si>
    <t>Actual</t>
  </si>
  <si>
    <t>Production      </t>
  </si>
  <si>
    <t>Transmission    </t>
  </si>
  <si>
    <t>General         </t>
  </si>
  <si>
    <t>ASHOKAN / KENSICO</t>
  </si>
  <si>
    <t>Transprt.Equip-500MW</t>
  </si>
  <si>
    <t>P/T/G</t>
  </si>
  <si>
    <t>Plant Name</t>
  </si>
  <si>
    <t>A/C</t>
  </si>
  <si>
    <t>Allocator</t>
  </si>
  <si>
    <t>Avg. M&amp;S</t>
  </si>
  <si>
    <t>0100/255</t>
  </si>
  <si>
    <t>FERC G/L Accounts</t>
  </si>
  <si>
    <t>HTP Trans</t>
  </si>
  <si>
    <t>Obsolete/Excess Inv</t>
  </si>
  <si>
    <t>DECEMBER 2013</t>
  </si>
  <si>
    <t>Net position at January 1</t>
  </si>
  <si>
    <t>Net position at December 31</t>
  </si>
  <si>
    <t>Astoria 2 (AE-II) Substation</t>
  </si>
  <si>
    <t>Land &amp; Land Rights - Pathnode Substation WF</t>
  </si>
  <si>
    <t>930</t>
  </si>
  <si>
    <t>Pathnode Substation W/F land/Land rights</t>
  </si>
  <si>
    <t>Pathnode Substation - SF6 Circuit Breaker</t>
  </si>
  <si>
    <t>Pathnode Substation-Voltage Transform (VT.CCVT)-HV</t>
  </si>
  <si>
    <t>Pathnode Substation-High Voltage Disconn. Switches</t>
  </si>
  <si>
    <t>Pathnode Substation - Emergency General</t>
  </si>
  <si>
    <t>Pathnode Substation - Circuit Breakers</t>
  </si>
  <si>
    <t>Pathnode Substation-CCVT Capacity Coupling Volt Tr</t>
  </si>
  <si>
    <t>Pathnode Substation-VT-230KV Inductive Volt Transf</t>
  </si>
  <si>
    <t>Pathnode Substation-CT/VT Combined Instr Meter. Tr</t>
  </si>
  <si>
    <t>Pathnode Substation-230KV Air Discon. Switch(TTR-6</t>
  </si>
  <si>
    <t>Pathnode Substation - RTU</t>
  </si>
  <si>
    <t>Pathnode Substation - Misc. Station Equipment</t>
  </si>
  <si>
    <t>Pathnode Substation Building (NYPA)</t>
  </si>
  <si>
    <t>Pathnode Substation BOP conveyance</t>
  </si>
  <si>
    <t>Year-Over-Year Accumulated Depreciation</t>
  </si>
  <si>
    <t>Beg/End of Year Average</t>
  </si>
  <si>
    <t>Production</t>
  </si>
  <si>
    <t>1/  Schedule G; Net Electric Plant in Service; Ln 15</t>
  </si>
  <si>
    <t>Avg. Transmission Plant in Service</t>
  </si>
  <si>
    <t>Cost of Removal Deprec to Reg Assets (Prod)</t>
  </si>
  <si>
    <t>Cost of Removal Deprec to Reg Assets (Gen)</t>
  </si>
  <si>
    <t>Cost of Removal Deprec to Reg Assets (Trans)</t>
  </si>
  <si>
    <t>Cost of Removal to Regulatory Assets - Depreciation:</t>
  </si>
  <si>
    <t>TOTAL REVENUE REQUIREMENT</t>
  </si>
  <si>
    <t>Source</t>
  </si>
  <si>
    <t>A</t>
  </si>
  <si>
    <t>B</t>
  </si>
  <si>
    <t>C</t>
  </si>
  <si>
    <t>D</t>
  </si>
  <si>
    <t>E</t>
  </si>
  <si>
    <t>F</t>
  </si>
  <si>
    <t>H</t>
  </si>
  <si>
    <t>WP-20, line 5</t>
  </si>
  <si>
    <t>Less line 6</t>
  </si>
  <si>
    <t>Less line 5</t>
  </si>
  <si>
    <t xml:space="preserve">D </t>
  </si>
  <si>
    <t xml:space="preserve">E </t>
  </si>
  <si>
    <t>LN</t>
  </si>
  <si>
    <t>(Sum lines 1-24)</t>
  </si>
  <si>
    <t>(sum lines 1-14)</t>
  </si>
  <si>
    <t>Project Revenue Requirement Worksheet</t>
  </si>
  <si>
    <t>Attachment O</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</si>
  <si>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</si>
  <si>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</si>
  <si>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</si>
  <si>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</si>
  <si>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</si>
  <si>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</si>
  <si>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</si>
  <si>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</si>
  <si>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</si>
  <si>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</si>
  <si>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</si>
  <si>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</si>
  <si>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</si>
  <si>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</si>
  <si>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</si>
  <si>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</si>
  <si>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</si>
  <si>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</si>
  <si>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</si>
  <si>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</si>
  <si>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</si>
  <si>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</si>
  <si>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</si>
  <si>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(Note C)</t>
  </si>
  <si>
    <t>Page 1 line 4</t>
  </si>
  <si>
    <t>Col. 3 * Col. 5</t>
  </si>
  <si>
    <t>(Note D)</t>
  </si>
  <si>
    <t>(Note E)</t>
  </si>
  <si>
    <t>(Note F)</t>
  </si>
  <si>
    <t>1c</t>
  </si>
  <si>
    <t>1d</t>
  </si>
  <si>
    <t>1e</t>
  </si>
  <si>
    <t>1f</t>
  </si>
  <si>
    <t>1g</t>
  </si>
  <si>
    <t>1h</t>
  </si>
  <si>
    <t>1i</t>
  </si>
  <si>
    <t>1j</t>
  </si>
  <si>
    <t>1k</t>
  </si>
  <si>
    <t>1l</t>
  </si>
  <si>
    <t>1m</t>
  </si>
  <si>
    <t>1n</t>
  </si>
  <si>
    <t>1o</t>
  </si>
  <si>
    <t>2</t>
  </si>
  <si>
    <t>Note</t>
  </si>
  <si>
    <t>Letter</t>
  </si>
  <si>
    <t>Requires approval by FERC of incentive return applicable to the specified project(s)</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</si>
  <si>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</si>
  <si>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</si>
  <si>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</si>
  <si>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</si>
  <si>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</si>
  <si>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</si>
  <si>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</si>
  <si>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</si>
  <si>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</si>
  <si>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</si>
  <si>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</si>
  <si>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</si>
  <si>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</si>
  <si>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</si>
  <si>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</si>
  <si>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For example, if the Commission were to grant a 137 basis point ROE incentive, the increase in return and taxes for a 100 basis point</t>
  </si>
  <si>
    <t>Project True-Up</t>
  </si>
  <si>
    <t>(d)</t>
  </si>
  <si>
    <t>(e)</t>
  </si>
  <si>
    <t>(f)</t>
  </si>
  <si>
    <t>(g)</t>
  </si>
  <si>
    <t>(h)</t>
  </si>
  <si>
    <t>(i)</t>
  </si>
  <si>
    <t>(j)</t>
  </si>
  <si>
    <t>True-Up</t>
  </si>
  <si>
    <t>Applicable</t>
  </si>
  <si>
    <t>Adjustment</t>
  </si>
  <si>
    <t>Interest</t>
  </si>
  <si>
    <t>Project</t>
  </si>
  <si>
    <t>Revenue</t>
  </si>
  <si>
    <t>Principal</t>
  </si>
  <si>
    <t xml:space="preserve">Prior Period </t>
  </si>
  <si>
    <t>Rate on</t>
  </si>
  <si>
    <t>Number</t>
  </si>
  <si>
    <t>Under/(Over)</t>
  </si>
  <si>
    <t>(Col. (f) + Col. (g)) x</t>
  </si>
  <si>
    <t>Col. (f) + Col. (g)</t>
  </si>
  <si>
    <t>Col. (e) - Col. (d)</t>
  </si>
  <si>
    <t>Line 24</t>
  </si>
  <si>
    <t xml:space="preserve">Col. (h) x 24 months </t>
  </si>
  <si>
    <t xml:space="preserve"> + Col. (i)</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</si>
  <si>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</si>
  <si>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</si>
  <si>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</si>
  <si>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</si>
  <si>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</si>
  <si>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</si>
  <si>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</si>
  <si>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</si>
  <si>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</si>
  <si>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</si>
  <si>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</si>
  <si>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</si>
  <si>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</si>
  <si>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</si>
  <si>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</si>
  <si>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</si>
  <si>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</si>
  <si>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</si>
  <si>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</si>
  <si>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</si>
  <si>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</si>
  <si>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</si>
  <si>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</si>
  <si>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</si>
  <si>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</si>
  <si>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</si>
  <si>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</si>
  <si>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</si>
  <si>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</si>
  <si>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</si>
  <si>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</si>
  <si>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</si>
  <si>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Schedule H</t>
  </si>
  <si>
    <t>Schedule G, line 15, col 6</t>
  </si>
  <si>
    <t>Schedule C line 25, col 5</t>
  </si>
  <si>
    <t>GENERAL DEPRECIATION EXPENSE</t>
  </si>
  <si>
    <t>Total General Depreciation Expense</t>
  </si>
  <si>
    <t>Project 1</t>
  </si>
  <si>
    <t>Project 2</t>
  </si>
  <si>
    <t>Annual Allocation Factor for Expenses</t>
  </si>
  <si>
    <t>(Sum Col. 6, 9 &amp; 10)</t>
  </si>
  <si>
    <t>(Sum Col. 11 + 13)</t>
  </si>
  <si>
    <t xml:space="preserve">Sum Col. 14 + 15 </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</si>
  <si>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</si>
  <si>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</si>
  <si>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</si>
  <si>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</si>
  <si>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</si>
  <si>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</si>
  <si>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</si>
  <si>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</si>
  <si>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</si>
  <si>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</si>
  <si>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 xml:space="preserve"> facility subject to a CIAC will be estimated life of the facility or rights associated with the facility and will not change </t>
  </si>
  <si>
    <t xml:space="preserve"> over the life of a CIAC without subsequent FERC approval.</t>
  </si>
  <si>
    <r>
      <t xml:space="preserve"> </t>
    </r>
    <r>
      <rPr>
        <sz val="10"/>
        <color indexed="8"/>
        <rFont val="Calibri"/>
        <family val="2"/>
        <scheme val="minor"/>
      </rPr>
      <t>Account Number</t>
    </r>
    <r>
      <rPr>
        <sz val="10"/>
        <rFont val="Calibri"/>
        <family val="2"/>
        <scheme val="minor"/>
      </rPr>
      <t xml:space="preserve"> </t>
    </r>
  </si>
  <si>
    <r>
      <t xml:space="preserve"> </t>
    </r>
    <r>
      <rPr>
        <sz val="10"/>
        <color indexed="8"/>
        <rFont val="Calibri"/>
        <family val="2"/>
        <scheme val="minor"/>
      </rPr>
      <t>FERC Account</t>
    </r>
    <r>
      <rPr>
        <sz val="10"/>
        <rFont val="Calibri"/>
        <family val="2"/>
        <scheme val="minor"/>
      </rPr>
      <t xml:space="preserve"> </t>
    </r>
  </si>
  <si>
    <r>
      <t xml:space="preserve"> </t>
    </r>
    <r>
      <rPr>
        <sz val="10"/>
        <color indexed="8"/>
        <rFont val="Calibri"/>
        <family val="2"/>
        <scheme val="minor"/>
      </rPr>
      <t>Land Rights</t>
    </r>
    <r>
      <rPr>
        <sz val="10"/>
        <rFont val="Calibri"/>
        <family val="2"/>
        <scheme val="minor"/>
      </rPr>
      <t xml:space="preserve"> </t>
    </r>
  </si>
  <si>
    <r>
      <t xml:space="preserve"> </t>
    </r>
    <r>
      <rPr>
        <sz val="10"/>
        <color indexed="8"/>
        <rFont val="Calibri"/>
        <family val="2"/>
        <scheme val="minor"/>
      </rPr>
      <t>Structures and Improvements</t>
    </r>
    <r>
      <rPr>
        <sz val="10"/>
        <rFont val="Calibri"/>
        <family val="2"/>
        <scheme val="minor"/>
      </rPr>
      <t xml:space="preserve"> </t>
    </r>
  </si>
  <si>
    <r>
      <t xml:space="preserve"> </t>
    </r>
    <r>
      <rPr>
        <sz val="10"/>
        <color indexed="8"/>
        <rFont val="Calibri"/>
        <family val="2"/>
        <scheme val="minor"/>
      </rPr>
      <t>Station Equipment</t>
    </r>
    <r>
      <rPr>
        <sz val="10"/>
        <rFont val="Calibri"/>
        <family val="2"/>
        <scheme val="minor"/>
      </rPr>
      <t xml:space="preserve"> </t>
    </r>
  </si>
  <si>
    <r>
      <t xml:space="preserve"> </t>
    </r>
    <r>
      <rPr>
        <sz val="10"/>
        <color indexed="8"/>
        <rFont val="Calibri"/>
        <family val="2"/>
        <scheme val="minor"/>
      </rPr>
      <t>354</t>
    </r>
    <r>
      <rPr>
        <sz val="10"/>
        <rFont val="Calibri"/>
        <family val="2"/>
        <scheme val="minor"/>
      </rPr>
      <t xml:space="preserve"> </t>
    </r>
  </si>
  <si>
    <r>
      <t xml:space="preserve"> </t>
    </r>
    <r>
      <rPr>
        <sz val="10"/>
        <color indexed="8"/>
        <rFont val="Calibri"/>
        <family val="2"/>
        <scheme val="minor"/>
      </rPr>
      <t>Towers and Fixtures</t>
    </r>
    <r>
      <rPr>
        <sz val="10"/>
        <rFont val="Calibri"/>
        <family val="2"/>
        <scheme val="minor"/>
      </rPr>
      <t xml:space="preserve"> </t>
    </r>
  </si>
  <si>
    <r>
      <t xml:space="preserve"> </t>
    </r>
    <r>
      <rPr>
        <sz val="10"/>
        <color indexed="8"/>
        <rFont val="Calibri"/>
        <family val="2"/>
        <scheme val="minor"/>
      </rPr>
      <t>355</t>
    </r>
    <r>
      <rPr>
        <sz val="10"/>
        <rFont val="Calibri"/>
        <family val="2"/>
        <scheme val="minor"/>
      </rPr>
      <t xml:space="preserve"> </t>
    </r>
  </si>
  <si>
    <r>
      <t xml:space="preserve"> </t>
    </r>
    <r>
      <rPr>
        <sz val="10"/>
        <color indexed="8"/>
        <rFont val="Calibri"/>
        <family val="2"/>
        <scheme val="minor"/>
      </rPr>
      <t>Poles and Fixtures</t>
    </r>
    <r>
      <rPr>
        <sz val="10"/>
        <rFont val="Calibri"/>
        <family val="2"/>
        <scheme val="minor"/>
      </rPr>
      <t xml:space="preserve"> </t>
    </r>
  </si>
  <si>
    <r>
      <t xml:space="preserve"> </t>
    </r>
    <r>
      <rPr>
        <sz val="10"/>
        <color indexed="8"/>
        <rFont val="Calibri"/>
        <family val="2"/>
        <scheme val="minor"/>
      </rPr>
      <t>356</t>
    </r>
    <r>
      <rPr>
        <sz val="10"/>
        <rFont val="Calibri"/>
        <family val="2"/>
        <scheme val="minor"/>
      </rPr>
      <t xml:space="preserve"> </t>
    </r>
  </si>
  <si>
    <r>
      <t xml:space="preserve"> </t>
    </r>
    <r>
      <rPr>
        <sz val="10"/>
        <color indexed="8"/>
        <rFont val="Calibri"/>
        <family val="2"/>
        <scheme val="minor"/>
      </rPr>
      <t>Overhead Conductor and Devices</t>
    </r>
    <r>
      <rPr>
        <sz val="10"/>
        <rFont val="Calibri"/>
        <family val="2"/>
        <scheme val="minor"/>
      </rPr>
      <t xml:space="preserve"> </t>
    </r>
  </si>
  <si>
    <r>
      <t xml:space="preserve"> </t>
    </r>
    <r>
      <rPr>
        <sz val="10"/>
        <color indexed="8"/>
        <rFont val="Calibri"/>
        <family val="2"/>
        <scheme val="minor"/>
      </rPr>
      <t>357</t>
    </r>
    <r>
      <rPr>
        <sz val="10"/>
        <rFont val="Calibri"/>
        <family val="2"/>
        <scheme val="minor"/>
      </rPr>
      <t xml:space="preserve"> </t>
    </r>
  </si>
  <si>
    <r>
      <t xml:space="preserve"> </t>
    </r>
    <r>
      <rPr>
        <sz val="10"/>
        <color indexed="8"/>
        <rFont val="Calibri"/>
        <family val="2"/>
        <scheme val="minor"/>
      </rPr>
      <t>Underground Conduit</t>
    </r>
    <r>
      <rPr>
        <sz val="10"/>
        <rFont val="Calibri"/>
        <family val="2"/>
        <scheme val="minor"/>
      </rPr>
      <t xml:space="preserve"> </t>
    </r>
  </si>
  <si>
    <r>
      <t xml:space="preserve"> </t>
    </r>
    <r>
      <rPr>
        <sz val="10"/>
        <color indexed="8"/>
        <rFont val="Calibri"/>
        <family val="2"/>
        <scheme val="minor"/>
      </rPr>
      <t>358</t>
    </r>
    <r>
      <rPr>
        <sz val="10"/>
        <rFont val="Calibri"/>
        <family val="2"/>
        <scheme val="minor"/>
      </rPr>
      <t xml:space="preserve"> </t>
    </r>
  </si>
  <si>
    <r>
      <t xml:space="preserve"> </t>
    </r>
    <r>
      <rPr>
        <sz val="10"/>
        <color indexed="8"/>
        <rFont val="Calibri"/>
        <family val="2"/>
        <scheme val="minor"/>
      </rPr>
      <t>Underground Conductor and Devices</t>
    </r>
    <r>
      <rPr>
        <sz val="10"/>
        <rFont val="Calibri"/>
        <family val="2"/>
        <scheme val="minor"/>
      </rPr>
      <t xml:space="preserve"> </t>
    </r>
  </si>
  <si>
    <r>
      <t xml:space="preserve"> </t>
    </r>
    <r>
      <rPr>
        <sz val="10"/>
        <color indexed="8"/>
        <rFont val="Calibri"/>
        <family val="2"/>
        <scheme val="minor"/>
      </rPr>
      <t>359</t>
    </r>
    <r>
      <rPr>
        <sz val="10"/>
        <rFont val="Calibri"/>
        <family val="2"/>
        <scheme val="minor"/>
      </rPr>
      <t xml:space="preserve"> </t>
    </r>
  </si>
  <si>
    <r>
      <t xml:space="preserve"> </t>
    </r>
    <r>
      <rPr>
        <sz val="10"/>
        <color indexed="8"/>
        <rFont val="Calibri"/>
        <family val="2"/>
        <scheme val="minor"/>
      </rPr>
      <t>Roads and Trails</t>
    </r>
    <r>
      <rPr>
        <sz val="10"/>
        <rFont val="Calibri"/>
        <family val="2"/>
        <scheme val="minor"/>
      </rPr>
      <t xml:space="preserve"> </t>
    </r>
  </si>
  <si>
    <r>
      <t xml:space="preserve"> </t>
    </r>
    <r>
      <rPr>
        <b/>
        <sz val="10"/>
        <color indexed="8"/>
        <rFont val="Calibri"/>
        <family val="2"/>
        <scheme val="minor"/>
      </rPr>
      <t>GENERAL PLANT</t>
    </r>
    <r>
      <rPr>
        <sz val="10"/>
        <rFont val="Calibri"/>
        <family val="2"/>
        <scheme val="minor"/>
      </rPr>
      <t xml:space="preserve"> </t>
    </r>
  </si>
  <si>
    <r>
      <t xml:space="preserve"> </t>
    </r>
    <r>
      <rPr>
        <sz val="10"/>
        <color indexed="8"/>
        <rFont val="Calibri"/>
        <family val="2"/>
        <scheme val="minor"/>
      </rPr>
      <t>390</t>
    </r>
    <r>
      <rPr>
        <sz val="10"/>
        <rFont val="Calibri"/>
        <family val="2"/>
        <scheme val="minor"/>
      </rPr>
      <t xml:space="preserve"> </t>
    </r>
  </si>
  <si>
    <r>
      <t xml:space="preserve"> </t>
    </r>
    <r>
      <rPr>
        <sz val="10"/>
        <color indexed="8"/>
        <rFont val="Calibri"/>
        <family val="2"/>
        <scheme val="minor"/>
      </rPr>
      <t>Structures &amp; Improvements</t>
    </r>
    <r>
      <rPr>
        <sz val="10"/>
        <rFont val="Calibri"/>
        <family val="2"/>
        <scheme val="minor"/>
      </rPr>
      <t xml:space="preserve"> </t>
    </r>
  </si>
  <si>
    <r>
      <t xml:space="preserve"> </t>
    </r>
    <r>
      <rPr>
        <sz val="10"/>
        <color indexed="8"/>
        <rFont val="Calibri"/>
        <family val="2"/>
        <scheme val="minor"/>
      </rPr>
      <t>391</t>
    </r>
    <r>
      <rPr>
        <sz val="10"/>
        <rFont val="Calibri"/>
        <family val="2"/>
        <scheme val="minor"/>
      </rPr>
      <t xml:space="preserve"> </t>
    </r>
  </si>
  <si>
    <r>
      <t xml:space="preserve"> </t>
    </r>
    <r>
      <rPr>
        <sz val="10"/>
        <color indexed="8"/>
        <rFont val="Calibri"/>
        <family val="2"/>
        <scheme val="minor"/>
      </rPr>
      <t>Office Furniture &amp; Equipment</t>
    </r>
    <r>
      <rPr>
        <sz val="10"/>
        <rFont val="Calibri"/>
        <family val="2"/>
        <scheme val="minor"/>
      </rPr>
      <t xml:space="preserve"> </t>
    </r>
  </si>
  <si>
    <r>
      <t xml:space="preserve"> </t>
    </r>
    <r>
      <rPr>
        <sz val="10"/>
        <color indexed="8"/>
        <rFont val="Calibri"/>
        <family val="2"/>
        <scheme val="minor"/>
      </rPr>
      <t>392</t>
    </r>
    <r>
      <rPr>
        <sz val="10"/>
        <rFont val="Calibri"/>
        <family val="2"/>
        <scheme val="minor"/>
      </rPr>
      <t xml:space="preserve"> </t>
    </r>
  </si>
  <si>
    <r>
      <t xml:space="preserve"> </t>
    </r>
    <r>
      <rPr>
        <sz val="10"/>
        <color indexed="8"/>
        <rFont val="Calibri"/>
        <family val="2"/>
        <scheme val="minor"/>
      </rPr>
      <t>Transportation Equipment</t>
    </r>
    <r>
      <rPr>
        <sz val="10"/>
        <rFont val="Calibri"/>
        <family val="2"/>
        <scheme val="minor"/>
      </rPr>
      <t xml:space="preserve"> </t>
    </r>
  </si>
  <si>
    <r>
      <t xml:space="preserve"> </t>
    </r>
    <r>
      <rPr>
        <sz val="10"/>
        <color indexed="8"/>
        <rFont val="Calibri"/>
        <family val="2"/>
        <scheme val="minor"/>
      </rPr>
      <t>393</t>
    </r>
    <r>
      <rPr>
        <sz val="10"/>
        <rFont val="Calibri"/>
        <family val="2"/>
        <scheme val="minor"/>
      </rPr>
      <t xml:space="preserve"> </t>
    </r>
  </si>
  <si>
    <r>
      <t xml:space="preserve"> </t>
    </r>
    <r>
      <rPr>
        <sz val="10"/>
        <color indexed="8"/>
        <rFont val="Calibri"/>
        <family val="2"/>
        <scheme val="minor"/>
      </rPr>
      <t>Stores Equipment</t>
    </r>
    <r>
      <rPr>
        <sz val="10"/>
        <rFont val="Calibri"/>
        <family val="2"/>
        <scheme val="minor"/>
      </rPr>
      <t xml:space="preserve"> </t>
    </r>
  </si>
  <si>
    <r>
      <t xml:space="preserve"> </t>
    </r>
    <r>
      <rPr>
        <sz val="10"/>
        <color indexed="8"/>
        <rFont val="Calibri"/>
        <family val="2"/>
        <scheme val="minor"/>
      </rPr>
      <t>394</t>
    </r>
    <r>
      <rPr>
        <sz val="10"/>
        <rFont val="Calibri"/>
        <family val="2"/>
        <scheme val="minor"/>
      </rPr>
      <t xml:space="preserve"> </t>
    </r>
  </si>
  <si>
    <r>
      <t xml:space="preserve"> </t>
    </r>
    <r>
      <rPr>
        <sz val="10"/>
        <color indexed="8"/>
        <rFont val="Calibri"/>
        <family val="2"/>
        <scheme val="minor"/>
      </rPr>
      <t>Tools, Shop &amp; Garage Equipment</t>
    </r>
    <r>
      <rPr>
        <sz val="10"/>
        <rFont val="Calibri"/>
        <family val="2"/>
        <scheme val="minor"/>
      </rPr>
      <t xml:space="preserve"> </t>
    </r>
  </si>
  <si>
    <r>
      <t xml:space="preserve"> </t>
    </r>
    <r>
      <rPr>
        <sz val="10"/>
        <color indexed="8"/>
        <rFont val="Calibri"/>
        <family val="2"/>
        <scheme val="minor"/>
      </rPr>
      <t>395</t>
    </r>
    <r>
      <rPr>
        <sz val="10"/>
        <rFont val="Calibri"/>
        <family val="2"/>
        <scheme val="minor"/>
      </rPr>
      <t xml:space="preserve"> </t>
    </r>
  </si>
  <si>
    <r>
      <t xml:space="preserve"> </t>
    </r>
    <r>
      <rPr>
        <sz val="10"/>
        <color indexed="8"/>
        <rFont val="Calibri"/>
        <family val="2"/>
        <scheme val="minor"/>
      </rPr>
      <t>Laboratory Equipment</t>
    </r>
    <r>
      <rPr>
        <sz val="10"/>
        <rFont val="Calibri"/>
        <family val="2"/>
        <scheme val="minor"/>
      </rPr>
      <t xml:space="preserve"> </t>
    </r>
  </si>
  <si>
    <r>
      <t xml:space="preserve"> </t>
    </r>
    <r>
      <rPr>
        <sz val="10"/>
        <color indexed="8"/>
        <rFont val="Calibri"/>
        <family val="2"/>
        <scheme val="minor"/>
      </rPr>
      <t>396</t>
    </r>
    <r>
      <rPr>
        <sz val="10"/>
        <rFont val="Calibri"/>
        <family val="2"/>
        <scheme val="minor"/>
      </rPr>
      <t xml:space="preserve"> </t>
    </r>
  </si>
  <si>
    <r>
      <t xml:space="preserve"> </t>
    </r>
    <r>
      <rPr>
        <sz val="10"/>
        <color indexed="8"/>
        <rFont val="Calibri"/>
        <family val="2"/>
        <scheme val="minor"/>
      </rPr>
      <t>Power Operated Equipment</t>
    </r>
    <r>
      <rPr>
        <sz val="10"/>
        <rFont val="Calibri"/>
        <family val="2"/>
        <scheme val="minor"/>
      </rPr>
      <t xml:space="preserve"> </t>
    </r>
  </si>
  <si>
    <r>
      <t xml:space="preserve"> </t>
    </r>
    <r>
      <rPr>
        <sz val="10"/>
        <color indexed="8"/>
        <rFont val="Calibri"/>
        <family val="2"/>
        <scheme val="minor"/>
      </rPr>
      <t>397</t>
    </r>
    <r>
      <rPr>
        <sz val="10"/>
        <rFont val="Calibri"/>
        <family val="2"/>
        <scheme val="minor"/>
      </rPr>
      <t xml:space="preserve"> </t>
    </r>
  </si>
  <si>
    <r>
      <t xml:space="preserve"> </t>
    </r>
    <r>
      <rPr>
        <sz val="10"/>
        <color indexed="8"/>
        <rFont val="Calibri"/>
        <family val="2"/>
        <scheme val="minor"/>
      </rPr>
      <t>Communication Equipment</t>
    </r>
    <r>
      <rPr>
        <sz val="10"/>
        <rFont val="Calibri"/>
        <family val="2"/>
        <scheme val="minor"/>
      </rPr>
      <t xml:space="preserve"> </t>
    </r>
  </si>
  <si>
    <r>
      <t xml:space="preserve"> </t>
    </r>
    <r>
      <rPr>
        <sz val="10"/>
        <color indexed="8"/>
        <rFont val="Calibri"/>
        <family val="2"/>
        <scheme val="minor"/>
      </rPr>
      <t>398</t>
    </r>
    <r>
      <rPr>
        <sz val="10"/>
        <rFont val="Calibri"/>
        <family val="2"/>
        <scheme val="minor"/>
      </rPr>
      <t xml:space="preserve"> </t>
    </r>
  </si>
  <si>
    <r>
      <t xml:space="preserve"> </t>
    </r>
    <r>
      <rPr>
        <sz val="10"/>
        <color indexed="8"/>
        <rFont val="Calibri"/>
        <family val="2"/>
        <scheme val="minor"/>
      </rPr>
      <t>Miscellaneous Equipment</t>
    </r>
    <r>
      <rPr>
        <sz val="10"/>
        <rFont val="Calibri"/>
        <family val="2"/>
        <scheme val="minor"/>
      </rPr>
      <t xml:space="preserve"> </t>
    </r>
  </si>
  <si>
    <r>
      <t xml:space="preserve"> </t>
    </r>
    <r>
      <rPr>
        <b/>
        <sz val="10"/>
        <color indexed="8"/>
        <rFont val="Calibri"/>
        <family val="2"/>
        <scheme val="minor"/>
      </rPr>
      <t>INTANGIBLE PLANT</t>
    </r>
    <r>
      <rPr>
        <sz val="10"/>
        <rFont val="Calibri"/>
        <family val="2"/>
        <scheme val="minor"/>
      </rPr>
      <t xml:space="preserve"> </t>
    </r>
  </si>
  <si>
    <r>
      <t xml:space="preserve"> </t>
    </r>
    <r>
      <rPr>
        <sz val="10"/>
        <color indexed="8"/>
        <rFont val="Calibri"/>
        <family val="2"/>
        <scheme val="minor"/>
      </rPr>
      <t>303</t>
    </r>
    <r>
      <rPr>
        <sz val="10"/>
        <rFont val="Calibri"/>
        <family val="2"/>
        <scheme val="minor"/>
      </rPr>
      <t xml:space="preserve"> </t>
    </r>
  </si>
  <si>
    <r>
      <t xml:space="preserve"> </t>
    </r>
    <r>
      <rPr>
        <sz val="10"/>
        <color indexed="8"/>
        <rFont val="Calibri"/>
        <family val="2"/>
        <scheme val="minor"/>
      </rPr>
      <t>Miscellaneous Intangible Plant</t>
    </r>
    <r>
      <rPr>
        <sz val="10"/>
        <rFont val="Calibri"/>
        <family val="2"/>
        <scheme val="minor"/>
      </rPr>
      <t xml:space="preserve"> </t>
    </r>
  </si>
  <si>
    <r>
      <rPr>
        <sz val="10"/>
        <color indexed="8"/>
        <rFont val="Calibri"/>
        <family val="2"/>
        <scheme val="minor"/>
      </rPr>
      <t xml:space="preserve"> Transmission facility Contributions in Aid of Construction</t>
    </r>
    <r>
      <rPr>
        <sz val="10"/>
        <rFont val="Calibri"/>
        <family val="2"/>
        <scheme val="minor"/>
      </rPr>
      <t xml:space="preserve"> </t>
    </r>
  </si>
  <si>
    <r>
      <t xml:space="preserve"> </t>
    </r>
    <r>
      <rPr>
        <sz val="10"/>
        <color indexed="8"/>
        <rFont val="Calibri"/>
        <family val="2"/>
        <scheme val="minor"/>
      </rPr>
      <t>Note 1</t>
    </r>
    <r>
      <rPr>
        <sz val="10"/>
        <rFont val="Calibri"/>
        <family val="2"/>
        <scheme val="minor"/>
      </rPr>
      <t xml:space="preserve"> </t>
    </r>
  </si>
  <si>
    <r>
      <t xml:space="preserve"> </t>
    </r>
    <r>
      <rPr>
        <sz val="10"/>
        <color indexed="8"/>
        <rFont val="Calibri"/>
        <family val="2"/>
        <scheme val="minor"/>
      </rPr>
      <t xml:space="preserve">Note 1: In the event a Contribution in Aid of Construction (CIAC) is made for a transmission facility, the transmission </t>
    </r>
    <r>
      <rPr>
        <sz val="10"/>
        <rFont val="Calibri"/>
        <family val="2"/>
        <scheme val="minor"/>
      </rPr>
      <t xml:space="preserve"> </t>
    </r>
  </si>
  <si>
    <r>
      <t xml:space="preserve"> </t>
    </r>
    <r>
      <rPr>
        <sz val="10"/>
        <color indexed="8"/>
        <rFont val="Calibri"/>
        <family val="2"/>
        <scheme val="minor"/>
      </rPr>
      <t>depreciation rates above will be weighted based on the relative amount of underlying plant booked to the accounts</t>
    </r>
    <r>
      <rPr>
        <sz val="10"/>
        <rFont val="Calibri"/>
        <family val="2"/>
        <scheme val="minor"/>
      </rPr>
      <t xml:space="preserve"> </t>
    </r>
  </si>
  <si>
    <r>
      <t xml:space="preserve"> </t>
    </r>
    <r>
      <rPr>
        <sz val="10"/>
        <color indexed="8"/>
        <rFont val="Calibri"/>
        <family val="2"/>
        <scheme val="minor"/>
      </rPr>
      <t>These depreciation rates will not change absent the appropriate filing at FERC.</t>
    </r>
    <r>
      <rPr>
        <sz val="10"/>
        <rFont val="Calibri"/>
        <family val="2"/>
        <scheme val="minor"/>
      </rPr>
      <t xml:space="preserve"> </t>
    </r>
  </si>
  <si>
    <r>
      <t xml:space="preserve">Schedule K - </t>
    </r>
    <r>
      <rPr>
        <b/>
        <sz val="10"/>
        <color indexed="8"/>
        <rFont val="Calibri"/>
        <family val="2"/>
        <scheme val="minor"/>
      </rPr>
      <t>Depreciation and Amortization Rates</t>
    </r>
    <r>
      <rPr>
        <b/>
        <sz val="10"/>
        <rFont val="Calibri"/>
        <family val="2"/>
        <scheme val="minor"/>
      </rPr>
      <t xml:space="preserve"> </t>
    </r>
  </si>
  <si>
    <t>Per FERC order (Note H)</t>
  </si>
  <si>
    <t>The Total General and Common Depreciation Expense excludes any depreciation expense directly associated with a project and thereby included in page 2 column 8.</t>
  </si>
  <si>
    <t>Reserved</t>
  </si>
  <si>
    <t xml:space="preserve">Schedule D, line 10, Col. 5 </t>
  </si>
  <si>
    <t>(Schedule E, line 1)</t>
  </si>
  <si>
    <t>(Schedule E, line 2)</t>
  </si>
  <si>
    <t>Cost = Schedule E, line 2, Cost plus .01</t>
  </si>
  <si>
    <t>a 100 basis point increase in ROE.  Any actual incentive is calculated on Schedule H and must be approved by the Commission.</t>
  </si>
  <si>
    <t xml:space="preserve">increase in ROE would be multiplied by 137 on Schedule H, col. 13. </t>
  </si>
  <si>
    <t>(Schedule I, Line 10  * (Col. 12/100)* Col. 7)</t>
  </si>
  <si>
    <t>or Project</t>
  </si>
  <si>
    <t>Schedule H Using Actual Cost Data</t>
  </si>
  <si>
    <t>True-up Adjustment</t>
  </si>
  <si>
    <t>NET ADJUSTED REVENUE REQUIREMENT</t>
  </si>
  <si>
    <t>Schedule J, line 3, col. (j)</t>
  </si>
  <si>
    <t>Line 4 + Line 6</t>
  </si>
  <si>
    <t xml:space="preserve">Sum lines 1, 2, &amp; 3 </t>
  </si>
  <si>
    <t>Breakout by Project</t>
  </si>
  <si>
    <t>Total Break out</t>
  </si>
  <si>
    <t>Sum lines 11</t>
  </si>
  <si>
    <t>Schedule I</t>
  </si>
  <si>
    <t>Schedule J</t>
  </si>
  <si>
    <t>Schedule K</t>
  </si>
  <si>
    <t>PROJECT REVENUE REQUIREMENT WORKSHEET</t>
  </si>
  <si>
    <t>INCENTIVES</t>
  </si>
  <si>
    <t>PROJECT TRUE-UP</t>
  </si>
  <si>
    <t xml:space="preserve">DEPRECIATION AND AMORTIZATION RATES </t>
  </si>
  <si>
    <t>MARCY-SOUTH CAPITALIZED LEASE AMORTIZATION AND UNAMORTIZED BALANCE</t>
  </si>
  <si>
    <t>Page 1 of 2</t>
  </si>
  <si>
    <t>Page 2 of 2</t>
  </si>
  <si>
    <t>'13-'14</t>
  </si>
  <si>
    <t>YEAR ENDING DECEMBER 31, 2014</t>
  </si>
  <si>
    <t>NYPA/9 56900</t>
  </si>
  <si>
    <t>Included General &amp; Transmission Plant - Depreciation 2014</t>
  </si>
  <si>
    <t>2014  1/</t>
  </si>
  <si>
    <t>1/  Based on cap. date of 1/31/2014</t>
  </si>
  <si>
    <t>2/  Based on cap. date of 1/31/2013</t>
  </si>
  <si>
    <t>DECEMBER 2014</t>
  </si>
  <si>
    <t>As of 12/31/2014</t>
  </si>
  <si>
    <t>2013 - 2014 Average</t>
  </si>
  <si>
    <t>TRANSMISSION (353 Station Equip.)</t>
  </si>
  <si>
    <t>Allocated Based on Transmission Labor Ratio</t>
  </si>
  <si>
    <t>930.1-A&amp;G-General Advertising Expense</t>
  </si>
  <si>
    <t>930.1</t>
  </si>
  <si>
    <t>General Advertising Expense</t>
  </si>
  <si>
    <t>Long Term Debt due within 1 year</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</si>
  <si>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</si>
  <si>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</si>
  <si>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</si>
  <si>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</si>
  <si>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</si>
  <si>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</si>
  <si>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</si>
  <si>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</si>
  <si>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</si>
  <si>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</si>
  <si>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</si>
  <si>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</si>
  <si>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Workpaper 8</t>
  </si>
  <si>
    <t>SUBTOTAL Astoria 2 (AE-II) Substation</t>
  </si>
  <si>
    <t>Capital assets, not being depreciated:</t>
  </si>
  <si>
    <t>Total capital assets not being depreciated</t>
  </si>
  <si>
    <t>Capital assets, being depreciated:</t>
  </si>
  <si>
    <t>Total capital assets, being depreciated</t>
  </si>
  <si>
    <t xml:space="preserve">                                                                   Net value of all capital assets</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</si>
  <si>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</si>
  <si>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</si>
  <si>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</si>
  <si>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</si>
  <si>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</si>
  <si>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</si>
  <si>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</si>
  <si>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</si>
  <si>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</si>
  <si>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</si>
  <si>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</si>
  <si>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</si>
  <si>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</si>
  <si>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</si>
  <si>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</si>
  <si>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</si>
  <si>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</si>
  <si>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</si>
  <si>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</si>
  <si>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</si>
  <si>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</si>
  <si>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</si>
  <si>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</si>
  <si>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</si>
  <si>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</si>
  <si>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</si>
  <si>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</si>
  <si>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</si>
  <si>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</si>
  <si>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</si>
  <si>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</si>
  <si>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</si>
  <si>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</si>
  <si>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</si>
  <si>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</si>
  <si>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</si>
  <si>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</si>
  <si>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</si>
  <si>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</si>
  <si>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</si>
  <si>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</si>
  <si>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</si>
  <si>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</si>
  <si>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</si>
  <si>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</si>
  <si>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</si>
  <si>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</si>
  <si>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</si>
  <si>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</si>
  <si>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</si>
  <si>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</si>
  <si>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</si>
  <si>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</si>
  <si>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</si>
  <si>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</si>
  <si>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</si>
  <si>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</si>
  <si>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</si>
  <si>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</si>
  <si>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</si>
  <si>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</si>
  <si>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</si>
  <si>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</si>
  <si>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</si>
  <si>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</si>
  <si>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</si>
  <si>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</si>
  <si>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</si>
  <si>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</si>
  <si>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</si>
  <si>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</si>
  <si>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</si>
  <si>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</si>
  <si>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</si>
  <si>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</si>
  <si>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</si>
  <si>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</si>
  <si>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</si>
  <si>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</si>
  <si>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Unadjusted Transmission Depreciation</t>
  </si>
  <si>
    <t>Subordinated Notes, Series 2012</t>
  </si>
  <si>
    <t>WORK PAPER 25</t>
  </si>
  <si>
    <t>WP-25</t>
  </si>
  <si>
    <t>COST OF REMOVAL</t>
  </si>
  <si>
    <t>WORK PAPER 24</t>
  </si>
  <si>
    <t>WORK PAPER 2</t>
  </si>
  <si>
    <t>Work Paper-24</t>
  </si>
  <si>
    <t>Work Paper-25</t>
  </si>
  <si>
    <t>Production - Land</t>
  </si>
  <si>
    <t>Production - Gas Turbine / Combined Cycle</t>
  </si>
  <si>
    <t>Transmission - Land</t>
  </si>
  <si>
    <t>Transmission - Asset Impairment</t>
  </si>
  <si>
    <t>Transmission - Cost of Removal</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</si>
  <si>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</si>
  <si>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</si>
  <si>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</si>
  <si>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</si>
  <si>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</si>
  <si>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</si>
  <si>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</si>
  <si>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</si>
  <si>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</si>
  <si>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</si>
  <si>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</si>
  <si>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NYPA/940300</t>
  </si>
  <si>
    <t>403 -    Depreciation Expense</t>
  </si>
  <si>
    <t>Excluded Transmission   1/</t>
  </si>
  <si>
    <t>Excluded General   2/</t>
  </si>
  <si>
    <t>1/   Excluded Transmission:  Transmission FERC Accounts 350 and 352-359 for 500 MW, AEII, Poletti, SCPPs, Small Hydro, and Flynn.</t>
  </si>
  <si>
    <t>2/   Excluded General: Transmission FERC Accounts 389-399 for 500 MW, AEII, Poletti, SCPPs, Small Hydro, and Flynn.</t>
  </si>
  <si>
    <t>New York Power Authority</t>
  </si>
  <si>
    <t>Capital Assets - Note 5</t>
  </si>
  <si>
    <t xml:space="preserve">2014 Annual Report </t>
  </si>
  <si>
    <t>balance</t>
  </si>
  <si>
    <t>Additions</t>
  </si>
  <si>
    <t>Deletions</t>
  </si>
  <si>
    <t>Capital assets, not being</t>
  </si>
  <si>
    <t>depreciated:</t>
  </si>
  <si>
    <t>Total capital</t>
  </si>
  <si>
    <t>assets not being</t>
  </si>
  <si>
    <t>depreciated</t>
  </si>
  <si>
    <t>Capital assets, being</t>
  </si>
  <si>
    <t>Production – Hydro</t>
  </si>
  <si>
    <t>Production – Gas</t>
  </si>
  <si>
    <t>turbine/combined cycle</t>
  </si>
  <si>
    <t>assets being</t>
  </si>
  <si>
    <t>Less accumulated</t>
  </si>
  <si>
    <t>depreciation for:</t>
  </si>
  <si>
    <t>Total accumulated</t>
  </si>
  <si>
    <t>depreciation</t>
  </si>
  <si>
    <t>Net value of capital</t>
  </si>
  <si>
    <t>assets, being</t>
  </si>
  <si>
    <t>Net value of all</t>
  </si>
  <si>
    <t>capital assets</t>
  </si>
  <si>
    <t>2013-2014 EXCLUDED PLANT IN SERVICE</t>
  </si>
  <si>
    <t>Major</t>
  </si>
  <si>
    <t>WORK PAPER 26</t>
  </si>
  <si>
    <t>O&amp;M AND A&amp;G SUMMARY</t>
  </si>
  <si>
    <t>O&amp;M AND A&amp;G DETAIL</t>
  </si>
  <si>
    <t>Work Paper-6a</t>
  </si>
  <si>
    <t>Work Paper-26</t>
  </si>
  <si>
    <t>EXCLUDED PLANT IN SERVICE</t>
  </si>
  <si>
    <t>Accumulated decrease in fair value of hedging derivatives</t>
  </si>
  <si>
    <t>Investment Income</t>
  </si>
  <si>
    <t>PLANT IN SERVICE DETAIL</t>
  </si>
  <si>
    <t>PLANT IN SERVICE SUMMARY</t>
  </si>
  <si>
    <t>Gross Plant in</t>
  </si>
  <si>
    <t>Service Ratio</t>
  </si>
  <si>
    <t>926 -    A&amp;G-Employee Pension &amp; Benefits(PBOP)</t>
  </si>
  <si>
    <t>WP-13, Col A</t>
  </si>
  <si>
    <t>WP-12, Col D</t>
  </si>
  <si>
    <t>WP-14, line 25</t>
  </si>
  <si>
    <t>Work Paper-27</t>
  </si>
  <si>
    <t>REGULATORY COMMISSION EXPENSE</t>
  </si>
  <si>
    <t>Regulatory Commission</t>
  </si>
  <si>
    <t>WORK PAPER 27</t>
  </si>
  <si>
    <t xml:space="preserve">Actual Revenues </t>
  </si>
  <si>
    <t>Received (Note 1)</t>
  </si>
  <si>
    <t>Requirement (Note 2)</t>
  </si>
  <si>
    <t>Line 25, Col. (e)</t>
  </si>
  <si>
    <t>Less EPRI Dues</t>
  </si>
  <si>
    <t>Contained in line 12</t>
  </si>
  <si>
    <t>Less A/C 928</t>
  </si>
  <si>
    <t>Less line 8</t>
  </si>
  <si>
    <t>PBOP Adjustment</t>
  </si>
  <si>
    <t>POSTRETIREMENT BENEFITS OTHER THAN PENSIONS (PBOPs)</t>
  </si>
  <si>
    <t>Schedule B, Col 5, Ln 22</t>
  </si>
  <si>
    <t xml:space="preserve">CAPITAL STRUCTURE AND COST OF CAPITAL </t>
  </si>
  <si>
    <t>LABOR  RATIO</t>
  </si>
  <si>
    <r>
      <t xml:space="preserve"> </t>
    </r>
    <r>
      <rPr>
        <sz val="10"/>
        <color indexed="8"/>
        <rFont val="Calibri"/>
        <family val="2"/>
        <scheme val="minor"/>
      </rPr>
      <t>Rate (Annual) Percent</t>
    </r>
    <r>
      <rPr>
        <sz val="10"/>
        <rFont val="Calibri"/>
        <family val="2"/>
        <scheme val="minor"/>
      </rPr>
      <t xml:space="preserve"> </t>
    </r>
  </si>
  <si>
    <t>Capped</t>
  </si>
  <si>
    <t>[SCHED. E]</t>
  </si>
  <si>
    <t>Col (1) * Col (2)</t>
  </si>
  <si>
    <t>Col (3); Ln (1) + Ln (2)</t>
  </si>
  <si>
    <t>Income</t>
  </si>
  <si>
    <t>Schedule A, Col 5, Ln 17</t>
  </si>
  <si>
    <t>Schedule C, Col 6, Ln 25</t>
  </si>
  <si>
    <t>St. Lawrence/FDR</t>
  </si>
  <si>
    <t>Massena-Marcy</t>
  </si>
  <si>
    <t>Marcy-South</t>
  </si>
  <si>
    <t>New Project</t>
  </si>
  <si>
    <t>Microwave Tower Rental Income</t>
  </si>
  <si>
    <t>MICROWAVE TOWER RENTAL INCOME</t>
  </si>
  <si>
    <t>Adjustments to Rate Base</t>
  </si>
  <si>
    <t>CAPITAL ASSETS - Note 5 ($ Millions)</t>
  </si>
  <si>
    <t>STATEMENT OF NET POSITION ($ Thousands)</t>
  </si>
  <si>
    <t>Recharge New York</t>
  </si>
  <si>
    <t xml:space="preserve">     Subtotal (Gross Trans. Plant Ratio)</t>
  </si>
  <si>
    <t>Base PBOP Amount</t>
  </si>
  <si>
    <t>Work Paper-1a</t>
  </si>
  <si>
    <t>Work Paper-1b</t>
  </si>
  <si>
    <t>STATEMENT OF REVENUES , EXPENSES, AND CHANGES IN NET POSITION ($ Thousands)</t>
  </si>
  <si>
    <t>Work Paper-6b</t>
  </si>
  <si>
    <t>WORK PAPER 1a</t>
  </si>
  <si>
    <t>WORK PAPER 1b</t>
  </si>
  <si>
    <t>WORK PAPER 6a</t>
  </si>
  <si>
    <t>Operation and Maintenance Detail</t>
  </si>
  <si>
    <t>WORK PAPER 6b</t>
  </si>
  <si>
    <t>Line 4 less line 3</t>
  </si>
  <si>
    <t>2014</t>
  </si>
  <si>
    <t>2013</t>
  </si>
  <si>
    <t>Line 1 less line 2</t>
  </si>
  <si>
    <t>Total NYPA PBOPs</t>
  </si>
  <si>
    <t>PBOP contained in Cost of Service</t>
  </si>
  <si>
    <t>Flexible Alternating Current Transmission System device</t>
  </si>
  <si>
    <t>Note 1</t>
  </si>
  <si>
    <t>FACTS (Note 1)</t>
  </si>
  <si>
    <t>NTAC ATRR</t>
  </si>
  <si>
    <t xml:space="preserve">        SCPPs include Brentwood, Gowanus, Harlem River, Hell Gate, Kent, Pouch and Vernon</t>
  </si>
  <si>
    <t xml:space="preserve">       Small Hydro includes Crescent, Jarvis and Vischer Ferry</t>
  </si>
  <si>
    <t>Reference</t>
  </si>
  <si>
    <t xml:space="preserve">   From WP-7</t>
  </si>
  <si>
    <t xml:space="preserve">STATEMENT OF REVENUES, EXPENSES AND CHANGES IN NET POSITION </t>
  </si>
  <si>
    <t>($ Thousands)</t>
  </si>
  <si>
    <t>2013  2/</t>
  </si>
  <si>
    <t>(sum lines 1-4)</t>
  </si>
  <si>
    <t>(sum lines 6-11)</t>
  </si>
  <si>
    <t>(sum lines 5 &amp; 12)</t>
  </si>
  <si>
    <t>(sum lines 15 to 20)</t>
  </si>
  <si>
    <t>(sum lines 1 to 21)</t>
  </si>
  <si>
    <t>Schedule G, line 15, col 5 (Note A)</t>
  </si>
  <si>
    <t>Gross Transmission Plant that is included on Schedule G, line 15, col 5.</t>
  </si>
  <si>
    <t>Schedule A, line 17, col 5 and Schedule B, line 22, Col 5</t>
  </si>
  <si>
    <t>(line 7 divided by line 2 col 3)</t>
  </si>
  <si>
    <t>(Page 1, line 8)</t>
  </si>
  <si>
    <t>(Col. 7 * Col. 8)</t>
  </si>
  <si>
    <t>Project Depreciation Expense is the amount in Schedule C, line 25,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K for all other projects.</t>
  </si>
  <si>
    <t>Sch A; Col 4, Ln 12</t>
  </si>
  <si>
    <t>Sch A: Col 4, Ln 12</t>
  </si>
  <si>
    <t>NTAC Facilities</t>
  </si>
  <si>
    <t>WP-6a, Col (f)</t>
  </si>
  <si>
    <t>Prior Period Adjustments are when an error is discovered relating to a prior true-up or refunds/surcharges ordered by FERC.  The interest on the Prior Period Adjustment excludes interest for the current true up period, because the interest is included in Row 25 column (d).</t>
  </si>
  <si>
    <t>Duley Substation- Misc. Station Equipment</t>
  </si>
  <si>
    <t>Willis Substation- Misc. Station Equips W/F</t>
  </si>
  <si>
    <t>Plattsburgh Substation- Misc. Station Equips W/F</t>
  </si>
  <si>
    <t>Ryan (Clinton) Substation- Misc. Station Equips</t>
  </si>
  <si>
    <t>Ryan (Ellenburg) Substation- Misc. Equips</t>
  </si>
  <si>
    <t>Oakdale (NYSEG) Substation 345kv Capacitor Bank</t>
  </si>
  <si>
    <t>Edic (NMPC) Substation 345kv Capacitor Bank</t>
  </si>
  <si>
    <t xml:space="preserve">The revenue requirements shown on lines 11 and 11a et seq. and annual revenue requirements.  If the first year is a partial year, 1/12 of the amounts should be recovered for every month of the Rate Year. </t>
  </si>
  <si>
    <t>WP-17, Col 4</t>
  </si>
  <si>
    <t>WP-19, line 5</t>
  </si>
  <si>
    <t>WP-27, line 14</t>
  </si>
  <si>
    <t>See WP-22; Ln 9</t>
  </si>
  <si>
    <t>See WP-23; Ln 7</t>
  </si>
  <si>
    <t>See WP-26; Ln 1</t>
  </si>
  <si>
    <t>CAPITAL STRUCTURE AND COST OF CAPITAL AS OF DECEMBER 31, 2014</t>
  </si>
  <si>
    <t>STEP-UP TRANSFORMERS O&amp;M ALLOCATOR</t>
  </si>
  <si>
    <t>FACTS O&amp;M ALLOCATOR</t>
  </si>
  <si>
    <t>PROPERTY INSURANCE ALLOCATOR</t>
  </si>
  <si>
    <t>Long Island Sound Cable</t>
  </si>
  <si>
    <t>Removed Step-up Transmission O&amp;M</t>
  </si>
  <si>
    <t>($)</t>
  </si>
  <si>
    <t>2014 Amount ($)</t>
  </si>
  <si>
    <t>2013 Amount ($)</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</si>
  <si>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</si>
  <si>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</si>
  <si>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</si>
  <si>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</si>
  <si>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</si>
  <si>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</si>
  <si>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</si>
  <si>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</si>
  <si>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</si>
  <si>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</si>
  <si>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</si>
  <si>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</si>
  <si>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</si>
  <si>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</si>
  <si>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</si>
  <si>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</si>
  <si>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</si>
  <si>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</si>
  <si>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</si>
  <si>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</si>
  <si>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</si>
  <si>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</si>
  <si>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</si>
  <si>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</si>
  <si>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</si>
  <si>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</si>
  <si>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</si>
  <si>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</si>
  <si>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</si>
  <si>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</si>
  <si>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</si>
  <si>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</si>
  <si>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</si>
  <si>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</si>
  <si>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</si>
  <si>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2/  Schedule G; Net Electric Plant in Service; Ln 23</t>
  </si>
  <si>
    <t>5/</t>
  </si>
  <si>
    <t>5/  As per average of year-end inventory Materials &amp; Supplies (WP-16).</t>
  </si>
  <si>
    <t>6/</t>
  </si>
  <si>
    <t>3/  1/8 of (Schedule A; Col 5,Ln 17 + Schedule B; Col 5, Ln 22)</t>
  </si>
  <si>
    <t>Amount Actually Received for Transmission Service</t>
  </si>
  <si>
    <t xml:space="preserve"> 1)  For all projects and NTAC ATRR, the Actual Revenues Received are the actual revenues NYPA receives from the NYISO in that calendar year.  If NYISO does not break out the revenues per project, the Actual Revenues Received will </t>
  </si>
  <si>
    <t xml:space="preserve">  be allocated pro rata to each project based on their Actual Net Revenue Requirement in col (e).</t>
  </si>
  <si>
    <t>2) Schedule H, Page 3 of 3, col (14).</t>
  </si>
  <si>
    <r>
      <rPr>
        <b/>
        <sz val="10"/>
        <color indexed="8"/>
        <rFont val="Calibri"/>
        <family val="2"/>
        <scheme val="minor"/>
      </rPr>
      <t>TRANSMISSION PLANT</t>
    </r>
    <r>
      <rPr>
        <b/>
        <sz val="10"/>
        <rFont val="Calibri"/>
        <family val="2"/>
        <scheme val="minor"/>
      </rPr>
      <t xml:space="preserve"> </t>
    </r>
  </si>
  <si>
    <t>Sch G; Col 5, Sum Ln 5,6,8 and 9</t>
  </si>
  <si>
    <t>Preferred Dividends</t>
  </si>
  <si>
    <t>LTD Cost Rate</t>
  </si>
  <si>
    <t>POSTRETIREMENT BENEFITS OTHER THAN PENSIONS (PBOP)</t>
  </si>
  <si>
    <t>PBOP Capitalized</t>
  </si>
  <si>
    <t>Exhibit PA-102, SCH-H</t>
  </si>
  <si>
    <t>(Net $)</t>
  </si>
  <si>
    <t>J. A. FitzPatrick</t>
  </si>
  <si>
    <t>J. A.  FitzPatrick</t>
  </si>
  <si>
    <t>St. Lawrence:</t>
  </si>
  <si>
    <t>St. Lawrence - Station Equipment</t>
  </si>
  <si>
    <t>Step-Up Transformer</t>
  </si>
  <si>
    <t>Step-Up Transformer &amp; Related Equipment - Unit # 6</t>
  </si>
  <si>
    <t>Step-Up Transformer &amp; Related Equipment - Unit # 3</t>
  </si>
  <si>
    <t>Step-Up Transformer &amp; Related Equipment - Unit # 12</t>
  </si>
  <si>
    <t>Step-Up Transformer &amp; Related Equipment - Unit # 11</t>
  </si>
  <si>
    <t>Step-Up Transformer &amp; Related Equipment - Unit # 7</t>
  </si>
  <si>
    <t>Step-Up Transformer &amp; Related Equipment - Unit # 5</t>
  </si>
  <si>
    <t>Step-Up Transformer &amp; Related Equipment - Unit # 9</t>
  </si>
  <si>
    <t>Step-Up Transformer GTB 7A</t>
  </si>
  <si>
    <t>Step-Up Transformer GTB 7B</t>
  </si>
  <si>
    <t>Step-Up Transformer STG</t>
  </si>
  <si>
    <t>500mW C - C at Astoria:</t>
  </si>
  <si>
    <t>Adjusted Grand Total (Excludes 500mW C - C at Astoria)</t>
  </si>
  <si>
    <t xml:space="preserve">               * CWIP</t>
  </si>
  <si>
    <t>6/ CWIP, Regulatory Asset and Abandoned Plant are zero until an amount is authorized by the Commission.</t>
  </si>
  <si>
    <t>Transmission CWIP, Regulatory Asset and Abandoned Plant</t>
  </si>
  <si>
    <t>Inclusive of any CWIP, Unamortized Regulatory Asset or Unamortized Abandoned Plant balances included in rate base when authorized by FERC order.</t>
  </si>
  <si>
    <t xml:space="preserve">               * Regulatory Asset</t>
  </si>
  <si>
    <t xml:space="preserve">               * Abandoned Plant</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</si>
  <si>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</si>
  <si>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Project Net Plant is the Project Gross Plant Identified in Column 3 less the associated Accumulated Depreciation in page 2, column 4.  Net Plant includes any FERC approved CWIP, Unamortized Abandoned Plant and Regulatory Asset.</t>
  </si>
  <si>
    <r>
      <t xml:space="preserve"> </t>
    </r>
    <r>
      <rPr>
        <sz val="10"/>
        <color indexed="8"/>
        <rFont val="Calibri"/>
        <family val="2"/>
        <scheme val="minor"/>
      </rPr>
      <t>shown in lines 1-9 above and the weighted average depreciation rate will be used to amortize the CIAC.</t>
    </r>
    <r>
      <rPr>
        <sz val="10"/>
        <rFont val="Calibri"/>
        <family val="2"/>
        <scheme val="minor"/>
      </rPr>
      <t xml:space="preserve"> The life of a</t>
    </r>
  </si>
  <si>
    <t>Schedule D, Col 5, Ln 10</t>
  </si>
  <si>
    <t>Schedule D, Col 7, Ln 10</t>
  </si>
  <si>
    <t>Col (2)+(5)</t>
  </si>
  <si>
    <t>4/  WP-17; Average of Year-end Unamortized Balances, Col 5</t>
  </si>
  <si>
    <t>Schedule D, lines 7, 8, &amp; 9 (Note B)</t>
  </si>
  <si>
    <t>Schedule D line 10, col 7</t>
  </si>
  <si>
    <t>Return    (Schedule D, line 10, Col. 7)</t>
  </si>
  <si>
    <t xml:space="preserve"> (1) + (4)</t>
  </si>
  <si>
    <t xml:space="preserve"> from WP-9</t>
  </si>
  <si>
    <t>CAPITALIZATION RATIO</t>
  </si>
  <si>
    <t>from WP-9</t>
  </si>
  <si>
    <t xml:space="preserve">COST RATE </t>
  </si>
  <si>
    <t>AVERAGE</t>
  </si>
  <si>
    <t xml:space="preserve">WEIGHTED  </t>
  </si>
  <si>
    <t>Note 2</t>
  </si>
  <si>
    <t>Revenues that are credited in the the NTAC are not revenue credited here.</t>
  </si>
  <si>
    <t>Adjustments   (Note 2)</t>
  </si>
  <si>
    <t>([line 3 + line 5] divided by line 1, col 3)</t>
  </si>
  <si>
    <t>(Note A)</t>
  </si>
  <si>
    <t>Incentive Return</t>
  </si>
  <si>
    <t>Schedule H, page 2, line 2, col. (13)</t>
  </si>
  <si>
    <t>Net Transmission Plant</t>
  </si>
  <si>
    <t>(Schedule D, line 1, col. (1)</t>
  </si>
  <si>
    <t>12a</t>
  </si>
  <si>
    <t>12b</t>
  </si>
  <si>
    <t>12c</t>
  </si>
  <si>
    <t>Line 7 + line 8 + line 9</t>
  </si>
  <si>
    <t>Exhibit No. PA-102 SCDL-Summary</t>
  </si>
  <si>
    <t>Exhibit No. PA-102, SCH-A</t>
  </si>
  <si>
    <t>Exhibit No. PA-102, SCH-B</t>
  </si>
  <si>
    <t>Exhibit No. PA-102, SCH-C</t>
  </si>
  <si>
    <t>Exhibit No. PA-102, SCH-D</t>
  </si>
  <si>
    <t>Exhibit No. PA-102, SCH-E</t>
  </si>
  <si>
    <t>Exhibit No. PA-102, SCH-F</t>
  </si>
  <si>
    <t>Exhibit No. PA-102, SCH- G</t>
  </si>
  <si>
    <t>Exhibit No. PA-102, SCH-H</t>
  </si>
  <si>
    <t>Exhibit No. PA-102, SCH-I</t>
  </si>
  <si>
    <t>Exhibit No. PA-102, SCH-J</t>
  </si>
  <si>
    <t>Exhibit No. PA-102, SCH-K</t>
  </si>
  <si>
    <t>Exhibit No. PA-102, WP-1a</t>
  </si>
  <si>
    <t>Exhibit No. PA-102, WP-1b</t>
  </si>
  <si>
    <t>Exhibit No. PA-102, WP-2</t>
  </si>
  <si>
    <t>Exhibit No. PA-102, WP-3</t>
  </si>
  <si>
    <t>Exhibit No. PA-102, WP-4</t>
  </si>
  <si>
    <t>Exhibit No. PA-102, WP-5</t>
  </si>
  <si>
    <t>Exhibit No. PA-102, WP-6a</t>
  </si>
  <si>
    <t>Exhibit No. WP-102, WP-6b</t>
  </si>
  <si>
    <t>Exhibit No. PA-102, WP-7</t>
  </si>
  <si>
    <t>Exhibit No. PA-102, WP-8</t>
  </si>
  <si>
    <t>Exhibit No. PA-102, WP-9</t>
  </si>
  <si>
    <t>Exhibit No. PA-102, WP-10</t>
  </si>
  <si>
    <t>Exhibit No. PA-102, WP-11</t>
  </si>
  <si>
    <t>Exhibit No. PA-102, WP-12</t>
  </si>
  <si>
    <t>Exhibit No. PA-102, WP-13</t>
  </si>
  <si>
    <t>Exhibit No. PA-102, WP-14</t>
  </si>
  <si>
    <t>Exhibit No. PA-102, WP-15</t>
  </si>
  <si>
    <t>Exhibit No. PA-102, WP-16</t>
  </si>
  <si>
    <t>Exhibit No. PA-102, WP-17</t>
  </si>
  <si>
    <t>Exhibit No. PA-102, WP-18</t>
  </si>
  <si>
    <t>Exhibit No. PA-102, WP-19</t>
  </si>
  <si>
    <t>Exhibit No. PA-102, WP-20</t>
  </si>
  <si>
    <t>Exhibit No. PA-102, WP-21</t>
  </si>
  <si>
    <t>Exhibit No. PA-102, WP-22</t>
  </si>
  <si>
    <t>Exhibit No. PA-102, WP-23</t>
  </si>
  <si>
    <t>Exhibit No. PA-102, WP-24</t>
  </si>
  <si>
    <t>Exhibit No. PA-102, WP-25</t>
  </si>
  <si>
    <t>Exhibit No. PA-102, WP-26</t>
  </si>
  <si>
    <t>Exhibit No. PA-102, WP-27</t>
  </si>
  <si>
    <t>Exhibit No. PA-102, INDEX</t>
  </si>
  <si>
    <t>4/  Common equity is only capped at 60% when actual common equity share exceeds 60%.</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</si>
</sst>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00%"/>
    <numFmt numFmtId="173" formatCode="0.00000%"/>
    <numFmt numFmtId="174" formatCode="0.00_)"/>
    <numFmt numFmtId="175" formatCode="0_);\(0\)"/>
    <numFmt numFmtId="176" formatCode="\$\ #,##0.00"/>
    <numFmt numFmtId="177" formatCode="&quot;$&quot;#,##0.00"/>
    <numFmt numFmtId="178" formatCode="#,##0.00000"/>
    <numFmt numFmtId="179" formatCode="_(* #,##0.0000_);_(* \(#,##0.0000\);_(* &quot;-&quot;??_);_(@_)"/>
    <numFmt numFmtId="180" formatCode="0.0000"/>
    <numFmt numFmtId="181" formatCode="_(* #,##0.000_);_(* \(#,##0.000\);_(* &quot;-&quot;??_);_(@_)"/>
    <numFmt numFmtId="182" formatCode="_(* #,##0.0_);_(* \(#,##0.0\);_(* &quot;-&quot;??_);_(@_)"/>
    <numFmt numFmtId="183" formatCode="0.00000"/>
    <numFmt numFmtId="184" formatCode="#,##0\ \ \ ;[Red]\(#,##0\)\ \ ;\—\ \ \ \ "/>
    <numFmt numFmtId="185" formatCode="#,##0\ \ \ \ ;[Red]\(#,##0\)\ \ \ ;\—\ \ \ \ "/>
    <numFmt numFmtId="186" formatCode="#,##0\ \ ;[Red]\(#,##0\)\ ;\—\ \ "/>
    <numFmt numFmtId="187" formatCode="#,##0\ ;\(#,##0\);\-\ \ \ \ \ "/>
    <numFmt numFmtId="188" formatCode="#,##0\ ;\(#,##0\);\–\ \ \ \ \ "/>
  </numFmts>
  <fonts count="156">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b/>
      <sz val="12"/>
      <color theme="1"/>
      <name val="Calibri"/>
      <family val="2"/>
      <scheme val="minor"/>
    </font>
    <font>
      <sz val="10"/>
      <color rgb="FFFF0000"/>
      <name val="Calibri"/>
      <family val="2"/>
      <scheme val="minor"/>
    </font>
    <font>
      <sz val="12"/>
      <color theme="1"/>
      <name val="Calibri"/>
      <family val="2"/>
      <scheme val="minor"/>
    </font>
    <font>
      <sz val="9"/>
      <name val="Calibri"/>
      <family val="2"/>
      <scheme val="minor"/>
    </font>
    <font>
      <u/>
      <sz val="10"/>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u/>
      <sz val="12"/>
      <color indexed="8"/>
      <name val="Calibri"/>
      <family val="2"/>
      <scheme val="minor"/>
    </font>
    <font>
      <sz val="12"/>
      <color indexed="8"/>
      <name val="Calibri"/>
      <family val="2"/>
      <scheme val="minor"/>
    </font>
    <font>
      <b/>
      <u/>
      <sz val="12"/>
      <color indexed="8"/>
      <name val="Calibri"/>
      <family val="2"/>
      <scheme val="minor"/>
    </font>
    <font>
      <b/>
      <sz val="12"/>
      <color rgb="FFFF0000"/>
      <name val="Calibri"/>
      <family val="2"/>
      <scheme val="minor"/>
    </font>
    <font>
      <sz val="12"/>
      <color rgb="FFFF0000"/>
      <name val="Calibri"/>
      <family val="2"/>
      <scheme val="minor"/>
    </font>
    <font>
      <u val="singleAccounting"/>
      <sz val="10"/>
      <name val="Calibri"/>
      <family val="2"/>
      <scheme val="minor"/>
    </font>
    <font>
      <b/>
      <sz val="14"/>
      <name val="Calibri"/>
      <family val="2"/>
      <scheme val="minor"/>
    </font>
    <font>
      <b/>
      <i/>
      <sz val="12"/>
      <name val="Calibri"/>
      <family val="2"/>
      <scheme val="minor"/>
    </font>
    <font>
      <b/>
      <sz val="9"/>
      <name val="Calibri"/>
      <family val="2"/>
      <scheme val="minor"/>
    </font>
    <font>
      <u/>
      <sz val="12"/>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sz val="10"/>
      <color rgb="FF0070C0"/>
      <name val="Calibri"/>
      <family val="2"/>
      <scheme val="minor"/>
    </font>
    <font>
      <u/>
      <sz val="9"/>
      <name val="Courier"/>
      <family val="3"/>
    </font>
    <font>
      <sz val="9"/>
      <color indexed="8"/>
      <name val="Arial"/>
      <family val="2"/>
    </font>
    <font>
      <b/>
      <sz val="9"/>
      <color indexed="8"/>
      <name val="Calibri"/>
      <family val="2"/>
      <scheme val="minor"/>
    </font>
    <font>
      <i/>
      <sz val="9"/>
      <name val="Calibri"/>
      <family val="2"/>
      <scheme val="minor"/>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color indexed="10"/>
      <name val="Times New Roman"/>
      <family val="1"/>
    </font>
    <font>
      <sz val="10"/>
      <name val="Arial Narrow"/>
      <family val="2"/>
    </font>
    <font>
      <b/>
      <sz val="10"/>
      <name val="Arial Narrow"/>
      <family val="2"/>
    </font>
    <font>
      <strike/>
      <sz val="10"/>
      <name val="Arial Narrow"/>
      <family val="2"/>
    </font>
    <font>
      <sz val="10"/>
      <color indexed="10"/>
      <name val="Arial Narrow"/>
      <family val="2"/>
    </font>
    <font>
      <sz val="12"/>
      <name val="Times New Roman"/>
      <family val="1"/>
    </font>
    <font>
      <sz val="12"/>
      <color theme="1"/>
      <name val="Times New Roman"/>
      <family val="1"/>
    </font>
    <font>
      <sz val="10"/>
      <color rgb="FF0070C0"/>
      <name val="Times New Roman"/>
      <family val="1"/>
    </font>
    <font>
      <sz val="12"/>
      <name val="Arial Narrow"/>
      <family val="2"/>
    </font>
    <font>
      <b/>
      <sz val="12"/>
      <name val="Arial Narrow"/>
      <family val="2"/>
    </font>
    <font>
      <b/>
      <u/>
      <sz val="12"/>
      <name val="Arial Narrow"/>
      <family val="2"/>
    </font>
    <font>
      <sz val="12"/>
      <color indexed="10"/>
      <name val="Arial Narrow"/>
      <family val="2"/>
    </font>
    <font>
      <sz val="12"/>
      <color indexed="8"/>
      <name val="Arial Narrow"/>
      <family val="2"/>
    </font>
    <font>
      <b/>
      <sz val="12"/>
      <color theme="1"/>
      <name val="Arial Narrow"/>
      <family val="2"/>
    </font>
    <font>
      <sz val="10"/>
      <color rgb="FFFF0000"/>
      <name val="Arial Narrow"/>
      <family val="2"/>
    </font>
    <font>
      <b/>
      <sz val="10"/>
      <color indexed="8"/>
      <name val="Calibri"/>
      <family val="2"/>
      <scheme val="minor"/>
    </font>
    <font>
      <sz val="10"/>
      <color indexed="8"/>
      <name val="Calibri"/>
      <family val="2"/>
      <scheme val="minor"/>
    </font>
    <font>
      <b/>
      <sz val="12"/>
      <color theme="1"/>
      <name val="Times New Roman"/>
      <family val="1"/>
    </font>
    <font>
      <sz val="12"/>
      <name val="Calibri"/>
      <family val="2"/>
    </font>
    <font>
      <sz val="10"/>
      <name val="Arial"/>
      <family val="2"/>
    </font>
    <font>
      <sz val="11"/>
      <name val="Times New Roman"/>
      <family val="1"/>
    </font>
    <font>
      <sz val="12"/>
      <color theme="1"/>
      <name val="Arial"/>
      <family val="2"/>
    </font>
    <font>
      <b/>
      <sz val="12"/>
      <color theme="1"/>
      <name val="Arial"/>
      <family val="2"/>
    </font>
    <font>
      <b/>
      <sz val="12"/>
      <color indexed="10"/>
      <name val="Arial"/>
      <family val="2"/>
    </font>
    <font>
      <b/>
      <i/>
      <sz val="12"/>
      <name val="Arial"/>
      <family val="2"/>
    </font>
    <font>
      <b/>
      <u/>
      <sz val="12"/>
      <name val="Arial"/>
      <family val="2"/>
    </font>
    <font>
      <b/>
      <sz val="12"/>
      <name val="Calibri"/>
      <family val="2"/>
    </font>
    <font>
      <sz val="12"/>
      <color rgb="FF0070C0"/>
      <name val="Calibri"/>
      <family val="2"/>
    </font>
    <font>
      <sz val="11"/>
      <color theme="9" tint="-0.249977111117893"/>
      <name val="Calibri"/>
      <family val="2"/>
      <scheme val="minor"/>
    </font>
    <font>
      <b/>
      <sz val="16"/>
      <color theme="1"/>
      <name val="Arial"/>
      <family val="2"/>
    </font>
    <font>
      <u/>
      <sz val="10"/>
      <color rgb="FFFF0000"/>
      <name val="Calibri"/>
      <family val="2"/>
      <scheme val="minor"/>
    </font>
    <font>
      <sz val="12"/>
      <color indexed="8"/>
      <name val="Times New Roman"/>
      <family val="1"/>
    </font>
    <font>
      <b/>
      <sz val="12"/>
      <color indexed="8"/>
      <name val="Times New Roman"/>
      <family val="1"/>
    </font>
    <font>
      <b/>
      <sz val="12"/>
      <color rgb="FF0070C0"/>
      <name val="Calibri"/>
      <family val="2"/>
      <scheme val="minor"/>
    </font>
    <font>
      <b/>
      <sz val="12"/>
      <name val="Times New Roman"/>
      <family val="1"/>
    </font>
    <font>
      <b/>
      <u/>
      <sz val="11"/>
      <name val="Calibri"/>
      <family val="2"/>
    </font>
    <font>
      <b/>
      <sz val="14"/>
      <color theme="1"/>
      <name val="Calibri"/>
      <family val="2"/>
      <scheme val="minor"/>
    </font>
    <font>
      <b/>
      <sz val="13"/>
      <color indexed="8"/>
      <name val="Arial"/>
      <family val="2"/>
    </font>
    <font>
      <b/>
      <u/>
      <sz val="10"/>
      <color indexed="8"/>
      <name val="Calibri"/>
      <family val="2"/>
      <scheme val="minor"/>
    </font>
    <font>
      <u/>
      <sz val="10"/>
      <color indexed="8"/>
      <name val="Calibri"/>
      <family val="2"/>
      <scheme val="minor"/>
    </font>
    <font>
      <b/>
      <u/>
      <sz val="10"/>
      <name val="Calibri"/>
      <family val="2"/>
      <scheme val="minor"/>
    </font>
    <font>
      <u/>
      <sz val="12"/>
      <name val="Arial Narrow"/>
      <family val="2"/>
    </font>
    <font>
      <b/>
      <u/>
      <sz val="10"/>
      <name val="Arial"/>
      <family val="2"/>
    </font>
    <font>
      <u/>
      <sz val="12"/>
      <name val="Arial"/>
      <family val="2"/>
    </font>
    <font>
      <i/>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u val="singleAccounting"/>
      <sz val="12"/>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b/>
      <sz val="16"/>
      <name val="Calibri"/>
      <family val="2"/>
      <scheme val="minor"/>
    </font>
    <font>
      <b/>
      <sz val="16"/>
      <name val="Arial"/>
      <family val="2"/>
    </font>
  </fonts>
  <fills count="40">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s>
  <cellStyleXfs count="518">
    <xf numFmtId="164" fontId="0" fillId="0" borderId="0"/>
    <xf numFmtId="43" fontId="26" fillId="0" borderId="0" applyFont="0" applyFill="0" applyBorder="0" applyAlignment="0" applyProtection="0"/>
    <xf numFmtId="44" fontId="26" fillId="0" borderId="0" applyFont="0" applyFill="0" applyBorder="0" applyAlignment="0" applyProtection="0"/>
    <xf numFmtId="0" fontId="29" fillId="0" borderId="0"/>
    <xf numFmtId="0" fontId="26" fillId="0" borderId="0"/>
    <xf numFmtId="0" fontId="24" fillId="0" borderId="0"/>
    <xf numFmtId="0" fontId="24" fillId="0" borderId="0"/>
    <xf numFmtId="9" fontId="26" fillId="0" borderId="0" applyFont="0" applyFill="0" applyBorder="0" applyAlignment="0" applyProtection="0"/>
    <xf numFmtId="0" fontId="3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32" fillId="0" borderId="0" applyFont="0" applyFill="0" applyBorder="0" applyAlignment="0" applyProtection="0"/>
    <xf numFmtId="4" fontId="34" fillId="5" borderId="7" applyNumberFormat="0" applyProtection="0">
      <alignment vertical="center"/>
    </xf>
    <xf numFmtId="4" fontId="35" fillId="5" borderId="7" applyNumberFormat="0" applyProtection="0">
      <alignment vertical="center"/>
    </xf>
    <xf numFmtId="4" fontId="34" fillId="5" borderId="7" applyNumberFormat="0" applyProtection="0">
      <alignment horizontal="left" vertical="center" indent="1"/>
    </xf>
    <xf numFmtId="4" fontId="34" fillId="5" borderId="7" applyNumberFormat="0" applyProtection="0">
      <alignment horizontal="left" vertical="center" indent="1"/>
    </xf>
    <xf numFmtId="0" fontId="32" fillId="6" borderId="7" applyNumberFormat="0" applyProtection="0">
      <alignment horizontal="left" vertical="center" indent="1"/>
    </xf>
    <xf numFmtId="4" fontId="34" fillId="7" borderId="7" applyNumberFormat="0" applyProtection="0">
      <alignment horizontal="right" vertical="center"/>
    </xf>
    <xf numFmtId="4" fontId="34" fillId="8" borderId="7" applyNumberFormat="0" applyProtection="0">
      <alignment horizontal="right" vertical="center"/>
    </xf>
    <xf numFmtId="4" fontId="34" fillId="2" borderId="7" applyNumberFormat="0" applyProtection="0">
      <alignment horizontal="right" vertical="center"/>
    </xf>
    <xf numFmtId="4" fontId="34" fillId="9" borderId="7" applyNumberFormat="0" applyProtection="0">
      <alignment horizontal="right" vertical="center"/>
    </xf>
    <xf numFmtId="4" fontId="34" fillId="10" borderId="7" applyNumberFormat="0" applyProtection="0">
      <alignment horizontal="right" vertical="center"/>
    </xf>
    <xf numFmtId="4" fontId="34" fillId="11" borderId="7" applyNumberFormat="0" applyProtection="0">
      <alignment horizontal="right" vertical="center"/>
    </xf>
    <xf numFmtId="4" fontId="34" fillId="12" borderId="7" applyNumberFormat="0" applyProtection="0">
      <alignment horizontal="right" vertical="center"/>
    </xf>
    <xf numFmtId="4" fontId="34" fillId="13" borderId="7" applyNumberFormat="0" applyProtection="0">
      <alignment horizontal="right" vertical="center"/>
    </xf>
    <xf numFmtId="4" fontId="34" fillId="3" borderId="7" applyNumberFormat="0" applyProtection="0">
      <alignment horizontal="right" vertical="center"/>
    </xf>
    <xf numFmtId="4" fontId="20" fillId="14" borderId="7" applyNumberFormat="0" applyProtection="0">
      <alignment horizontal="left" vertical="center" indent="1"/>
    </xf>
    <xf numFmtId="4" fontId="34" fillId="15" borderId="8" applyNumberFormat="0" applyProtection="0">
      <alignment horizontal="left" vertical="center" indent="1"/>
    </xf>
    <xf numFmtId="4" fontId="19" fillId="16" borderId="0" applyNumberFormat="0" applyProtection="0">
      <alignment horizontal="left" vertical="center" indent="1"/>
    </xf>
    <xf numFmtId="0" fontId="32" fillId="6" borderId="7" applyNumberFormat="0" applyProtection="0">
      <alignment horizontal="left" vertical="center" indent="1"/>
    </xf>
    <xf numFmtId="4" fontId="34" fillId="15" borderId="7" applyNumberFormat="0" applyProtection="0">
      <alignment horizontal="left" vertical="center" indent="1"/>
    </xf>
    <xf numFmtId="4" fontId="34" fillId="17" borderId="7" applyNumberFormat="0" applyProtection="0">
      <alignment horizontal="left" vertical="center" indent="1"/>
    </xf>
    <xf numFmtId="0" fontId="32" fillId="17" borderId="7" applyNumberFormat="0" applyProtection="0">
      <alignment horizontal="left" vertical="center" indent="1"/>
    </xf>
    <xf numFmtId="0" fontId="32" fillId="17" borderId="7" applyNumberFormat="0" applyProtection="0">
      <alignment horizontal="left" vertical="center" indent="1"/>
    </xf>
    <xf numFmtId="0" fontId="32" fillId="18" borderId="7" applyNumberFormat="0" applyProtection="0">
      <alignment horizontal="left" vertical="center" indent="1"/>
    </xf>
    <xf numFmtId="0" fontId="32" fillId="18" borderId="7" applyNumberFormat="0" applyProtection="0">
      <alignment horizontal="left" vertical="center" indent="1"/>
    </xf>
    <xf numFmtId="0" fontId="32" fillId="19" borderId="7" applyNumberFormat="0" applyProtection="0">
      <alignment horizontal="left" vertical="center" indent="1"/>
    </xf>
    <xf numFmtId="0" fontId="32" fillId="19" borderId="7"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4" fontId="34" fillId="20" borderId="7" applyNumberFormat="0" applyProtection="0">
      <alignment vertical="center"/>
    </xf>
    <xf numFmtId="4" fontId="35" fillId="20" borderId="7" applyNumberFormat="0" applyProtection="0">
      <alignment vertical="center"/>
    </xf>
    <xf numFmtId="4" fontId="34" fillId="20" borderId="7" applyNumberFormat="0" applyProtection="0">
      <alignment horizontal="left" vertical="center" indent="1"/>
    </xf>
    <xf numFmtId="4" fontId="34" fillId="20" borderId="7" applyNumberFormat="0" applyProtection="0">
      <alignment horizontal="left" vertical="center" indent="1"/>
    </xf>
    <xf numFmtId="4" fontId="34" fillId="15" borderId="7" applyNumberFormat="0" applyProtection="0">
      <alignment horizontal="right" vertical="center"/>
    </xf>
    <xf numFmtId="4" fontId="35" fillId="15" borderId="7" applyNumberFormat="0" applyProtection="0">
      <alignment horizontal="right" vertical="center"/>
    </xf>
    <xf numFmtId="0" fontId="32" fillId="6" borderId="7" applyNumberFormat="0" applyProtection="0">
      <alignment horizontal="left" vertical="center" indent="1"/>
    </xf>
    <xf numFmtId="0" fontId="32" fillId="6" borderId="7" applyNumberFormat="0" applyProtection="0">
      <alignment horizontal="left" vertical="center" indent="1"/>
    </xf>
    <xf numFmtId="0" fontId="36" fillId="0" borderId="0"/>
    <xf numFmtId="4" fontId="37" fillId="15" borderId="7" applyNumberFormat="0" applyProtection="0">
      <alignment horizontal="right" vertical="center"/>
    </xf>
    <xf numFmtId="0" fontId="25" fillId="0" borderId="0"/>
    <xf numFmtId="43" fontId="25" fillId="0" borderId="0" applyFont="0" applyFill="0" applyBorder="0" applyAlignment="0" applyProtection="0"/>
    <xf numFmtId="9" fontId="2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0" fontId="14" fillId="0" borderId="0"/>
    <xf numFmtId="0" fontId="25" fillId="0" borderId="0"/>
    <xf numFmtId="0" fontId="32" fillId="0" borderId="0"/>
    <xf numFmtId="9" fontId="25" fillId="0" borderId="0" applyFont="0" applyFill="0" applyBorder="0" applyAlignment="0" applyProtection="0"/>
    <xf numFmtId="43" fontId="14" fillId="0" borderId="0" applyFont="0" applyFill="0" applyBorder="0" applyAlignment="0" applyProtection="0"/>
    <xf numFmtId="43" fontId="41" fillId="0" borderId="0" applyFont="0" applyFill="0" applyBorder="0" applyAlignment="0" applyProtection="0"/>
    <xf numFmtId="0" fontId="13" fillId="0" borderId="0"/>
    <xf numFmtId="44" fontId="13" fillId="0" borderId="0" applyFont="0" applyFill="0" applyBorder="0" applyAlignment="0" applyProtection="0"/>
    <xf numFmtId="0" fontId="32" fillId="6" borderId="7"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4" fontId="19" fillId="16" borderId="0"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4" fontId="34" fillId="15" borderId="7" applyNumberFormat="0" applyProtection="0">
      <alignment horizontal="left" vertical="center" indent="1"/>
    </xf>
    <xf numFmtId="4" fontId="34" fillId="17" borderId="7" applyNumberFormat="0" applyProtection="0">
      <alignment horizontal="left" vertical="center" indent="1"/>
    </xf>
    <xf numFmtId="0" fontId="32" fillId="17" borderId="7" applyNumberFormat="0" applyProtection="0">
      <alignment horizontal="left" vertical="center" indent="1"/>
    </xf>
    <xf numFmtId="0" fontId="32" fillId="17" borderId="7" applyNumberFormat="0" applyProtection="0">
      <alignment horizontal="left" vertical="center" indent="1"/>
    </xf>
    <xf numFmtId="0" fontId="32" fillId="17" borderId="7" applyNumberFormat="0" applyProtection="0">
      <alignment horizontal="left" vertical="center" indent="1"/>
    </xf>
    <xf numFmtId="0" fontId="32" fillId="17" borderId="7" applyNumberFormat="0" applyProtection="0">
      <alignment horizontal="left" vertical="center" indent="1"/>
    </xf>
    <xf numFmtId="0" fontId="32" fillId="18" borderId="7" applyNumberFormat="0" applyProtection="0">
      <alignment horizontal="left" vertical="center" indent="1"/>
    </xf>
    <xf numFmtId="0" fontId="32" fillId="18" borderId="7" applyNumberFormat="0" applyProtection="0">
      <alignment horizontal="left" vertical="center" indent="1"/>
    </xf>
    <xf numFmtId="0" fontId="32" fillId="18" borderId="7" applyNumberFormat="0" applyProtection="0">
      <alignment horizontal="left" vertical="center" indent="1"/>
    </xf>
    <xf numFmtId="0" fontId="32" fillId="18" borderId="7" applyNumberFormat="0" applyProtection="0">
      <alignment horizontal="left" vertical="center" indent="1"/>
    </xf>
    <xf numFmtId="0" fontId="32" fillId="19" borderId="7" applyNumberFormat="0" applyProtection="0">
      <alignment horizontal="left" vertical="center" indent="1"/>
    </xf>
    <xf numFmtId="0" fontId="32" fillId="19" borderId="7" applyNumberFormat="0" applyProtection="0">
      <alignment horizontal="left" vertical="center" indent="1"/>
    </xf>
    <xf numFmtId="0" fontId="32" fillId="19" borderId="7" applyNumberFormat="0" applyProtection="0">
      <alignment horizontal="left" vertical="center" indent="1"/>
    </xf>
    <xf numFmtId="0" fontId="32" fillId="19" borderId="7"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0" fontId="32" fillId="6" borderId="7" applyNumberFormat="0" applyProtection="0">
      <alignment horizontal="left" vertical="center" indent="1"/>
    </xf>
    <xf numFmtId="0" fontId="36" fillId="0" borderId="0"/>
    <xf numFmtId="0" fontId="47" fillId="0" borderId="0"/>
    <xf numFmtId="164" fontId="38" fillId="0" borderId="0"/>
    <xf numFmtId="43" fontId="38" fillId="0" borderId="0" applyFont="0" applyFill="0" applyBorder="0" applyAlignment="0" applyProtection="0"/>
    <xf numFmtId="0" fontId="14" fillId="0" borderId="0"/>
    <xf numFmtId="0" fontId="79" fillId="0" borderId="0"/>
    <xf numFmtId="0" fontId="80" fillId="0" borderId="0" applyNumberFormat="0" applyFill="0" applyBorder="0" applyAlignment="0" applyProtection="0">
      <alignment vertical="top"/>
      <protection locked="0"/>
    </xf>
    <xf numFmtId="0" fontId="12" fillId="0" borderId="0"/>
    <xf numFmtId="4" fontId="20" fillId="23" borderId="19" applyNumberFormat="0" applyProtection="0">
      <alignment vertical="center"/>
    </xf>
    <xf numFmtId="4" fontId="81" fillId="5" borderId="19" applyNumberFormat="0" applyProtection="0">
      <alignment vertical="center"/>
    </xf>
    <xf numFmtId="4" fontId="20" fillId="5" borderId="19" applyNumberFormat="0" applyProtection="0">
      <alignment horizontal="left" vertical="center" indent="1"/>
    </xf>
    <xf numFmtId="0" fontId="20" fillId="5" borderId="19" applyNumberFormat="0" applyProtection="0">
      <alignment horizontal="left" vertical="top" indent="1"/>
    </xf>
    <xf numFmtId="4" fontId="20" fillId="24" borderId="0" applyNumberFormat="0" applyProtection="0">
      <alignment horizontal="left" vertical="center" indent="1"/>
    </xf>
    <xf numFmtId="4" fontId="34" fillId="25" borderId="19" applyNumberFormat="0" applyProtection="0">
      <alignment horizontal="right" vertical="center"/>
    </xf>
    <xf numFmtId="4" fontId="34" fillId="26" borderId="19" applyNumberFormat="0" applyProtection="0">
      <alignment horizontal="right" vertical="center"/>
    </xf>
    <xf numFmtId="4" fontId="34" fillId="27" borderId="19" applyNumberFormat="0" applyProtection="0">
      <alignment horizontal="right" vertical="center"/>
    </xf>
    <xf numFmtId="4" fontId="34" fillId="28" borderId="19" applyNumberFormat="0" applyProtection="0">
      <alignment horizontal="right" vertical="center"/>
    </xf>
    <xf numFmtId="4" fontId="34" fillId="29" borderId="19" applyNumberFormat="0" applyProtection="0">
      <alignment horizontal="right" vertical="center"/>
    </xf>
    <xf numFmtId="4" fontId="34" fillId="30" borderId="19" applyNumberFormat="0" applyProtection="0">
      <alignment horizontal="right" vertical="center"/>
    </xf>
    <xf numFmtId="4" fontId="34" fillId="31" borderId="19" applyNumberFormat="0" applyProtection="0">
      <alignment horizontal="right" vertical="center"/>
    </xf>
    <xf numFmtId="4" fontId="34" fillId="32" borderId="19" applyNumberFormat="0" applyProtection="0">
      <alignment horizontal="right" vertical="center"/>
    </xf>
    <xf numFmtId="4" fontId="34" fillId="33" borderId="19" applyNumberFormat="0" applyProtection="0">
      <alignment horizontal="right" vertical="center"/>
    </xf>
    <xf numFmtId="4" fontId="20" fillId="34" borderId="20" applyNumberFormat="0" applyProtection="0">
      <alignment horizontal="left" vertical="center" indent="1"/>
    </xf>
    <xf numFmtId="4" fontId="34" fillId="35" borderId="0" applyNumberFormat="0" applyProtection="0">
      <alignment horizontal="left" vertical="center" indent="1"/>
    </xf>
    <xf numFmtId="4" fontId="34" fillId="36" borderId="19" applyNumberFormat="0" applyProtection="0">
      <alignment horizontal="right" vertical="center"/>
    </xf>
    <xf numFmtId="0" fontId="32" fillId="16" borderId="19" applyNumberFormat="0" applyProtection="0">
      <alignment horizontal="left" vertical="center" indent="1"/>
    </xf>
    <xf numFmtId="0" fontId="32" fillId="16" borderId="19" applyNumberFormat="0" applyProtection="0">
      <alignment horizontal="left" vertical="top" indent="1"/>
    </xf>
    <xf numFmtId="0" fontId="32" fillId="24" borderId="19" applyNumberFormat="0" applyProtection="0">
      <alignment horizontal="left" vertical="center" indent="1"/>
    </xf>
    <xf numFmtId="0" fontId="32" fillId="24" borderId="19" applyNumberFormat="0" applyProtection="0">
      <alignment horizontal="left" vertical="top" indent="1"/>
    </xf>
    <xf numFmtId="0" fontId="32" fillId="37" borderId="19" applyNumberFormat="0" applyProtection="0">
      <alignment horizontal="left" vertical="center" indent="1"/>
    </xf>
    <xf numFmtId="0" fontId="32" fillId="37" borderId="19" applyNumberFormat="0" applyProtection="0">
      <alignment horizontal="left" vertical="top" indent="1"/>
    </xf>
    <xf numFmtId="0" fontId="32" fillId="38" borderId="19" applyNumberFormat="0" applyProtection="0">
      <alignment horizontal="left" vertical="center" indent="1"/>
    </xf>
    <xf numFmtId="0" fontId="32" fillId="38" borderId="19" applyNumberFormat="0" applyProtection="0">
      <alignment horizontal="left" vertical="top" indent="1"/>
    </xf>
    <xf numFmtId="4" fontId="34" fillId="20" borderId="19" applyNumberFormat="0" applyProtection="0">
      <alignment vertical="center"/>
    </xf>
    <xf numFmtId="4" fontId="35" fillId="20" borderId="19" applyNumberFormat="0" applyProtection="0">
      <alignment vertical="center"/>
    </xf>
    <xf numFmtId="4" fontId="34" fillId="20" borderId="19" applyNumberFormat="0" applyProtection="0">
      <alignment horizontal="left" vertical="center" indent="1"/>
    </xf>
    <xf numFmtId="0" fontId="34" fillId="20" borderId="19" applyNumberFormat="0" applyProtection="0">
      <alignment horizontal="left" vertical="top" indent="1"/>
    </xf>
    <xf numFmtId="4" fontId="34" fillId="35" borderId="19" applyNumberFormat="0" applyProtection="0">
      <alignment horizontal="right" vertical="center"/>
    </xf>
    <xf numFmtId="4" fontId="35" fillId="35" borderId="19" applyNumberFormat="0" applyProtection="0">
      <alignment horizontal="right" vertical="center"/>
    </xf>
    <xf numFmtId="4" fontId="34" fillId="36" borderId="19" applyNumberFormat="0" applyProtection="0">
      <alignment horizontal="left" vertical="center" indent="1"/>
    </xf>
    <xf numFmtId="0" fontId="34" fillId="24" borderId="19" applyNumberFormat="0" applyProtection="0">
      <alignment horizontal="left" vertical="top" indent="1"/>
    </xf>
    <xf numFmtId="4" fontId="37" fillId="35" borderId="19" applyNumberFormat="0" applyProtection="0">
      <alignment horizontal="right" vertical="center"/>
    </xf>
    <xf numFmtId="0" fontId="12" fillId="0" borderId="0"/>
    <xf numFmtId="4" fontId="34" fillId="5" borderId="22" applyNumberFormat="0" applyProtection="0">
      <alignment horizontal="left" vertical="center" indent="1"/>
    </xf>
    <xf numFmtId="0" fontId="32" fillId="6" borderId="22" applyNumberFormat="0" applyProtection="0">
      <alignment horizontal="left" vertical="center" indent="1"/>
    </xf>
    <xf numFmtId="0" fontId="32" fillId="6" borderId="22"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4" fontId="2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34" fillId="5" borderId="22" applyNumberFormat="0" applyProtection="0">
      <alignment vertical="center"/>
    </xf>
    <xf numFmtId="4" fontId="35" fillId="5" borderId="22" applyNumberFormat="0" applyProtection="0">
      <alignment vertical="center"/>
    </xf>
    <xf numFmtId="4" fontId="34" fillId="5" borderId="22" applyNumberFormat="0" applyProtection="0">
      <alignment horizontal="left" vertical="center" indent="1"/>
    </xf>
    <xf numFmtId="4" fontId="34" fillId="7" borderId="22" applyNumberFormat="0" applyProtection="0">
      <alignment horizontal="right" vertical="center"/>
    </xf>
    <xf numFmtId="4" fontId="34" fillId="8" borderId="22" applyNumberFormat="0" applyProtection="0">
      <alignment horizontal="right" vertical="center"/>
    </xf>
    <xf numFmtId="4" fontId="34" fillId="2" borderId="22" applyNumberFormat="0" applyProtection="0">
      <alignment horizontal="right" vertical="center"/>
    </xf>
    <xf numFmtId="4" fontId="34" fillId="9" borderId="22" applyNumberFormat="0" applyProtection="0">
      <alignment horizontal="right" vertical="center"/>
    </xf>
    <xf numFmtId="4" fontId="34" fillId="10" borderId="22" applyNumberFormat="0" applyProtection="0">
      <alignment horizontal="right" vertical="center"/>
    </xf>
    <xf numFmtId="4" fontId="34" fillId="11" borderId="22" applyNumberFormat="0" applyProtection="0">
      <alignment horizontal="right" vertical="center"/>
    </xf>
    <xf numFmtId="4" fontId="34" fillId="12" borderId="22" applyNumberFormat="0" applyProtection="0">
      <alignment horizontal="right" vertical="center"/>
    </xf>
    <xf numFmtId="4" fontId="34" fillId="13" borderId="22" applyNumberFormat="0" applyProtection="0">
      <alignment horizontal="right" vertical="center"/>
    </xf>
    <xf numFmtId="4" fontId="34" fillId="3" borderId="22" applyNumberFormat="0" applyProtection="0">
      <alignment horizontal="right" vertical="center"/>
    </xf>
    <xf numFmtId="4" fontId="20" fillId="14" borderId="22" applyNumberFormat="0" applyProtection="0">
      <alignment horizontal="left" vertical="center" indent="1"/>
    </xf>
    <xf numFmtId="0" fontId="32" fillId="6" borderId="22" applyNumberFormat="0" applyProtection="0">
      <alignment horizontal="left" vertical="center" indent="1"/>
    </xf>
    <xf numFmtId="4" fontId="34" fillId="15" borderId="22" applyNumberFormat="0" applyProtection="0">
      <alignment horizontal="left" vertical="center" indent="1"/>
    </xf>
    <xf numFmtId="4" fontId="34" fillId="17" borderId="22" applyNumberFormat="0" applyProtection="0">
      <alignment horizontal="left" vertical="center" indent="1"/>
    </xf>
    <xf numFmtId="0" fontId="32" fillId="17" borderId="22" applyNumberFormat="0" applyProtection="0">
      <alignment horizontal="left" vertical="center" indent="1"/>
    </xf>
    <xf numFmtId="0" fontId="32" fillId="17" borderId="22" applyNumberFormat="0" applyProtection="0">
      <alignment horizontal="left" vertical="center" indent="1"/>
    </xf>
    <xf numFmtId="0" fontId="32" fillId="18" borderId="22" applyNumberFormat="0" applyProtection="0">
      <alignment horizontal="left" vertical="center" indent="1"/>
    </xf>
    <xf numFmtId="0" fontId="32" fillId="18" borderId="22" applyNumberFormat="0" applyProtection="0">
      <alignment horizontal="left" vertical="center" indent="1"/>
    </xf>
    <xf numFmtId="0" fontId="32" fillId="19" borderId="22" applyNumberFormat="0" applyProtection="0">
      <alignment horizontal="left" vertical="center" indent="1"/>
    </xf>
    <xf numFmtId="0" fontId="32" fillId="19" borderId="22" applyNumberFormat="0" applyProtection="0">
      <alignment horizontal="left" vertical="center" indent="1"/>
    </xf>
    <xf numFmtId="0" fontId="32" fillId="6" borderId="22" applyNumberFormat="0" applyProtection="0">
      <alignment horizontal="left" vertical="center" indent="1"/>
    </xf>
    <xf numFmtId="0" fontId="32" fillId="6" borderId="22" applyNumberFormat="0" applyProtection="0">
      <alignment horizontal="left" vertical="center" indent="1"/>
    </xf>
    <xf numFmtId="4" fontId="34" fillId="20" borderId="22" applyNumberFormat="0" applyProtection="0">
      <alignment vertical="center"/>
    </xf>
    <xf numFmtId="4" fontId="35" fillId="20" borderId="22" applyNumberFormat="0" applyProtection="0">
      <alignment vertical="center"/>
    </xf>
    <xf numFmtId="4" fontId="34" fillId="20" borderId="22" applyNumberFormat="0" applyProtection="0">
      <alignment horizontal="left" vertical="center" indent="1"/>
    </xf>
    <xf numFmtId="4" fontId="34" fillId="20" borderId="22" applyNumberFormat="0" applyProtection="0">
      <alignment horizontal="left" vertical="center" indent="1"/>
    </xf>
    <xf numFmtId="4" fontId="34" fillId="15" borderId="22" applyNumberFormat="0" applyProtection="0">
      <alignment horizontal="right" vertical="center"/>
    </xf>
    <xf numFmtId="4" fontId="35" fillId="15" borderId="22" applyNumberFormat="0" applyProtection="0">
      <alignment horizontal="right" vertical="center"/>
    </xf>
    <xf numFmtId="0" fontId="32" fillId="6" borderId="22" applyNumberFormat="0" applyProtection="0">
      <alignment horizontal="left" vertical="center" indent="1"/>
    </xf>
    <xf numFmtId="4" fontId="37" fillId="15" borderId="22" applyNumberFormat="0" applyProtection="0">
      <alignment horizontal="right" vertical="center"/>
    </xf>
    <xf numFmtId="43" fontId="12" fillId="0" borderId="0" applyFont="0" applyFill="0" applyBorder="0" applyAlignment="0" applyProtection="0"/>
    <xf numFmtId="9"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0" fontId="11" fillId="0" borderId="0"/>
    <xf numFmtId="44" fontId="11" fillId="0" borderId="0" applyFont="0" applyFill="0" applyBorder="0" applyAlignment="0" applyProtection="0"/>
    <xf numFmtId="43" fontId="12" fillId="0" borderId="0" applyFont="0" applyFill="0" applyBorder="0" applyAlignment="0" applyProtection="0"/>
    <xf numFmtId="0" fontId="12" fillId="0" borderId="0"/>
    <xf numFmtId="0" fontId="32" fillId="6" borderId="22" applyNumberFormat="0" applyProtection="0">
      <alignment horizontal="left" vertical="center" indent="1"/>
    </xf>
    <xf numFmtId="4" fontId="34" fillId="15" borderId="22" applyNumberFormat="0" applyProtection="0">
      <alignment horizontal="left" vertical="center" indent="1"/>
    </xf>
    <xf numFmtId="4" fontId="34" fillId="17" borderId="22" applyNumberFormat="0" applyProtection="0">
      <alignment horizontal="left" vertical="center" indent="1"/>
    </xf>
    <xf numFmtId="0" fontId="32" fillId="17" borderId="22" applyNumberFormat="0" applyProtection="0">
      <alignment horizontal="left" vertical="center" indent="1"/>
    </xf>
    <xf numFmtId="0" fontId="32" fillId="17" borderId="22" applyNumberFormat="0" applyProtection="0">
      <alignment horizontal="left" vertical="center" indent="1"/>
    </xf>
    <xf numFmtId="0" fontId="32" fillId="18" borderId="22" applyNumberFormat="0" applyProtection="0">
      <alignment horizontal="left" vertical="center" indent="1"/>
    </xf>
    <xf numFmtId="0" fontId="32" fillId="18" borderId="22" applyNumberFormat="0" applyProtection="0">
      <alignment horizontal="left" vertical="center" indent="1"/>
    </xf>
    <xf numFmtId="0" fontId="32" fillId="19" borderId="22" applyNumberFormat="0" applyProtection="0">
      <alignment horizontal="left" vertical="center" indent="1"/>
    </xf>
    <xf numFmtId="0" fontId="32" fillId="19" borderId="22" applyNumberFormat="0" applyProtection="0">
      <alignment horizontal="left" vertical="center" indent="1"/>
    </xf>
    <xf numFmtId="0" fontId="32" fillId="6" borderId="22" applyNumberFormat="0" applyProtection="0">
      <alignment horizontal="left" vertical="center" indent="1"/>
    </xf>
    <xf numFmtId="0" fontId="32" fillId="6" borderId="22" applyNumberFormat="0" applyProtection="0">
      <alignment horizontal="left" vertical="center" indent="1"/>
    </xf>
    <xf numFmtId="0" fontId="32" fillId="6" borderId="22" applyNumberFormat="0" applyProtection="0">
      <alignment horizontal="left" vertical="center" indent="1"/>
    </xf>
    <xf numFmtId="0" fontId="12" fillId="0" borderId="0"/>
    <xf numFmtId="0" fontId="32" fillId="0" borderId="0"/>
    <xf numFmtId="0" fontId="32"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177" fontId="91" fillId="0" borderId="0" applyProtection="0"/>
    <xf numFmtId="0" fontId="32" fillId="0" borderId="0"/>
    <xf numFmtId="43" fontId="11" fillId="0" borderId="0" applyFont="0" applyFill="0" applyBorder="0" applyAlignment="0" applyProtection="0"/>
    <xf numFmtId="9" fontId="32" fillId="0" borderId="0" applyFont="0" applyFill="0" applyBorder="0" applyAlignment="0" applyProtection="0"/>
    <xf numFmtId="177" fontId="91" fillId="0" borderId="0" applyProtection="0"/>
    <xf numFmtId="177" fontId="91" fillId="0" borderId="0" applyProtection="0"/>
    <xf numFmtId="0" fontId="6" fillId="0" borderId="0"/>
    <xf numFmtId="177" fontId="91" fillId="0" borderId="0" applyProtection="0"/>
    <xf numFmtId="44" fontId="32" fillId="0" borderId="0" applyFont="0" applyFill="0" applyBorder="0" applyAlignment="0" applyProtection="0"/>
    <xf numFmtId="0" fontId="32" fillId="0" borderId="0"/>
    <xf numFmtId="0" fontId="91" fillId="0" borderId="0" applyProtection="0"/>
    <xf numFmtId="0" fontId="5" fillId="0" borderId="0"/>
    <xf numFmtId="0" fontId="32" fillId="6" borderId="32" applyNumberFormat="0" applyProtection="0">
      <alignment horizontal="left" vertical="center" indent="1"/>
    </xf>
    <xf numFmtId="0" fontId="32" fillId="6" borderId="32" applyNumberFormat="0" applyProtection="0">
      <alignment horizontal="left" vertical="center" indent="1"/>
    </xf>
    <xf numFmtId="4" fontId="34" fillId="5" borderId="32" applyNumberFormat="0" applyProtection="0">
      <alignment horizontal="left" vertical="center" indent="1"/>
    </xf>
    <xf numFmtId="0" fontId="32" fillId="6" borderId="32" applyNumberFormat="0" applyProtection="0">
      <alignment horizontal="left" vertical="center" indent="1"/>
    </xf>
    <xf numFmtId="4" fontId="34" fillId="15" borderId="32" applyNumberFormat="0" applyProtection="0">
      <alignment horizontal="right" vertical="center"/>
    </xf>
    <xf numFmtId="4" fontId="34" fillId="5" borderId="32" applyNumberFormat="0" applyProtection="0">
      <alignment vertical="center"/>
    </xf>
    <xf numFmtId="0" fontId="32" fillId="0" borderId="0"/>
    <xf numFmtId="0" fontId="32" fillId="0" borderId="0"/>
    <xf numFmtId="4" fontId="34" fillId="5" borderId="32" applyNumberFormat="0" applyProtection="0">
      <alignment horizontal="left" vertical="center" indent="1"/>
    </xf>
    <xf numFmtId="43" fontId="38" fillId="0" borderId="0" applyFont="0" applyFill="0" applyBorder="0" applyAlignment="0" applyProtection="0"/>
    <xf numFmtId="44" fontId="38" fillId="0" borderId="0" applyFont="0" applyFill="0" applyBorder="0" applyAlignment="0" applyProtection="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9" fontId="38" fillId="0" borderId="0" applyFont="0" applyFill="0" applyBorder="0" applyAlignment="0" applyProtection="0"/>
    <xf numFmtId="0" fontId="114" fillId="0" borderId="0"/>
    <xf numFmtId="0" fontId="32" fillId="0" borderId="0"/>
    <xf numFmtId="184" fontId="115" fillId="0" borderId="0" applyFill="0" applyBorder="0" applyAlignment="0" applyProtection="0"/>
    <xf numFmtId="0" fontId="114" fillId="0" borderId="0"/>
    <xf numFmtId="43" fontId="32" fillId="0" borderId="0" applyFont="0" applyFill="0" applyBorder="0" applyAlignment="0" applyProtection="0"/>
    <xf numFmtId="0" fontId="4" fillId="0" borderId="0"/>
    <xf numFmtId="0" fontId="4"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87" fontId="115" fillId="0" borderId="4" applyNumberFormat="0" applyFill="0" applyAlignment="0" applyProtection="0">
      <alignment horizontal="center"/>
    </xf>
    <xf numFmtId="188" fontId="115" fillId="0" borderId="23" applyFill="0" applyAlignment="0" applyProtection="0">
      <alignment horizontal="center"/>
    </xf>
    <xf numFmtId="0" fontId="115" fillId="0" borderId="0" applyNumberFormat="0" applyFill="0" applyAlignment="0" applyProtection="0"/>
    <xf numFmtId="0" fontId="115" fillId="0" borderId="23" applyNumberFormat="0" applyFill="0" applyAlignment="0" applyProtection="0"/>
  </cellStyleXfs>
  <cellXfs count="1522">
    <xf numFmtId="164" fontId="0" fillId="0" borderId="0" xfId="0"/>
    <xf numFmtId="164" fontId="15" fillId="0" borderId="0" xfId="0" applyNumberFormat="1" applyFont="1" applyProtection="1"/>
    <xf numFmtId="164" fontId="16" fillId="0" borderId="0" xfId="0" applyNumberFormat="1" applyFont="1" applyAlignment="1" applyProtection="1">
      <alignment horizontal="center"/>
    </xf>
    <xf numFmtId="164" fontId="17" fillId="0" borderId="0" xfId="0" applyNumberFormat="1" applyFont="1" applyProtection="1"/>
    <xf numFmtId="164" fontId="18" fillId="0" borderId="0" xfId="0" applyNumberFormat="1" applyFont="1" applyProtection="1"/>
    <xf numFmtId="164" fontId="19" fillId="0" borderId="0" xfId="0" applyNumberFormat="1" applyFont="1" applyProtection="1"/>
    <xf numFmtId="165" fontId="19" fillId="0" borderId="0" xfId="0" applyNumberFormat="1" applyFont="1" applyProtection="1"/>
    <xf numFmtId="164" fontId="21" fillId="0" borderId="0" xfId="0" applyNumberFormat="1" applyFont="1" applyProtection="1"/>
    <xf numFmtId="164" fontId="22" fillId="0" borderId="0" xfId="0" applyFont="1"/>
    <xf numFmtId="164" fontId="23" fillId="0" borderId="0" xfId="0" applyFont="1"/>
    <xf numFmtId="164" fontId="0" fillId="0" borderId="0" xfId="0" applyBorder="1"/>
    <xf numFmtId="164" fontId="15" fillId="21" borderId="0" xfId="0" applyNumberFormat="1" applyFont="1" applyFill="1" applyProtection="1"/>
    <xf numFmtId="164" fontId="16" fillId="21" borderId="0" xfId="0" applyNumberFormat="1" applyFont="1" applyFill="1" applyProtection="1"/>
    <xf numFmtId="164" fontId="0" fillId="21" borderId="0" xfId="0" applyFill="1"/>
    <xf numFmtId="164" fontId="19" fillId="21" borderId="0" xfId="0" applyNumberFormat="1" applyFont="1" applyFill="1" applyProtection="1"/>
    <xf numFmtId="5" fontId="15" fillId="21" borderId="0" xfId="0" applyNumberFormat="1" applyFont="1" applyFill="1" applyProtection="1"/>
    <xf numFmtId="5" fontId="16" fillId="21" borderId="0" xfId="0" applyNumberFormat="1" applyFont="1" applyFill="1" applyProtection="1"/>
    <xf numFmtId="164" fontId="22" fillId="21" borderId="0" xfId="0" applyFont="1" applyFill="1"/>
    <xf numFmtId="164" fontId="15" fillId="21" borderId="0" xfId="0" applyNumberFormat="1" applyFont="1" applyFill="1" applyAlignment="1" applyProtection="1">
      <alignment horizontal="left"/>
    </xf>
    <xf numFmtId="10" fontId="16" fillId="21" borderId="0" xfId="0" applyNumberFormat="1" applyFont="1" applyFill="1" applyAlignment="1" applyProtection="1">
      <alignment horizontal="center"/>
    </xf>
    <xf numFmtId="164" fontId="18" fillId="21" borderId="0" xfId="0" applyNumberFormat="1" applyFont="1" applyFill="1" applyProtection="1"/>
    <xf numFmtId="165" fontId="19" fillId="21" borderId="0" xfId="0" applyNumberFormat="1" applyFont="1" applyFill="1" applyProtection="1"/>
    <xf numFmtId="164" fontId="18" fillId="21" borderId="0" xfId="0" applyNumberFormat="1" applyFont="1" applyFill="1" applyAlignment="1" applyProtection="1">
      <alignment horizontal="center"/>
    </xf>
    <xf numFmtId="164" fontId="19" fillId="21" borderId="0" xfId="0" applyNumberFormat="1" applyFont="1" applyFill="1" applyAlignment="1" applyProtection="1">
      <alignment horizontal="right"/>
    </xf>
    <xf numFmtId="49" fontId="15" fillId="21" borderId="0" xfId="0" applyNumberFormat="1" applyFont="1" applyFill="1" applyAlignment="1" applyProtection="1">
      <alignment horizontal="center"/>
    </xf>
    <xf numFmtId="49" fontId="0" fillId="21" borderId="0" xfId="0" applyNumberFormat="1" applyFill="1" applyAlignment="1">
      <alignment horizontal="center"/>
    </xf>
    <xf numFmtId="14" fontId="16" fillId="21" borderId="0" xfId="0" applyNumberFormat="1" applyFont="1" applyFill="1" applyAlignment="1" applyProtection="1">
      <alignment horizontal="center"/>
    </xf>
    <xf numFmtId="164" fontId="40" fillId="0" borderId="0" xfId="0" applyFont="1"/>
    <xf numFmtId="164" fontId="32" fillId="21" borderId="0" xfId="0" applyFont="1" applyFill="1"/>
    <xf numFmtId="164" fontId="16" fillId="21" borderId="0" xfId="0" applyNumberFormat="1" applyFont="1" applyFill="1" applyAlignment="1" applyProtection="1">
      <alignment horizontal="left"/>
    </xf>
    <xf numFmtId="164" fontId="16" fillId="21" borderId="0" xfId="0" applyNumberFormat="1" applyFont="1" applyFill="1" applyBorder="1" applyAlignment="1" applyProtection="1"/>
    <xf numFmtId="5" fontId="44" fillId="21" borderId="0" xfId="0" applyNumberFormat="1" applyFont="1" applyFill="1" applyProtection="1"/>
    <xf numFmtId="41" fontId="44" fillId="21" borderId="0" xfId="0" applyNumberFormat="1" applyFont="1" applyFill="1" applyProtection="1"/>
    <xf numFmtId="164" fontId="44" fillId="21" borderId="0" xfId="0" applyNumberFormat="1" applyFont="1" applyFill="1" applyProtection="1"/>
    <xf numFmtId="0" fontId="28" fillId="21" borderId="0" xfId="8" applyFont="1" applyFill="1"/>
    <xf numFmtId="0" fontId="32" fillId="21" borderId="0" xfId="8" applyFont="1" applyFill="1"/>
    <xf numFmtId="164" fontId="45" fillId="21" borderId="0" xfId="0" applyNumberFormat="1" applyFont="1" applyFill="1" applyProtection="1"/>
    <xf numFmtId="164" fontId="38" fillId="21" borderId="0" xfId="0" applyFont="1" applyFill="1"/>
    <xf numFmtId="164" fontId="46" fillId="21" borderId="0" xfId="0" applyNumberFormat="1" applyFont="1" applyFill="1" applyProtection="1"/>
    <xf numFmtId="14" fontId="45" fillId="21" borderId="0" xfId="0" applyNumberFormat="1" applyFont="1" applyFill="1" applyAlignment="1" applyProtection="1">
      <alignment horizontal="left"/>
    </xf>
    <xf numFmtId="164" fontId="45" fillId="21" borderId="0" xfId="0" applyNumberFormat="1" applyFont="1" applyFill="1" applyAlignment="1" applyProtection="1">
      <alignment horizontal="right"/>
    </xf>
    <xf numFmtId="164" fontId="45" fillId="21" borderId="0" xfId="0" applyNumberFormat="1" applyFont="1" applyFill="1" applyAlignment="1" applyProtection="1"/>
    <xf numFmtId="49" fontId="46" fillId="21" borderId="0" xfId="0" applyNumberFormat="1" applyFont="1" applyFill="1" applyAlignment="1" applyProtection="1">
      <alignment horizontal="center"/>
    </xf>
    <xf numFmtId="0" fontId="28" fillId="21" borderId="0" xfId="8" applyFont="1" applyFill="1" applyAlignment="1">
      <alignment horizontal="center"/>
    </xf>
    <xf numFmtId="164" fontId="40" fillId="21" borderId="0" xfId="0" applyFont="1" applyFill="1"/>
    <xf numFmtId="0" fontId="28" fillId="21" borderId="0" xfId="61" applyFont="1" applyFill="1"/>
    <xf numFmtId="164" fontId="19" fillId="21" borderId="0" xfId="0" applyNumberFormat="1" applyFont="1" applyFill="1" applyAlignment="1" applyProtection="1"/>
    <xf numFmtId="0" fontId="47" fillId="21" borderId="0" xfId="192" applyFill="1"/>
    <xf numFmtId="0" fontId="25" fillId="21" borderId="0" xfId="8" applyFont="1" applyFill="1"/>
    <xf numFmtId="164" fontId="48" fillId="21" borderId="0" xfId="0" applyFont="1" applyFill="1"/>
    <xf numFmtId="164" fontId="48" fillId="21" borderId="0" xfId="0" applyFont="1" applyFill="1" applyAlignment="1">
      <alignment horizontal="left" indent="1"/>
    </xf>
    <xf numFmtId="164" fontId="39" fillId="21" borderId="0" xfId="0" applyNumberFormat="1" applyFont="1" applyFill="1" applyProtection="1"/>
    <xf numFmtId="0" fontId="25" fillId="21" borderId="0" xfId="6" applyFont="1" applyFill="1"/>
    <xf numFmtId="0" fontId="25" fillId="21" borderId="0" xfId="6" applyFont="1" applyFill="1" applyBorder="1" applyAlignment="1">
      <alignment horizontal="center"/>
    </xf>
    <xf numFmtId="0" fontId="25" fillId="21" borderId="0" xfId="6" applyFont="1" applyFill="1" applyBorder="1" applyAlignment="1">
      <alignment horizontal="right"/>
    </xf>
    <xf numFmtId="0" fontId="27" fillId="21" borderId="0" xfId="6" quotePrefix="1" applyFont="1" applyFill="1"/>
    <xf numFmtId="1" fontId="25" fillId="21" borderId="0" xfId="6" applyNumberFormat="1" applyFont="1" applyFill="1" applyBorder="1" applyAlignment="1">
      <alignment horizontal="left"/>
    </xf>
    <xf numFmtId="49" fontId="25" fillId="21" borderId="0" xfId="6" applyNumberFormat="1" applyFont="1" applyFill="1" applyAlignment="1">
      <alignment horizontal="left"/>
    </xf>
    <xf numFmtId="0" fontId="32" fillId="21" borderId="0" xfId="6" applyFont="1" applyFill="1"/>
    <xf numFmtId="164" fontId="16" fillId="21" borderId="0" xfId="0" applyNumberFormat="1" applyFont="1" applyFill="1" applyAlignment="1" applyProtection="1">
      <alignment horizontal="center"/>
    </xf>
    <xf numFmtId="164" fontId="27" fillId="21" borderId="0" xfId="0" applyFont="1" applyFill="1" applyAlignment="1"/>
    <xf numFmtId="164" fontId="16" fillId="21" borderId="0" xfId="0" applyNumberFormat="1" applyFont="1" applyFill="1" applyAlignment="1" applyProtection="1">
      <alignment horizontal="center"/>
    </xf>
    <xf numFmtId="164" fontId="19" fillId="21" borderId="0" xfId="0" applyNumberFormat="1" applyFont="1" applyFill="1" applyAlignment="1" applyProtection="1">
      <alignment horizontal="center"/>
    </xf>
    <xf numFmtId="0" fontId="27" fillId="21" borderId="0" xfId="144" applyFont="1" applyFill="1"/>
    <xf numFmtId="0" fontId="42" fillId="21" borderId="0" xfId="8" applyFont="1" applyFill="1"/>
    <xf numFmtId="164" fontId="49" fillId="21" borderId="0" xfId="0" applyFont="1" applyFill="1"/>
    <xf numFmtId="164" fontId="50" fillId="21" borderId="0" xfId="0" applyFont="1" applyFill="1"/>
    <xf numFmtId="164" fontId="51" fillId="21" borderId="0" xfId="0" applyFont="1" applyFill="1"/>
    <xf numFmtId="164" fontId="49" fillId="21" borderId="0" xfId="0" applyFont="1" applyFill="1" applyBorder="1" applyAlignment="1">
      <alignment horizontal="center"/>
    </xf>
    <xf numFmtId="164" fontId="0" fillId="21" borderId="0" xfId="0" applyFill="1" applyBorder="1"/>
    <xf numFmtId="0" fontId="43" fillId="21" borderId="0" xfId="162" applyFont="1" applyFill="1"/>
    <xf numFmtId="164" fontId="52" fillId="21" borderId="0" xfId="0" applyFont="1" applyFill="1"/>
    <xf numFmtId="14" fontId="19" fillId="21" borderId="0" xfId="0" applyNumberFormat="1" applyFont="1" applyFill="1" applyAlignment="1" applyProtection="1">
      <alignment horizontal="left"/>
    </xf>
    <xf numFmtId="164" fontId="45" fillId="21" borderId="0" xfId="0" applyNumberFormat="1" applyFont="1" applyFill="1" applyBorder="1" applyAlignment="1" applyProtection="1"/>
    <xf numFmtId="165" fontId="19" fillId="21" borderId="0" xfId="0" applyNumberFormat="1" applyFont="1" applyFill="1" applyAlignment="1" applyProtection="1">
      <alignment horizontal="left"/>
    </xf>
    <xf numFmtId="0" fontId="14" fillId="21" borderId="0" xfId="17" applyFont="1" applyFill="1"/>
    <xf numFmtId="0" fontId="31" fillId="21" borderId="0" xfId="17" applyFont="1" applyFill="1" applyAlignment="1">
      <alignment horizontal="right"/>
    </xf>
    <xf numFmtId="164" fontId="16" fillId="21" borderId="0" xfId="0" applyNumberFormat="1" applyFont="1" applyFill="1" applyAlignment="1" applyProtection="1"/>
    <xf numFmtId="170" fontId="50" fillId="21" borderId="0" xfId="147" applyNumberFormat="1" applyFont="1" applyFill="1"/>
    <xf numFmtId="164" fontId="53" fillId="21" borderId="0" xfId="0" applyFont="1" applyFill="1"/>
    <xf numFmtId="0" fontId="27" fillId="21" borderId="0" xfId="6" applyFont="1" applyFill="1"/>
    <xf numFmtId="0" fontId="27" fillId="21" borderId="0" xfId="6" applyFont="1" applyFill="1" applyBorder="1" applyAlignment="1">
      <alignment horizontal="center"/>
    </xf>
    <xf numFmtId="0" fontId="27" fillId="21" borderId="0" xfId="6" applyFont="1" applyFill="1" applyBorder="1" applyAlignment="1">
      <alignment horizontal="right"/>
    </xf>
    <xf numFmtId="0" fontId="27" fillId="21" borderId="0" xfId="6" applyFont="1" applyFill="1" applyBorder="1" applyAlignment="1"/>
    <xf numFmtId="0" fontId="25" fillId="21" borderId="0" xfId="5" applyFont="1" applyFill="1" applyAlignment="1">
      <alignment horizontal="left"/>
    </xf>
    <xf numFmtId="0" fontId="25" fillId="21" borderId="0" xfId="5" applyFont="1" applyFill="1" applyAlignment="1">
      <alignment horizontal="center"/>
    </xf>
    <xf numFmtId="0" fontId="25" fillId="21" borderId="0" xfId="5" applyFont="1" applyFill="1"/>
    <xf numFmtId="0" fontId="25" fillId="21" borderId="0" xfId="5" applyFont="1" applyFill="1" applyBorder="1" applyAlignment="1">
      <alignment horizontal="center"/>
    </xf>
    <xf numFmtId="0" fontId="25" fillId="21" borderId="0" xfId="5" applyFont="1" applyFill="1" applyAlignment="1">
      <alignment horizontal="right"/>
    </xf>
    <xf numFmtId="0" fontId="27" fillId="21" borderId="0" xfId="5" applyFont="1" applyFill="1" applyAlignment="1">
      <alignment horizontal="center"/>
    </xf>
    <xf numFmtId="0" fontId="32" fillId="21" borderId="0" xfId="5" applyFont="1" applyFill="1"/>
    <xf numFmtId="165" fontId="19" fillId="21" borderId="0" xfId="0" applyNumberFormat="1" applyFont="1" applyFill="1" applyAlignment="1" applyProtection="1">
      <alignment horizontal="right"/>
    </xf>
    <xf numFmtId="0" fontId="50" fillId="0" borderId="0" xfId="8" applyFont="1"/>
    <xf numFmtId="0" fontId="50" fillId="0" borderId="0" xfId="72" applyFont="1"/>
    <xf numFmtId="0" fontId="49" fillId="0" borderId="0" xfId="8" applyFont="1"/>
    <xf numFmtId="0" fontId="49" fillId="0" borderId="0" xfId="72" applyFont="1"/>
    <xf numFmtId="0" fontId="50" fillId="0" borderId="0" xfId="72" applyFont="1" applyBorder="1"/>
    <xf numFmtId="0" fontId="59" fillId="0" borderId="0" xfId="8" applyFont="1" applyBorder="1" applyAlignment="1">
      <alignment horizontal="left"/>
    </xf>
    <xf numFmtId="0" fontId="50" fillId="0" borderId="0" xfId="61" applyFont="1"/>
    <xf numFmtId="0" fontId="50" fillId="0" borderId="0" xfId="72" applyFont="1" applyFill="1" applyBorder="1"/>
    <xf numFmtId="0" fontId="53" fillId="0" borderId="0" xfId="72" applyFont="1"/>
    <xf numFmtId="0" fontId="50" fillId="0" borderId="0" xfId="61" applyFont="1" applyFill="1"/>
    <xf numFmtId="164" fontId="60" fillId="21" borderId="0" xfId="0" applyNumberFormat="1" applyFont="1" applyFill="1" applyProtection="1"/>
    <xf numFmtId="164" fontId="60" fillId="21" borderId="0" xfId="0" applyNumberFormat="1" applyFont="1" applyFill="1" applyAlignment="1" applyProtection="1">
      <alignment horizontal="left"/>
    </xf>
    <xf numFmtId="5" fontId="61" fillId="21" borderId="0" xfId="0" applyNumberFormat="1" applyFont="1" applyFill="1" applyProtection="1"/>
    <xf numFmtId="164" fontId="60" fillId="0" borderId="0" xfId="0" applyNumberFormat="1" applyFont="1" applyFill="1" applyProtection="1"/>
    <xf numFmtId="164" fontId="60" fillId="21" borderId="0" xfId="0" applyNumberFormat="1" applyFont="1" applyFill="1" applyAlignment="1" applyProtection="1">
      <alignment horizontal="center"/>
    </xf>
    <xf numFmtId="164" fontId="62" fillId="21" borderId="0" xfId="0" applyNumberFormat="1" applyFont="1" applyFill="1" applyAlignment="1" applyProtection="1">
      <alignment horizontal="center"/>
    </xf>
    <xf numFmtId="5" fontId="60" fillId="21" borderId="0" xfId="0" applyNumberFormat="1" applyFont="1" applyFill="1" applyProtection="1"/>
    <xf numFmtId="5" fontId="60" fillId="0" borderId="0" xfId="0" applyNumberFormat="1" applyFont="1" applyFill="1" applyProtection="1"/>
    <xf numFmtId="0" fontId="49" fillId="0" borderId="0" xfId="8" applyFont="1" applyAlignment="1">
      <alignment horizontal="center"/>
    </xf>
    <xf numFmtId="0" fontId="49" fillId="0" borderId="17" xfId="72" applyFont="1" applyBorder="1"/>
    <xf numFmtId="0" fontId="49" fillId="0" borderId="17" xfId="8" applyFont="1" applyBorder="1" applyAlignment="1">
      <alignment horizontal="center"/>
    </xf>
    <xf numFmtId="0" fontId="49" fillId="0" borderId="0" xfId="8" applyFont="1" applyBorder="1"/>
    <xf numFmtId="0" fontId="49" fillId="0" borderId="0" xfId="72" applyFont="1" applyBorder="1"/>
    <xf numFmtId="14" fontId="19" fillId="21" borderId="0" xfId="0" applyNumberFormat="1" applyFont="1" applyFill="1" applyAlignment="1" applyProtection="1">
      <alignment horizontal="right"/>
    </xf>
    <xf numFmtId="164" fontId="52" fillId="21" borderId="0" xfId="0" applyFont="1" applyFill="1" applyAlignment="1">
      <alignment horizontal="left"/>
    </xf>
    <xf numFmtId="0" fontId="25" fillId="21" borderId="0" xfId="192" applyFont="1" applyFill="1"/>
    <xf numFmtId="164" fontId="25" fillId="21" borderId="0" xfId="0" applyFont="1" applyFill="1"/>
    <xf numFmtId="164" fontId="52" fillId="0" borderId="0" xfId="0" applyFont="1"/>
    <xf numFmtId="14" fontId="19" fillId="21" borderId="0" xfId="0" applyNumberFormat="1" applyFont="1" applyFill="1" applyAlignment="1" applyProtection="1">
      <alignment horizontal="center"/>
    </xf>
    <xf numFmtId="164" fontId="64" fillId="21" borderId="0" xfId="0" applyFont="1" applyFill="1"/>
    <xf numFmtId="164" fontId="65" fillId="0" borderId="0" xfId="0" applyFont="1"/>
    <xf numFmtId="164" fontId="63" fillId="21" borderId="0" xfId="0" applyNumberFormat="1" applyFont="1" applyFill="1" applyAlignment="1" applyProtection="1">
      <alignment horizontal="right"/>
    </xf>
    <xf numFmtId="0" fontId="28" fillId="21" borderId="3" xfId="8" applyFont="1" applyFill="1" applyBorder="1" applyAlignment="1">
      <alignment horizontal="center"/>
    </xf>
    <xf numFmtId="1" fontId="25" fillId="21" borderId="0" xfId="39" applyNumberFormat="1" applyFont="1" applyFill="1"/>
    <xf numFmtId="0" fontId="25" fillId="21" borderId="0" xfId="39" applyFont="1" applyFill="1"/>
    <xf numFmtId="1" fontId="32" fillId="21" borderId="0" xfId="39" applyNumberFormat="1" applyFill="1"/>
    <xf numFmtId="0" fontId="32" fillId="21" borderId="0" xfId="39" applyFill="1"/>
    <xf numFmtId="164" fontId="18" fillId="21" borderId="0" xfId="193" applyNumberFormat="1" applyFont="1" applyFill="1" applyProtection="1"/>
    <xf numFmtId="164" fontId="52" fillId="21" borderId="0" xfId="193" applyFont="1" applyFill="1"/>
    <xf numFmtId="164" fontId="22" fillId="21" borderId="0" xfId="193" applyFont="1" applyFill="1"/>
    <xf numFmtId="164" fontId="16" fillId="21" borderId="0" xfId="193" applyNumberFormat="1" applyFont="1" applyFill="1" applyProtection="1"/>
    <xf numFmtId="164" fontId="15" fillId="21" borderId="0" xfId="193" applyNumberFormat="1" applyFont="1" applyFill="1" applyProtection="1"/>
    <xf numFmtId="164" fontId="40" fillId="21" borderId="0" xfId="193" applyFont="1" applyFill="1"/>
    <xf numFmtId="164" fontId="38" fillId="21" borderId="0" xfId="193" applyFill="1"/>
    <xf numFmtId="49" fontId="15" fillId="21" borderId="0" xfId="193" applyNumberFormat="1" applyFont="1" applyFill="1" applyAlignment="1" applyProtection="1">
      <alignment horizontal="center"/>
    </xf>
    <xf numFmtId="164" fontId="16" fillId="21" borderId="0" xfId="0" applyNumberFormat="1" applyFont="1" applyFill="1" applyBorder="1" applyAlignment="1" applyProtection="1">
      <alignment horizontal="center"/>
    </xf>
    <xf numFmtId="49" fontId="27" fillId="21" borderId="0" xfId="5" applyNumberFormat="1" applyFont="1" applyFill="1" applyBorder="1" applyAlignment="1">
      <alignment horizontal="center"/>
    </xf>
    <xf numFmtId="0" fontId="32" fillId="21" borderId="0" xfId="6" applyFont="1" applyFill="1" applyAlignment="1">
      <alignment horizontal="center"/>
    </xf>
    <xf numFmtId="0" fontId="51" fillId="21" borderId="0" xfId="5" applyFont="1" applyFill="1"/>
    <xf numFmtId="0" fontId="49" fillId="21" borderId="0" xfId="5" applyFont="1" applyFill="1" applyAlignment="1">
      <alignment horizontal="center"/>
    </xf>
    <xf numFmtId="17" fontId="49" fillId="21" borderId="0" xfId="5" applyNumberFormat="1" applyFont="1" applyFill="1" applyAlignment="1">
      <alignment horizontal="center"/>
    </xf>
    <xf numFmtId="164" fontId="66" fillId="21" borderId="0" xfId="0" applyFont="1" applyFill="1"/>
    <xf numFmtId="164" fontId="67" fillId="21" borderId="0" xfId="0" applyNumberFormat="1" applyFont="1" applyFill="1" applyProtection="1"/>
    <xf numFmtId="0" fontId="51" fillId="21" borderId="0" xfId="5" applyFont="1" applyFill="1" applyAlignment="1">
      <alignment horizontal="center"/>
    </xf>
    <xf numFmtId="0" fontId="51" fillId="21" borderId="0" xfId="5" applyFont="1" applyFill="1" applyAlignment="1">
      <alignment horizontal="left"/>
    </xf>
    <xf numFmtId="0" fontId="49" fillId="21" borderId="0" xfId="5" applyFont="1" applyFill="1"/>
    <xf numFmtId="0" fontId="50" fillId="21" borderId="0" xfId="5" applyFont="1" applyFill="1"/>
    <xf numFmtId="5" fontId="51" fillId="21" borderId="0" xfId="5" applyNumberFormat="1" applyFont="1" applyFill="1"/>
    <xf numFmtId="49" fontId="68" fillId="21" borderId="0" xfId="5" applyNumberFormat="1" applyFont="1" applyFill="1" applyBorder="1" applyAlignment="1" applyProtection="1">
      <alignment horizontal="center"/>
    </xf>
    <xf numFmtId="169" fontId="51" fillId="21" borderId="0" xfId="5" applyNumberFormat="1" applyFont="1" applyFill="1"/>
    <xf numFmtId="5" fontId="51" fillId="21" borderId="0" xfId="5" applyNumberFormat="1" applyFont="1" applyFill="1" applyBorder="1"/>
    <xf numFmtId="164" fontId="69" fillId="0" borderId="0" xfId="0" applyNumberFormat="1" applyFont="1" applyAlignment="1" applyProtection="1">
      <alignment horizontal="left"/>
    </xf>
    <xf numFmtId="164" fontId="70" fillId="0" borderId="0" xfId="0" applyNumberFormat="1" applyFont="1" applyProtection="1"/>
    <xf numFmtId="164" fontId="50" fillId="0" borderId="0" xfId="0" applyFont="1"/>
    <xf numFmtId="164" fontId="71" fillId="0" borderId="0" xfId="0" applyNumberFormat="1" applyFont="1" applyAlignment="1" applyProtection="1">
      <alignment horizontal="left"/>
    </xf>
    <xf numFmtId="164" fontId="71" fillId="0" borderId="0" xfId="0" applyNumberFormat="1" applyFont="1" applyAlignment="1" applyProtection="1">
      <alignment horizontal="center"/>
    </xf>
    <xf numFmtId="164" fontId="71" fillId="0" borderId="0" xfId="0" applyNumberFormat="1" applyFont="1" applyProtection="1"/>
    <xf numFmtId="164" fontId="70" fillId="0" borderId="0" xfId="0" applyNumberFormat="1" applyFont="1" applyAlignment="1" applyProtection="1">
      <alignment horizontal="center"/>
    </xf>
    <xf numFmtId="164" fontId="68" fillId="0" borderId="0" xfId="0" applyNumberFormat="1" applyFont="1" applyAlignment="1" applyProtection="1">
      <alignment horizontal="center"/>
    </xf>
    <xf numFmtId="5" fontId="70" fillId="0" borderId="0" xfId="0" applyNumberFormat="1" applyFont="1" applyProtection="1"/>
    <xf numFmtId="164" fontId="70" fillId="0" borderId="0" xfId="0" applyNumberFormat="1" applyFont="1" applyAlignment="1" applyProtection="1">
      <alignment horizontal="left"/>
    </xf>
    <xf numFmtId="164" fontId="68" fillId="0" borderId="0" xfId="0" applyNumberFormat="1" applyFont="1" applyProtection="1"/>
    <xf numFmtId="5" fontId="68" fillId="0" borderId="0" xfId="0" applyNumberFormat="1" applyFont="1" applyProtection="1"/>
    <xf numFmtId="168" fontId="50" fillId="0" borderId="0" xfId="161" applyNumberFormat="1" applyFont="1"/>
    <xf numFmtId="164" fontId="70" fillId="21" borderId="0" xfId="0" applyNumberFormat="1" applyFont="1" applyFill="1" applyProtection="1"/>
    <xf numFmtId="49" fontId="70" fillId="21" borderId="0" xfId="0" applyNumberFormat="1" applyFont="1" applyFill="1" applyAlignment="1" applyProtection="1">
      <alignment horizontal="center"/>
    </xf>
    <xf numFmtId="164" fontId="70" fillId="21" borderId="0" xfId="0" applyNumberFormat="1" applyFont="1" applyFill="1" applyAlignment="1" applyProtection="1">
      <alignment horizontal="center"/>
    </xf>
    <xf numFmtId="164" fontId="69" fillId="21" borderId="0" xfId="0" applyNumberFormat="1" applyFont="1" applyFill="1" applyProtection="1"/>
    <xf numFmtId="164" fontId="68" fillId="21" borderId="0" xfId="0" applyNumberFormat="1" applyFont="1" applyFill="1" applyAlignment="1" applyProtection="1">
      <alignment horizontal="center"/>
    </xf>
    <xf numFmtId="49" fontId="71" fillId="21" borderId="0" xfId="0" applyNumberFormat="1" applyFont="1" applyFill="1" applyAlignment="1" applyProtection="1">
      <alignment horizontal="left"/>
    </xf>
    <xf numFmtId="49" fontId="70" fillId="21" borderId="0" xfId="0" applyNumberFormat="1" applyFont="1" applyFill="1" applyAlignment="1" applyProtection="1">
      <alignment horizontal="left"/>
    </xf>
    <xf numFmtId="5" fontId="70" fillId="21" borderId="0" xfId="0" applyNumberFormat="1" applyFont="1" applyFill="1" applyProtection="1"/>
    <xf numFmtId="10" fontId="68" fillId="21" borderId="0" xfId="0" applyNumberFormat="1" applyFont="1" applyFill="1" applyAlignment="1" applyProtection="1">
      <alignment horizontal="center"/>
    </xf>
    <xf numFmtId="5" fontId="68" fillId="21" borderId="0" xfId="0" applyNumberFormat="1" applyFont="1" applyFill="1" applyProtection="1"/>
    <xf numFmtId="164" fontId="68" fillId="21" borderId="0" xfId="0" applyNumberFormat="1" applyFont="1" applyFill="1" applyProtection="1"/>
    <xf numFmtId="164" fontId="71" fillId="21" borderId="0" xfId="0" applyNumberFormat="1" applyFont="1" applyFill="1" applyAlignment="1" applyProtection="1">
      <alignment horizontal="center"/>
    </xf>
    <xf numFmtId="164" fontId="70" fillId="21" borderId="0" xfId="0" applyNumberFormat="1" applyFont="1" applyFill="1" applyAlignment="1" applyProtection="1">
      <alignment horizontal="left"/>
    </xf>
    <xf numFmtId="5" fontId="70" fillId="0" borderId="0" xfId="0" applyNumberFormat="1" applyFont="1" applyFill="1" applyProtection="1"/>
    <xf numFmtId="164" fontId="68" fillId="21" borderId="0" xfId="0" applyNumberFormat="1" applyFont="1" applyFill="1" applyAlignment="1" applyProtection="1">
      <alignment horizontal="left"/>
    </xf>
    <xf numFmtId="0" fontId="51" fillId="0" borderId="0" xfId="72" applyFont="1"/>
    <xf numFmtId="164" fontId="73" fillId="21" borderId="0" xfId="0" applyNumberFormat="1" applyFont="1" applyFill="1" applyProtection="1"/>
    <xf numFmtId="5" fontId="51" fillId="21" borderId="0" xfId="0" applyNumberFormat="1" applyFont="1" applyFill="1" applyProtection="1"/>
    <xf numFmtId="164" fontId="72" fillId="21" borderId="0" xfId="0" applyNumberFormat="1" applyFont="1" applyFill="1" applyProtection="1"/>
    <xf numFmtId="164" fontId="51" fillId="0" borderId="0" xfId="0" applyFont="1"/>
    <xf numFmtId="37" fontId="70" fillId="21" borderId="0" xfId="0" applyNumberFormat="1" applyFont="1" applyFill="1" applyProtection="1"/>
    <xf numFmtId="10" fontId="70" fillId="0" borderId="0" xfId="0" applyNumberFormat="1" applyFont="1" applyProtection="1"/>
    <xf numFmtId="166" fontId="70" fillId="0" borderId="0" xfId="0" applyNumberFormat="1" applyFont="1" applyProtection="1"/>
    <xf numFmtId="10" fontId="68" fillId="0" borderId="0" xfId="0" applyNumberFormat="1" applyFont="1" applyProtection="1"/>
    <xf numFmtId="164" fontId="49" fillId="21" borderId="0" xfId="0" applyNumberFormat="1" applyFont="1" applyFill="1" applyProtection="1"/>
    <xf numFmtId="164" fontId="71" fillId="21" borderId="0" xfId="0" applyNumberFormat="1" applyFont="1" applyFill="1" applyAlignment="1" applyProtection="1">
      <alignment horizontal="center" wrapText="1"/>
    </xf>
    <xf numFmtId="164" fontId="68" fillId="21" borderId="0" xfId="0" applyNumberFormat="1" applyFont="1" applyFill="1" applyAlignment="1" applyProtection="1">
      <alignment horizontal="right"/>
    </xf>
    <xf numFmtId="10" fontId="68" fillId="21" borderId="0" xfId="148" applyNumberFormat="1" applyFont="1" applyFill="1" applyAlignment="1" applyProtection="1">
      <alignment horizontal="center"/>
    </xf>
    <xf numFmtId="10" fontId="70" fillId="21" borderId="0" xfId="0" applyNumberFormat="1" applyFont="1" applyFill="1" applyProtection="1"/>
    <xf numFmtId="10" fontId="70" fillId="21" borderId="0" xfId="148" applyNumberFormat="1" applyFont="1" applyFill="1" applyProtection="1"/>
    <xf numFmtId="10" fontId="71" fillId="21" borderId="0" xfId="148" applyNumberFormat="1" applyFont="1" applyFill="1" applyAlignment="1" applyProtection="1">
      <alignment horizontal="center"/>
    </xf>
    <xf numFmtId="10" fontId="68" fillId="21" borderId="1" xfId="148" applyNumberFormat="1" applyFont="1" applyFill="1" applyBorder="1" applyAlignment="1" applyProtection="1">
      <alignment horizontal="center"/>
    </xf>
    <xf numFmtId="164" fontId="68" fillId="21" borderId="0" xfId="0" applyNumberFormat="1" applyFont="1" applyFill="1" applyAlignment="1" applyProtection="1">
      <alignment horizontal="center" wrapText="1"/>
    </xf>
    <xf numFmtId="164" fontId="50" fillId="21" borderId="0" xfId="0" applyFont="1" applyFill="1" applyAlignment="1">
      <alignment horizontal="center"/>
    </xf>
    <xf numFmtId="164" fontId="51" fillId="21" borderId="0" xfId="0" applyNumberFormat="1" applyFont="1" applyFill="1" applyProtection="1"/>
    <xf numFmtId="10" fontId="51" fillId="21" borderId="0" xfId="148" applyNumberFormat="1" applyFont="1" applyFill="1" applyProtection="1"/>
    <xf numFmtId="174" fontId="70" fillId="21" borderId="0" xfId="0" applyNumberFormat="1" applyFont="1" applyFill="1" applyAlignment="1" applyProtection="1">
      <alignment horizontal="right"/>
    </xf>
    <xf numFmtId="164" fontId="55" fillId="21" borderId="0" xfId="0" applyFont="1" applyFill="1"/>
    <xf numFmtId="0" fontId="51" fillId="0" borderId="0" xfId="8" applyFont="1"/>
    <xf numFmtId="0" fontId="49" fillId="0" borderId="4" xfId="8" applyFont="1" applyBorder="1" applyAlignment="1">
      <alignment horizontal="center"/>
    </xf>
    <xf numFmtId="0" fontId="51" fillId="21" borderId="0" xfId="8" applyFont="1" applyFill="1"/>
    <xf numFmtId="0" fontId="50" fillId="21" borderId="0" xfId="8" applyFont="1" applyFill="1"/>
    <xf numFmtId="168" fontId="51" fillId="21" borderId="0" xfId="8" applyNumberFormat="1" applyFont="1" applyFill="1"/>
    <xf numFmtId="168" fontId="50" fillId="21" borderId="0" xfId="8" applyNumberFormat="1" applyFont="1" applyFill="1"/>
    <xf numFmtId="0" fontId="49" fillId="21" borderId="0" xfId="8" applyFont="1" applyFill="1" applyAlignment="1">
      <alignment horizontal="center"/>
    </xf>
    <xf numFmtId="0" fontId="49" fillId="21" borderId="4" xfId="8" applyFont="1" applyFill="1" applyBorder="1" applyAlignment="1">
      <alignment horizontal="center"/>
    </xf>
    <xf numFmtId="168" fontId="51" fillId="21" borderId="0" xfId="9" applyNumberFormat="1" applyFont="1" applyFill="1"/>
    <xf numFmtId="0" fontId="49" fillId="21" borderId="0" xfId="8" applyFont="1" applyFill="1" applyBorder="1" applyAlignment="1">
      <alignment horizontal="center"/>
    </xf>
    <xf numFmtId="0" fontId="49" fillId="21" borderId="0" xfId="8" applyFont="1" applyFill="1"/>
    <xf numFmtId="0" fontId="50" fillId="0" borderId="0" xfId="8" applyFont="1" applyAlignment="1">
      <alignment horizontal="center"/>
    </xf>
    <xf numFmtId="0" fontId="50" fillId="0" borderId="0" xfId="72" applyFont="1" applyAlignment="1">
      <alignment horizontal="center"/>
    </xf>
    <xf numFmtId="168" fontId="50" fillId="21" borderId="0" xfId="9" applyNumberFormat="1" applyFont="1" applyFill="1"/>
    <xf numFmtId="3" fontId="50" fillId="21" borderId="0" xfId="8" applyNumberFormat="1" applyFont="1" applyFill="1"/>
    <xf numFmtId="3" fontId="51" fillId="21" borderId="0" xfId="8" applyNumberFormat="1" applyFont="1" applyFill="1"/>
    <xf numFmtId="164" fontId="68" fillId="21" borderId="0" xfId="0" applyNumberFormat="1" applyFont="1" applyFill="1" applyBorder="1" applyAlignment="1" applyProtection="1"/>
    <xf numFmtId="0" fontId="50" fillId="21" borderId="0" xfId="39" applyFont="1" applyFill="1"/>
    <xf numFmtId="164" fontId="78" fillId="0" borderId="0" xfId="0" applyFont="1"/>
    <xf numFmtId="164" fontId="71" fillId="21" borderId="0" xfId="0" applyNumberFormat="1" applyFont="1" applyFill="1" applyProtection="1"/>
    <xf numFmtId="5" fontId="68" fillId="21" borderId="0" xfId="0" applyNumberFormat="1" applyFont="1" applyFill="1" applyAlignment="1" applyProtection="1">
      <alignment horizontal="center"/>
    </xf>
    <xf numFmtId="41" fontId="70" fillId="21" borderId="0" xfId="0" applyNumberFormat="1" applyFont="1" applyFill="1" applyProtection="1"/>
    <xf numFmtId="164" fontId="32" fillId="0" borderId="0" xfId="0" applyFont="1"/>
    <xf numFmtId="164" fontId="16" fillId="21" borderId="0" xfId="0" applyNumberFormat="1" applyFont="1" applyFill="1" applyAlignment="1" applyProtection="1">
      <alignment horizontal="center"/>
    </xf>
    <xf numFmtId="164" fontId="19" fillId="21" borderId="0" xfId="0" applyNumberFormat="1" applyFont="1" applyFill="1" applyAlignment="1" applyProtection="1">
      <alignment horizontal="center"/>
    </xf>
    <xf numFmtId="164" fontId="16" fillId="21" borderId="0" xfId="0" applyNumberFormat="1" applyFont="1" applyFill="1" applyBorder="1" applyAlignment="1" applyProtection="1">
      <alignment horizontal="center"/>
    </xf>
    <xf numFmtId="164" fontId="19" fillId="21" borderId="0" xfId="0" applyNumberFormat="1" applyFont="1" applyFill="1" applyAlignment="1" applyProtection="1">
      <alignment horizontal="center"/>
    </xf>
    <xf numFmtId="49" fontId="73" fillId="21" borderId="0" xfId="0" applyNumberFormat="1" applyFont="1" applyFill="1" applyAlignment="1" applyProtection="1">
      <alignment horizontal="center"/>
    </xf>
    <xf numFmtId="5" fontId="49" fillId="21" borderId="0" xfId="0" applyNumberFormat="1" applyFont="1" applyFill="1" applyProtection="1"/>
    <xf numFmtId="10" fontId="68" fillId="21" borderId="0" xfId="0" applyNumberFormat="1" applyFont="1" applyFill="1" applyBorder="1" applyProtection="1"/>
    <xf numFmtId="49" fontId="51" fillId="21" borderId="0" xfId="0" applyNumberFormat="1" applyFont="1" applyFill="1" applyAlignment="1" applyProtection="1">
      <alignment horizontal="left"/>
    </xf>
    <xf numFmtId="164" fontId="16" fillId="21" borderId="0" xfId="0" applyNumberFormat="1" applyFont="1" applyFill="1" applyAlignment="1" applyProtection="1">
      <alignment horizontal="center"/>
    </xf>
    <xf numFmtId="164" fontId="16" fillId="21" borderId="0" xfId="0" applyNumberFormat="1" applyFont="1" applyFill="1" applyBorder="1" applyAlignment="1" applyProtection="1">
      <alignment horizontal="center"/>
    </xf>
    <xf numFmtId="164" fontId="25" fillId="0" borderId="0" xfId="0" applyFont="1"/>
    <xf numFmtId="14" fontId="27" fillId="21" borderId="0" xfId="0" applyNumberFormat="1" applyFont="1" applyFill="1" applyAlignment="1" applyProtection="1">
      <alignment horizontal="right"/>
    </xf>
    <xf numFmtId="164" fontId="39" fillId="21" borderId="0" xfId="0" applyNumberFormat="1" applyFont="1" applyFill="1" applyAlignment="1" applyProtection="1"/>
    <xf numFmtId="0" fontId="28" fillId="21" borderId="0" xfId="196" applyFont="1" applyFill="1" applyAlignment="1">
      <alignment horizontal="center"/>
    </xf>
    <xf numFmtId="3" fontId="28" fillId="21" borderId="0" xfId="189" quotePrefix="1" applyNumberFormat="1" applyFont="1" applyFill="1" applyBorder="1" applyAlignment="1" applyProtection="1">
      <alignment horizontal="center" vertical="center"/>
      <protection locked="0"/>
    </xf>
    <xf numFmtId="0" fontId="28" fillId="21" borderId="0" xfId="165" applyNumberFormat="1" applyFont="1" applyFill="1" applyBorder="1" applyAlignment="1" applyProtection="1">
      <alignment horizontal="center" vertical="center"/>
      <protection locked="0"/>
    </xf>
    <xf numFmtId="49" fontId="68" fillId="21" borderId="0" xfId="0" applyNumberFormat="1" applyFont="1" applyFill="1" applyAlignment="1" applyProtection="1">
      <alignment horizontal="center"/>
    </xf>
    <xf numFmtId="49" fontId="71" fillId="21" borderId="0" xfId="0" applyNumberFormat="1" applyFont="1" applyFill="1" applyAlignment="1" applyProtection="1">
      <alignment horizontal="center"/>
    </xf>
    <xf numFmtId="164" fontId="16" fillId="21" borderId="0" xfId="0" applyNumberFormat="1" applyFont="1" applyFill="1" applyAlignment="1" applyProtection="1">
      <alignment horizontal="center"/>
    </xf>
    <xf numFmtId="5" fontId="51" fillId="21" borderId="0" xfId="0" applyNumberFormat="1" applyFont="1" applyFill="1" applyBorder="1" applyProtection="1"/>
    <xf numFmtId="5" fontId="70" fillId="21" borderId="0" xfId="0" applyNumberFormat="1" applyFont="1" applyFill="1" applyBorder="1" applyProtection="1"/>
    <xf numFmtId="10" fontId="68" fillId="21" borderId="0" xfId="0" applyNumberFormat="1" applyFont="1" applyFill="1" applyProtection="1"/>
    <xf numFmtId="164" fontId="16" fillId="21" borderId="0" xfId="0" applyNumberFormat="1" applyFont="1" applyFill="1" applyAlignment="1" applyProtection="1">
      <alignment horizontal="center"/>
    </xf>
    <xf numFmtId="5" fontId="68" fillId="21" borderId="0" xfId="0" applyNumberFormat="1" applyFont="1" applyFill="1" applyBorder="1" applyProtection="1"/>
    <xf numFmtId="3" fontId="51" fillId="21" borderId="0" xfId="8" applyNumberFormat="1" applyFont="1" applyFill="1" applyBorder="1"/>
    <xf numFmtId="3" fontId="51" fillId="21" borderId="3" xfId="8" applyNumberFormat="1" applyFont="1" applyFill="1" applyBorder="1"/>
    <xf numFmtId="3" fontId="49" fillId="21" borderId="0" xfId="9" applyNumberFormat="1" applyFont="1" applyFill="1" applyBorder="1"/>
    <xf numFmtId="3" fontId="49" fillId="21" borderId="0" xfId="8" applyNumberFormat="1" applyFont="1" applyFill="1"/>
    <xf numFmtId="3" fontId="51" fillId="21" borderId="0" xfId="9" applyNumberFormat="1" applyFont="1" applyFill="1" applyBorder="1"/>
    <xf numFmtId="3" fontId="70" fillId="0" borderId="0" xfId="0" applyNumberFormat="1" applyFont="1" applyFill="1" applyProtection="1"/>
    <xf numFmtId="3" fontId="70" fillId="0" borderId="17" xfId="0" applyNumberFormat="1" applyFont="1" applyFill="1" applyBorder="1" applyProtection="1"/>
    <xf numFmtId="3" fontId="73" fillId="21" borderId="0" xfId="0" applyNumberFormat="1" applyFont="1" applyFill="1" applyProtection="1"/>
    <xf numFmtId="3" fontId="70" fillId="21" borderId="0" xfId="0" applyNumberFormat="1" applyFont="1" applyFill="1" applyProtection="1"/>
    <xf numFmtId="14" fontId="27" fillId="21" borderId="0" xfId="0" applyNumberFormat="1" applyFont="1" applyFill="1" applyAlignment="1" applyProtection="1">
      <alignment horizontal="left"/>
    </xf>
    <xf numFmtId="164" fontId="16" fillId="21" borderId="0" xfId="193" applyNumberFormat="1" applyFont="1" applyFill="1" applyAlignment="1" applyProtection="1">
      <alignment horizontal="center"/>
    </xf>
    <xf numFmtId="14" fontId="27" fillId="21" borderId="0" xfId="193" applyNumberFormat="1" applyFont="1" applyFill="1" applyAlignment="1" applyProtection="1">
      <alignment horizontal="right"/>
    </xf>
    <xf numFmtId="164" fontId="19" fillId="21" borderId="0" xfId="193" applyNumberFormat="1" applyFont="1" applyFill="1" applyAlignment="1" applyProtection="1">
      <alignment horizontal="right"/>
    </xf>
    <xf numFmtId="14" fontId="16" fillId="21" borderId="0" xfId="193" applyNumberFormat="1" applyFont="1" applyFill="1" applyAlignment="1" applyProtection="1">
      <alignment horizontal="center"/>
    </xf>
    <xf numFmtId="164" fontId="16" fillId="21" borderId="0" xfId="193" applyNumberFormat="1" applyFont="1" applyFill="1" applyAlignment="1" applyProtection="1"/>
    <xf numFmtId="164" fontId="16" fillId="21" borderId="0" xfId="193" applyNumberFormat="1" applyFont="1" applyFill="1" applyBorder="1" applyAlignment="1" applyProtection="1"/>
    <xf numFmtId="164" fontId="67" fillId="21" borderId="0" xfId="193" applyNumberFormat="1" applyFont="1" applyFill="1" applyAlignment="1" applyProtection="1">
      <alignment horizontal="center"/>
    </xf>
    <xf numFmtId="164" fontId="67" fillId="21" borderId="0" xfId="193" applyNumberFormat="1" applyFont="1" applyFill="1" applyAlignment="1" applyProtection="1"/>
    <xf numFmtId="164" fontId="50" fillId="21" borderId="0" xfId="193" applyFont="1" applyFill="1"/>
    <xf numFmtId="164" fontId="51" fillId="21" borderId="0" xfId="193" applyFont="1" applyFill="1"/>
    <xf numFmtId="10" fontId="49" fillId="21" borderId="0" xfId="148" applyNumberFormat="1" applyFont="1" applyFill="1" applyBorder="1" applyAlignment="1">
      <alignment horizontal="center"/>
    </xf>
    <xf numFmtId="164" fontId="38" fillId="21" borderId="0" xfId="193" applyFont="1" applyFill="1"/>
    <xf numFmtId="3" fontId="51" fillId="21" borderId="0" xfId="161" applyNumberFormat="1" applyFont="1" applyFill="1" applyProtection="1"/>
    <xf numFmtId="3" fontId="51" fillId="21" borderId="17" xfId="161" applyNumberFormat="1" applyFont="1" applyFill="1" applyBorder="1" applyProtection="1"/>
    <xf numFmtId="3" fontId="70" fillId="21" borderId="17" xfId="0" applyNumberFormat="1" applyFont="1" applyFill="1" applyBorder="1" applyProtection="1"/>
    <xf numFmtId="3" fontId="51" fillId="21" borderId="0" xfId="161" applyNumberFormat="1" applyFont="1" applyFill="1"/>
    <xf numFmtId="164" fontId="16" fillId="21" borderId="0" xfId="0" applyNumberFormat="1" applyFont="1" applyFill="1" applyAlignment="1" applyProtection="1">
      <alignment horizontal="center"/>
    </xf>
    <xf numFmtId="164" fontId="19" fillId="0" borderId="0" xfId="0" applyNumberFormat="1" applyFont="1" applyBorder="1" applyAlignment="1" applyProtection="1">
      <alignment horizontal="center"/>
    </xf>
    <xf numFmtId="164" fontId="68" fillId="21" borderId="0" xfId="0" applyNumberFormat="1" applyFont="1" applyFill="1" applyBorder="1" applyAlignment="1" applyProtection="1">
      <alignment horizontal="center"/>
    </xf>
    <xf numFmtId="3" fontId="70" fillId="21" borderId="0" xfId="0" applyNumberFormat="1" applyFont="1" applyFill="1" applyBorder="1" applyProtection="1"/>
    <xf numFmtId="164" fontId="82" fillId="21" borderId="0" xfId="0" applyNumberFormat="1" applyFont="1" applyFill="1" applyProtection="1"/>
    <xf numFmtId="10" fontId="68" fillId="21" borderId="1" xfId="0" applyNumberFormat="1" applyFont="1" applyFill="1" applyBorder="1" applyAlignment="1" applyProtection="1">
      <alignment horizontal="center"/>
    </xf>
    <xf numFmtId="164" fontId="50" fillId="21" borderId="0" xfId="0" applyFont="1" applyFill="1" applyBorder="1" applyAlignment="1">
      <alignment horizontal="center"/>
    </xf>
    <xf numFmtId="164" fontId="53" fillId="21" borderId="0" xfId="0" applyFont="1" applyFill="1" applyBorder="1" applyAlignment="1">
      <alignment horizontal="center"/>
    </xf>
    <xf numFmtId="3" fontId="51" fillId="21" borderId="3" xfId="9" applyNumberFormat="1" applyFont="1" applyFill="1" applyBorder="1"/>
    <xf numFmtId="168" fontId="70" fillId="0" borderId="0" xfId="161" applyNumberFormat="1" applyFont="1" applyProtection="1"/>
    <xf numFmtId="168" fontId="51" fillId="0" borderId="0" xfId="161" applyNumberFormat="1" applyFont="1"/>
    <xf numFmtId="168" fontId="68" fillId="0" borderId="0" xfId="161" applyNumberFormat="1" applyFont="1" applyProtection="1"/>
    <xf numFmtId="168" fontId="68" fillId="0" borderId="1" xfId="161" applyNumberFormat="1" applyFont="1" applyBorder="1" applyAlignment="1" applyProtection="1">
      <alignment horizontal="right"/>
    </xf>
    <xf numFmtId="168" fontId="51" fillId="21" borderId="0" xfId="161" applyNumberFormat="1" applyFont="1" applyFill="1" applyProtection="1"/>
    <xf numFmtId="168" fontId="70" fillId="21" borderId="0" xfId="161" applyNumberFormat="1" applyFont="1" applyFill="1" applyProtection="1"/>
    <xf numFmtId="168" fontId="70" fillId="0" borderId="0" xfId="161" applyNumberFormat="1" applyFont="1" applyFill="1" applyProtection="1"/>
    <xf numFmtId="164" fontId="68" fillId="21" borderId="0" xfId="0" applyNumberFormat="1" applyFont="1" applyFill="1" applyProtection="1"/>
    <xf numFmtId="168" fontId="51" fillId="0" borderId="0" xfId="161" applyNumberFormat="1" applyFont="1" applyProtection="1"/>
    <xf numFmtId="3" fontId="73" fillId="21" borderId="0" xfId="161" applyNumberFormat="1" applyFont="1" applyFill="1"/>
    <xf numFmtId="3" fontId="73" fillId="21" borderId="0" xfId="161" applyNumberFormat="1" applyFont="1" applyFill="1" applyProtection="1"/>
    <xf numFmtId="164" fontId="19" fillId="0" borderId="0" xfId="0" applyNumberFormat="1" applyFont="1" applyAlignment="1" applyProtection="1"/>
    <xf numFmtId="10" fontId="51" fillId="21" borderId="17" xfId="148" applyNumberFormat="1" applyFont="1" applyFill="1" applyBorder="1" applyProtection="1"/>
    <xf numFmtId="4" fontId="0" fillId="21" borderId="0" xfId="0" applyNumberFormat="1" applyFill="1"/>
    <xf numFmtId="164" fontId="53" fillId="21" borderId="23" xfId="0" applyFont="1" applyFill="1" applyBorder="1" applyAlignment="1">
      <alignment horizontal="center"/>
    </xf>
    <xf numFmtId="3" fontId="51" fillId="21" borderId="0" xfId="0" applyNumberFormat="1" applyFont="1" applyFill="1" applyProtection="1"/>
    <xf numFmtId="167" fontId="51" fillId="21" borderId="0" xfId="5" applyNumberFormat="1" applyFont="1" applyFill="1"/>
    <xf numFmtId="164" fontId="51" fillId="0" borderId="0" xfId="0" applyFont="1" applyFill="1" applyBorder="1"/>
    <xf numFmtId="165" fontId="63" fillId="21" borderId="0" xfId="0" applyNumberFormat="1" applyFont="1" applyFill="1" applyAlignment="1" applyProtection="1">
      <alignment horizontal="right"/>
    </xf>
    <xf numFmtId="164" fontId="85" fillId="0" borderId="0" xfId="0" applyFont="1"/>
    <xf numFmtId="164" fontId="86" fillId="21" borderId="0" xfId="0" applyNumberFormat="1" applyFont="1" applyFill="1" applyProtection="1"/>
    <xf numFmtId="164" fontId="63" fillId="21" borderId="0" xfId="0" applyNumberFormat="1" applyFont="1" applyFill="1" applyBorder="1" applyAlignment="1" applyProtection="1">
      <alignment horizontal="center"/>
    </xf>
    <xf numFmtId="164" fontId="87" fillId="21" borderId="0" xfId="0" applyNumberFormat="1" applyFont="1" applyFill="1" applyBorder="1" applyAlignment="1" applyProtection="1">
      <alignment horizontal="center"/>
    </xf>
    <xf numFmtId="0" fontId="77" fillId="0" borderId="0" xfId="8" applyFont="1"/>
    <xf numFmtId="0" fontId="77" fillId="0" borderId="17" xfId="8" applyFont="1" applyBorder="1"/>
    <xf numFmtId="0" fontId="57" fillId="0" borderId="0" xfId="8" applyFont="1"/>
    <xf numFmtId="0" fontId="88" fillId="0" borderId="0" xfId="8" applyFont="1" applyBorder="1" applyAlignment="1">
      <alignment horizontal="left"/>
    </xf>
    <xf numFmtId="164" fontId="89" fillId="21" borderId="0" xfId="0" applyNumberFormat="1" applyFont="1" applyFill="1" applyProtection="1"/>
    <xf numFmtId="164" fontId="89" fillId="21" borderId="0" xfId="0" applyNumberFormat="1" applyFont="1" applyFill="1" applyAlignment="1" applyProtection="1">
      <alignment horizontal="left"/>
    </xf>
    <xf numFmtId="164" fontId="86" fillId="21" borderId="0" xfId="0" applyNumberFormat="1" applyFont="1" applyFill="1" applyAlignment="1" applyProtection="1">
      <alignment horizontal="left"/>
    </xf>
    <xf numFmtId="164" fontId="63" fillId="21" borderId="0" xfId="0" applyNumberFormat="1" applyFont="1" applyFill="1" applyProtection="1"/>
    <xf numFmtId="164" fontId="90" fillId="21" borderId="0" xfId="0" applyNumberFormat="1" applyFont="1" applyFill="1" applyProtection="1"/>
    <xf numFmtId="4" fontId="22" fillId="21" borderId="0" xfId="0" applyNumberFormat="1" applyFont="1" applyFill="1"/>
    <xf numFmtId="4" fontId="15" fillId="21" borderId="0" xfId="0" applyNumberFormat="1" applyFont="1" applyFill="1" applyProtection="1"/>
    <xf numFmtId="4" fontId="16" fillId="21" borderId="0" xfId="0" applyNumberFormat="1" applyFont="1" applyFill="1" applyBorder="1" applyAlignment="1" applyProtection="1">
      <alignment horizontal="center"/>
    </xf>
    <xf numFmtId="4" fontId="68" fillId="21" borderId="0" xfId="0" applyNumberFormat="1" applyFont="1" applyFill="1" applyBorder="1" applyAlignment="1" applyProtection="1">
      <alignment horizontal="center"/>
    </xf>
    <xf numFmtId="4" fontId="49" fillId="0" borderId="0" xfId="72" applyNumberFormat="1" applyFont="1"/>
    <xf numFmtId="4" fontId="49" fillId="0" borderId="0" xfId="72" applyNumberFormat="1" applyFont="1" applyAlignment="1">
      <alignment horizontal="center"/>
    </xf>
    <xf numFmtId="4" fontId="49" fillId="0" borderId="17" xfId="72" applyNumberFormat="1" applyFont="1" applyBorder="1" applyAlignment="1">
      <alignment horizontal="center"/>
    </xf>
    <xf numFmtId="4" fontId="50" fillId="0" borderId="0" xfId="8" applyNumberFormat="1" applyFont="1"/>
    <xf numFmtId="4" fontId="60" fillId="21" borderId="0" xfId="0" applyNumberFormat="1" applyFont="1" applyFill="1" applyProtection="1"/>
    <xf numFmtId="3" fontId="73" fillId="21" borderId="0" xfId="0" applyNumberFormat="1" applyFont="1" applyFill="1"/>
    <xf numFmtId="0" fontId="25" fillId="0" borderId="0" xfId="387" applyFont="1" applyBorder="1"/>
    <xf numFmtId="168" fontId="25" fillId="0" borderId="0" xfId="388" applyNumberFormat="1" applyFont="1" applyBorder="1"/>
    <xf numFmtId="168" fontId="25" fillId="0" borderId="0" xfId="388" applyNumberFormat="1" applyFont="1" applyFill="1" applyBorder="1"/>
    <xf numFmtId="164" fontId="19" fillId="21" borderId="0" xfId="0" applyNumberFormat="1" applyFont="1" applyFill="1" applyAlignment="1" applyProtection="1">
      <alignment horizontal="center"/>
    </xf>
    <xf numFmtId="168" fontId="51" fillId="0" borderId="0" xfId="161" applyNumberFormat="1" applyFont="1" applyFill="1" applyProtection="1"/>
    <xf numFmtId="3" fontId="51" fillId="0" borderId="0" xfId="0" applyNumberFormat="1" applyFont="1" applyFill="1" applyProtection="1"/>
    <xf numFmtId="164" fontId="49" fillId="0" borderId="0" xfId="0" applyNumberFormat="1" applyFont="1" applyProtection="1"/>
    <xf numFmtId="43" fontId="32" fillId="21" borderId="0" xfId="161" applyFont="1" applyFill="1"/>
    <xf numFmtId="164" fontId="51" fillId="0" borderId="0" xfId="0" applyNumberFormat="1" applyFont="1" applyProtection="1"/>
    <xf numFmtId="167" fontId="51" fillId="21" borderId="0" xfId="5" applyNumberFormat="1" applyFont="1" applyFill="1" applyAlignment="1">
      <alignment horizontal="center"/>
    </xf>
    <xf numFmtId="10" fontId="49" fillId="21" borderId="0" xfId="148" applyNumberFormat="1" applyFont="1" applyFill="1" applyAlignment="1" applyProtection="1">
      <alignment horizontal="center"/>
    </xf>
    <xf numFmtId="164" fontId="16" fillId="21" borderId="0" xfId="0" applyNumberFormat="1" applyFont="1" applyFill="1" applyAlignment="1" applyProtection="1">
      <alignment horizontal="center"/>
    </xf>
    <xf numFmtId="176" fontId="32" fillId="0" borderId="0" xfId="326" applyNumberFormat="1" applyFont="1" applyFill="1" applyBorder="1">
      <alignment vertical="center"/>
    </xf>
    <xf numFmtId="177" fontId="92" fillId="0" borderId="0" xfId="389" applyFont="1" applyFill="1" applyBorder="1" applyAlignment="1"/>
    <xf numFmtId="177" fontId="92" fillId="0" borderId="0" xfId="389" applyFont="1" applyFill="1" applyBorder="1" applyAlignment="1">
      <alignment horizontal="right"/>
    </xf>
    <xf numFmtId="0" fontId="92" fillId="0" borderId="0" xfId="389" applyNumberFormat="1" applyFont="1" applyFill="1" applyBorder="1" applyAlignment="1" applyProtection="1">
      <alignment horizontal="center"/>
      <protection locked="0"/>
    </xf>
    <xf numFmtId="0" fontId="92" fillId="0" borderId="0" xfId="389" applyNumberFormat="1" applyFont="1" applyFill="1" applyBorder="1" applyAlignment="1" applyProtection="1">
      <protection locked="0"/>
    </xf>
    <xf numFmtId="0" fontId="92" fillId="0" borderId="0" xfId="389" applyNumberFormat="1" applyFont="1" applyFill="1" applyBorder="1"/>
    <xf numFmtId="0" fontId="93" fillId="0" borderId="0" xfId="389" applyNumberFormat="1" applyFont="1" applyFill="1" applyBorder="1"/>
    <xf numFmtId="0" fontId="11" fillId="0" borderId="0" xfId="363" applyNumberFormat="1" applyFont="1" applyFill="1" applyAlignment="1">
      <alignment horizontal="center"/>
    </xf>
    <xf numFmtId="0" fontId="92" fillId="0" borderId="0" xfId="389" applyNumberFormat="1" applyFont="1" applyFill="1" applyBorder="1" applyProtection="1">
      <protection locked="0"/>
    </xf>
    <xf numFmtId="0" fontId="93" fillId="0" borderId="0" xfId="389" applyNumberFormat="1" applyFont="1" applyFill="1" applyBorder="1" applyAlignment="1">
      <alignment horizontal="center"/>
    </xf>
    <xf numFmtId="49" fontId="92" fillId="0" borderId="0" xfId="389" applyNumberFormat="1" applyFont="1" applyFill="1" applyBorder="1"/>
    <xf numFmtId="177" fontId="91" fillId="0" borderId="0" xfId="389" applyFill="1" applyBorder="1" applyAlignment="1"/>
    <xf numFmtId="0" fontId="25" fillId="0" borderId="0" xfId="389" applyNumberFormat="1" applyFont="1" applyFill="1" applyBorder="1"/>
    <xf numFmtId="49" fontId="92" fillId="0" borderId="0" xfId="389" applyNumberFormat="1" applyFont="1" applyFill="1" applyBorder="1" applyAlignment="1">
      <alignment horizontal="center"/>
    </xf>
    <xf numFmtId="3" fontId="92" fillId="0" borderId="0" xfId="389" applyNumberFormat="1" applyFont="1" applyFill="1" applyBorder="1" applyAlignment="1"/>
    <xf numFmtId="0" fontId="92" fillId="0" borderId="0" xfId="389" applyNumberFormat="1" applyFont="1" applyFill="1" applyBorder="1" applyAlignment="1"/>
    <xf numFmtId="0" fontId="92" fillId="0" borderId="0" xfId="389" applyNumberFormat="1" applyFont="1" applyFill="1" applyBorder="1" applyAlignment="1">
      <alignment horizontal="center"/>
    </xf>
    <xf numFmtId="0" fontId="94" fillId="0" borderId="0" xfId="389" applyNumberFormat="1" applyFont="1" applyFill="1" applyBorder="1" applyAlignment="1">
      <alignment horizontal="center"/>
    </xf>
    <xf numFmtId="10" fontId="94" fillId="0" borderId="0" xfId="389" applyNumberFormat="1" applyFont="1" applyFill="1" applyBorder="1" applyAlignment="1"/>
    <xf numFmtId="3" fontId="94" fillId="0" borderId="0" xfId="389" applyNumberFormat="1" applyFont="1" applyFill="1" applyBorder="1" applyAlignment="1"/>
    <xf numFmtId="178" fontId="94" fillId="0" borderId="0" xfId="389" applyNumberFormat="1" applyFont="1" applyFill="1" applyBorder="1" applyAlignment="1"/>
    <xf numFmtId="3" fontId="92" fillId="0" borderId="0" xfId="389" applyNumberFormat="1" applyFont="1" applyFill="1" applyBorder="1" applyAlignment="1">
      <alignment horizontal="center"/>
    </xf>
    <xf numFmtId="0" fontId="92" fillId="0" borderId="0" xfId="389" applyNumberFormat="1" applyFont="1" applyFill="1" applyBorder="1" applyAlignment="1">
      <alignment horizontal="fill"/>
    </xf>
    <xf numFmtId="177" fontId="95" fillId="0" borderId="0" xfId="389" applyFont="1" applyFill="1" applyBorder="1" applyAlignment="1"/>
    <xf numFmtId="166" fontId="92" fillId="0" borderId="0" xfId="389" applyNumberFormat="1" applyFont="1" applyFill="1" applyBorder="1" applyAlignment="1">
      <alignment horizontal="center"/>
    </xf>
    <xf numFmtId="0" fontId="95" fillId="0" borderId="0" xfId="389" applyNumberFormat="1" applyFont="1" applyFill="1" applyBorder="1"/>
    <xf numFmtId="43" fontId="92" fillId="0" borderId="0" xfId="9" applyFont="1" applyFill="1" applyBorder="1" applyAlignment="1"/>
    <xf numFmtId="177" fontId="92" fillId="0" borderId="0" xfId="389" applyFont="1" applyFill="1" applyBorder="1" applyAlignment="1">
      <alignment horizontal="center"/>
    </xf>
    <xf numFmtId="0" fontId="94" fillId="0" borderId="0" xfId="389" applyNumberFormat="1" applyFont="1" applyFill="1" applyBorder="1" applyAlignment="1"/>
    <xf numFmtId="0" fontId="96" fillId="0" borderId="0" xfId="389" applyNumberFormat="1" applyFont="1" applyFill="1" applyBorder="1" applyAlignment="1" applyProtection="1">
      <alignment horizontal="center"/>
      <protection locked="0"/>
    </xf>
    <xf numFmtId="177" fontId="96" fillId="0" borderId="0" xfId="389" applyFont="1" applyFill="1" applyBorder="1" applyAlignment="1"/>
    <xf numFmtId="0" fontId="97" fillId="0" borderId="0" xfId="389" applyNumberFormat="1" applyFont="1" applyFill="1" applyBorder="1" applyAlignment="1"/>
    <xf numFmtId="0" fontId="96" fillId="0" borderId="0" xfId="389" applyNumberFormat="1" applyFont="1" applyFill="1" applyBorder="1"/>
    <xf numFmtId="3" fontId="96" fillId="0" borderId="0" xfId="389" applyNumberFormat="1" applyFont="1" applyFill="1" applyBorder="1" applyAlignment="1"/>
    <xf numFmtId="0" fontId="96" fillId="0" borderId="0" xfId="389" applyNumberFormat="1" applyFont="1" applyFill="1" applyBorder="1" applyAlignment="1"/>
    <xf numFmtId="175" fontId="97" fillId="0" borderId="0" xfId="389" applyNumberFormat="1" applyFont="1" applyFill="1" applyBorder="1" applyAlignment="1">
      <alignment horizontal="center"/>
    </xf>
    <xf numFmtId="175" fontId="97" fillId="0" borderId="0" xfId="389" quotePrefix="1" applyNumberFormat="1" applyFont="1" applyFill="1" applyBorder="1" applyAlignment="1">
      <alignment horizontal="center"/>
    </xf>
    <xf numFmtId="177" fontId="97" fillId="0" borderId="25" xfId="389" applyFont="1" applyFill="1" applyBorder="1" applyAlignment="1">
      <alignment horizontal="center" wrapText="1"/>
    </xf>
    <xf numFmtId="177" fontId="97" fillId="0" borderId="24" xfId="389" applyFont="1" applyFill="1" applyBorder="1" applyAlignment="1"/>
    <xf numFmtId="177" fontId="97" fillId="0" borderId="24" xfId="389" applyFont="1" applyFill="1" applyBorder="1" applyAlignment="1">
      <alignment horizontal="center" wrapText="1"/>
    </xf>
    <xf numFmtId="0" fontId="97" fillId="0" borderId="24" xfId="389" applyNumberFormat="1" applyFont="1" applyFill="1" applyBorder="1" applyAlignment="1">
      <alignment horizontal="center" wrapText="1"/>
    </xf>
    <xf numFmtId="177" fontId="97" fillId="0" borderId="15" xfId="389" applyFont="1" applyFill="1" applyBorder="1" applyAlignment="1">
      <alignment horizontal="center" wrapText="1"/>
    </xf>
    <xf numFmtId="0" fontId="97" fillId="0" borderId="27" xfId="389" applyNumberFormat="1" applyFont="1" applyFill="1" applyBorder="1" applyAlignment="1">
      <alignment horizontal="center" wrapText="1"/>
    </xf>
    <xf numFmtId="3" fontId="97" fillId="0" borderId="15" xfId="389" applyNumberFormat="1" applyFont="1" applyFill="1" applyBorder="1" applyAlignment="1">
      <alignment horizontal="center" wrapText="1"/>
    </xf>
    <xf numFmtId="0" fontId="96" fillId="0" borderId="26" xfId="389" applyNumberFormat="1" applyFont="1" applyFill="1" applyBorder="1"/>
    <xf numFmtId="0" fontId="96" fillId="0" borderId="27" xfId="389" applyNumberFormat="1" applyFont="1" applyFill="1" applyBorder="1"/>
    <xf numFmtId="0" fontId="96" fillId="0" borderId="27" xfId="389" applyNumberFormat="1" applyFont="1" applyFill="1" applyBorder="1" applyAlignment="1">
      <alignment wrapText="1"/>
    </xf>
    <xf numFmtId="0" fontId="96" fillId="0" borderId="27" xfId="389" applyNumberFormat="1" applyFont="1" applyFill="1" applyBorder="1" applyAlignment="1">
      <alignment horizontal="center" wrapText="1"/>
    </xf>
    <xf numFmtId="177" fontId="96" fillId="0" borderId="27" xfId="389" applyFont="1" applyFill="1" applyBorder="1" applyAlignment="1">
      <alignment wrapText="1"/>
    </xf>
    <xf numFmtId="0" fontId="96" fillId="0" borderId="15" xfId="389" applyNumberFormat="1" applyFont="1" applyFill="1" applyBorder="1" applyAlignment="1">
      <alignment horizontal="center" wrapText="1"/>
    </xf>
    <xf numFmtId="0" fontId="96" fillId="0" borderId="26" xfId="389" applyNumberFormat="1" applyFont="1" applyFill="1" applyBorder="1" applyAlignment="1">
      <alignment horizontal="center" wrapText="1"/>
    </xf>
    <xf numFmtId="3" fontId="96" fillId="0" borderId="15" xfId="389" applyNumberFormat="1" applyFont="1" applyFill="1" applyBorder="1" applyAlignment="1">
      <alignment horizontal="center" wrapText="1"/>
    </xf>
    <xf numFmtId="3" fontId="96" fillId="0" borderId="27" xfId="389" applyNumberFormat="1" applyFont="1" applyFill="1" applyBorder="1" applyAlignment="1">
      <alignment horizontal="center" wrapText="1"/>
    </xf>
    <xf numFmtId="0" fontId="96" fillId="0" borderId="25" xfId="389" applyNumberFormat="1" applyFont="1" applyFill="1" applyBorder="1"/>
    <xf numFmtId="0" fontId="96" fillId="0" borderId="24" xfId="389" applyNumberFormat="1" applyFont="1" applyFill="1" applyBorder="1"/>
    <xf numFmtId="177" fontId="96" fillId="0" borderId="24" xfId="389" applyFont="1" applyFill="1" applyBorder="1" applyAlignment="1"/>
    <xf numFmtId="0" fontId="96" fillId="0" borderId="29" xfId="389" applyNumberFormat="1" applyFont="1" applyFill="1" applyBorder="1"/>
    <xf numFmtId="3" fontId="96" fillId="0" borderId="24" xfId="389" applyNumberFormat="1" applyFont="1" applyFill="1" applyBorder="1" applyAlignment="1"/>
    <xf numFmtId="3" fontId="96" fillId="0" borderId="29" xfId="389" applyNumberFormat="1" applyFont="1" applyFill="1" applyBorder="1" applyAlignment="1"/>
    <xf numFmtId="177" fontId="96" fillId="0" borderId="12" xfId="393" applyFont="1" applyFill="1" applyBorder="1" applyAlignment="1"/>
    <xf numFmtId="177" fontId="96" fillId="0" borderId="0" xfId="393" applyFont="1" applyFill="1" applyBorder="1" applyAlignment="1"/>
    <xf numFmtId="43" fontId="96" fillId="5" borderId="0" xfId="9" applyFont="1" applyFill="1" applyBorder="1" applyAlignment="1"/>
    <xf numFmtId="168" fontId="96" fillId="5" borderId="0" xfId="9" applyNumberFormat="1" applyFont="1" applyFill="1" applyBorder="1" applyAlignment="1"/>
    <xf numFmtId="43" fontId="96" fillId="0" borderId="0" xfId="9" applyFont="1" applyFill="1" applyBorder="1" applyAlignment="1"/>
    <xf numFmtId="168" fontId="96" fillId="0" borderId="0" xfId="9" applyNumberFormat="1" applyFont="1" applyFill="1" applyBorder="1" applyAlignment="1"/>
    <xf numFmtId="168" fontId="96" fillId="0" borderId="30" xfId="9" applyNumberFormat="1" applyFont="1" applyFill="1" applyBorder="1" applyAlignment="1"/>
    <xf numFmtId="43" fontId="96" fillId="0" borderId="30" xfId="9" applyFont="1" applyFill="1" applyBorder="1" applyAlignment="1"/>
    <xf numFmtId="168" fontId="96" fillId="5" borderId="30" xfId="9" applyNumberFormat="1" applyFont="1" applyFill="1" applyBorder="1" applyAlignment="1"/>
    <xf numFmtId="43" fontId="96" fillId="0" borderId="0" xfId="9" applyNumberFormat="1" applyFont="1" applyFill="1" applyBorder="1" applyAlignment="1"/>
    <xf numFmtId="177" fontId="96" fillId="0" borderId="12" xfId="389" applyFont="1" applyFill="1" applyBorder="1" applyAlignment="1"/>
    <xf numFmtId="177" fontId="96" fillId="0" borderId="10" xfId="389" applyFont="1" applyFill="1" applyBorder="1" applyAlignment="1"/>
    <xf numFmtId="177" fontId="96" fillId="0" borderId="23" xfId="389" applyFont="1" applyFill="1" applyBorder="1" applyAlignment="1"/>
    <xf numFmtId="10" fontId="96" fillId="0" borderId="23" xfId="9" applyNumberFormat="1" applyFont="1" applyFill="1" applyBorder="1" applyAlignment="1"/>
    <xf numFmtId="168" fontId="96" fillId="0" borderId="23" xfId="9" applyNumberFormat="1" applyFont="1" applyFill="1" applyBorder="1" applyAlignment="1"/>
    <xf numFmtId="177" fontId="96" fillId="0" borderId="31" xfId="389" applyFont="1" applyFill="1" applyBorder="1" applyAlignment="1"/>
    <xf numFmtId="43" fontId="96" fillId="0" borderId="31" xfId="9" applyFont="1" applyFill="1" applyBorder="1" applyAlignment="1"/>
    <xf numFmtId="177" fontId="98" fillId="0" borderId="31" xfId="389" applyFont="1" applyFill="1" applyBorder="1" applyAlignment="1"/>
    <xf numFmtId="177" fontId="98" fillId="0" borderId="23" xfId="389" applyFont="1" applyFill="1" applyBorder="1" applyAlignment="1"/>
    <xf numFmtId="168" fontId="96" fillId="0" borderId="31" xfId="9" applyNumberFormat="1" applyFont="1" applyFill="1" applyBorder="1" applyAlignment="1"/>
    <xf numFmtId="49" fontId="96" fillId="0" borderId="0" xfId="389" applyNumberFormat="1" applyFont="1" applyFill="1" applyBorder="1" applyAlignment="1">
      <alignment horizontal="center"/>
    </xf>
    <xf numFmtId="177" fontId="99" fillId="0" borderId="0" xfId="389" applyFont="1" applyFill="1" applyBorder="1" applyAlignment="1"/>
    <xf numFmtId="168" fontId="96" fillId="0" borderId="0" xfId="9" applyNumberFormat="1" applyFont="1" applyFill="1" applyBorder="1" applyAlignment="1">
      <alignment horizontal="center"/>
    </xf>
    <xf numFmtId="167" fontId="96" fillId="0" borderId="0" xfId="389" applyNumberFormat="1" applyFont="1" applyFill="1" applyBorder="1" applyAlignment="1"/>
    <xf numFmtId="1" fontId="96" fillId="0" borderId="0" xfId="9" applyNumberFormat="1" applyFont="1" applyFill="1" applyBorder="1" applyAlignment="1">
      <alignment horizontal="center"/>
    </xf>
    <xf numFmtId="177" fontId="96" fillId="0" borderId="4" xfId="389" applyFont="1" applyFill="1" applyBorder="1" applyAlignment="1"/>
    <xf numFmtId="177" fontId="96" fillId="0" borderId="0" xfId="389" applyFont="1" applyFill="1" applyBorder="1" applyAlignment="1">
      <alignment horizontal="center" vertical="top"/>
    </xf>
    <xf numFmtId="177" fontId="96" fillId="0" borderId="0" xfId="389" applyFont="1" applyFill="1" applyBorder="1" applyAlignment="1">
      <alignment horizontal="center"/>
    </xf>
    <xf numFmtId="177" fontId="96" fillId="0" borderId="0" xfId="389" applyFont="1" applyFill="1" applyBorder="1" applyAlignment="1">
      <alignment horizontal="left"/>
    </xf>
    <xf numFmtId="10" fontId="96" fillId="0" borderId="0" xfId="389" applyNumberFormat="1" applyFont="1" applyFill="1" applyBorder="1" applyAlignment="1"/>
    <xf numFmtId="0" fontId="96" fillId="0" borderId="0" xfId="389" applyNumberFormat="1" applyFont="1" applyFill="1" applyBorder="1" applyAlignment="1">
      <alignment horizontal="right"/>
    </xf>
    <xf numFmtId="49" fontId="96" fillId="0" borderId="0" xfId="389" applyNumberFormat="1" applyFont="1" applyFill="1" applyBorder="1" applyAlignment="1">
      <alignment horizontal="left"/>
    </xf>
    <xf numFmtId="177" fontId="92" fillId="0" borderId="0" xfId="393" applyFont="1" applyFill="1" applyBorder="1" applyAlignment="1"/>
    <xf numFmtId="168" fontId="100" fillId="0" borderId="0" xfId="9" applyNumberFormat="1" applyFont="1" applyAlignment="1"/>
    <xf numFmtId="177" fontId="100" fillId="0" borderId="0" xfId="389" applyFont="1" applyAlignment="1"/>
    <xf numFmtId="0" fontId="100" fillId="0" borderId="0" xfId="389" applyNumberFormat="1" applyFont="1" applyFill="1" applyBorder="1" applyAlignment="1" applyProtection="1">
      <protection locked="0"/>
    </xf>
    <xf numFmtId="0" fontId="100" fillId="0" borderId="0" xfId="389" applyNumberFormat="1" applyFont="1" applyFill="1" applyBorder="1" applyAlignment="1" applyProtection="1">
      <alignment horizontal="center"/>
      <protection locked="0"/>
    </xf>
    <xf numFmtId="0" fontId="100" fillId="0" borderId="0" xfId="389" applyNumberFormat="1" applyFont="1" applyFill="1" applyAlignment="1">
      <alignment horizontal="right"/>
    </xf>
    <xf numFmtId="177" fontId="91" fillId="0" borderId="0" xfId="389" applyAlignment="1"/>
    <xf numFmtId="177" fontId="100" fillId="0" borderId="0" xfId="389" applyFont="1" applyFill="1" applyAlignment="1"/>
    <xf numFmtId="167" fontId="100" fillId="0" borderId="0" xfId="389" applyNumberFormat="1" applyFont="1" applyAlignment="1"/>
    <xf numFmtId="168" fontId="100" fillId="0" borderId="0" xfId="9" applyNumberFormat="1" applyFont="1" applyAlignment="1" applyProtection="1">
      <alignment horizontal="center"/>
      <protection locked="0"/>
    </xf>
    <xf numFmtId="0" fontId="100" fillId="0" borderId="0" xfId="394" applyNumberFormat="1" applyFont="1" applyFill="1" applyAlignment="1" applyProtection="1">
      <protection locked="0"/>
    </xf>
    <xf numFmtId="3" fontId="100" fillId="0" borderId="0" xfId="394" applyNumberFormat="1" applyFont="1" applyFill="1" applyAlignment="1"/>
    <xf numFmtId="3" fontId="100" fillId="0" borderId="0" xfId="394" applyNumberFormat="1" applyFont="1" applyAlignment="1"/>
    <xf numFmtId="3" fontId="100" fillId="0" borderId="4" xfId="394" applyNumberFormat="1" applyFont="1" applyBorder="1" applyAlignment="1">
      <alignment horizontal="center"/>
    </xf>
    <xf numFmtId="0" fontId="100" fillId="0" borderId="0" xfId="394" applyNumberFormat="1" applyFont="1" applyFill="1" applyAlignment="1"/>
    <xf numFmtId="3" fontId="100" fillId="0" borderId="0" xfId="394" applyNumberFormat="1" applyFont="1" applyAlignment="1">
      <alignment horizontal="center"/>
    </xf>
    <xf numFmtId="177" fontId="100" fillId="0" borderId="0" xfId="394" applyFont="1" applyFill="1" applyAlignment="1"/>
    <xf numFmtId="10" fontId="100" fillId="0" borderId="0" xfId="9" applyNumberFormat="1" applyFont="1" applyFill="1" applyAlignment="1"/>
    <xf numFmtId="43" fontId="100" fillId="0" borderId="0" xfId="9" applyFont="1" applyFill="1" applyAlignment="1"/>
    <xf numFmtId="43" fontId="100" fillId="0" borderId="0" xfId="9" applyFont="1" applyAlignment="1"/>
    <xf numFmtId="177" fontId="100" fillId="0" borderId="0" xfId="394" applyFont="1" applyFill="1" applyAlignment="1">
      <alignment wrapText="1"/>
    </xf>
    <xf numFmtId="177" fontId="100" fillId="0" borderId="0" xfId="394" applyFont="1" applyAlignment="1"/>
    <xf numFmtId="180" fontId="100" fillId="0" borderId="0" xfId="394" applyNumberFormat="1" applyFont="1" applyAlignment="1"/>
    <xf numFmtId="168" fontId="100" fillId="0" borderId="0" xfId="391" applyNumberFormat="1" applyFont="1" applyAlignment="1"/>
    <xf numFmtId="168" fontId="100" fillId="0" borderId="0" xfId="391" applyNumberFormat="1" applyFont="1" applyAlignment="1">
      <alignment horizontal="left" indent="2"/>
    </xf>
    <xf numFmtId="179" fontId="100" fillId="0" borderId="0" xfId="9" applyNumberFormat="1" applyFont="1" applyAlignment="1"/>
    <xf numFmtId="168" fontId="100" fillId="0" borderId="0" xfId="9" applyNumberFormat="1" applyFont="1" applyAlignment="1">
      <alignment horizontal="center"/>
    </xf>
    <xf numFmtId="168" fontId="100" fillId="0" borderId="0" xfId="9" applyNumberFormat="1" applyFont="1" applyFill="1" applyAlignment="1"/>
    <xf numFmtId="0" fontId="92" fillId="0" borderId="0" xfId="396" applyNumberFormat="1" applyFont="1" applyFill="1" applyBorder="1" applyAlignment="1" applyProtection="1">
      <alignment horizontal="center"/>
      <protection locked="0"/>
    </xf>
    <xf numFmtId="177" fontId="92" fillId="0" borderId="0" xfId="389" applyFont="1" applyAlignment="1">
      <alignment horizontal="center"/>
    </xf>
    <xf numFmtId="177" fontId="91" fillId="0" borderId="0" xfId="389" applyBorder="1" applyAlignment="1">
      <alignment horizontal="center"/>
    </xf>
    <xf numFmtId="177" fontId="92" fillId="0" borderId="12" xfId="389" applyFont="1" applyBorder="1"/>
    <xf numFmtId="177" fontId="92" fillId="0" borderId="0" xfId="389" applyFont="1" applyBorder="1"/>
    <xf numFmtId="177" fontId="92" fillId="0" borderId="0" xfId="389" applyFont="1" applyBorder="1" applyAlignment="1">
      <alignment horizontal="center" wrapText="1"/>
    </xf>
    <xf numFmtId="177" fontId="92" fillId="0" borderId="10" xfId="389" applyFont="1" applyBorder="1" applyAlignment="1">
      <alignment horizontal="center"/>
    </xf>
    <xf numFmtId="177" fontId="92" fillId="0" borderId="23" xfId="389" applyFont="1" applyBorder="1" applyAlignment="1">
      <alignment horizontal="center"/>
    </xf>
    <xf numFmtId="177" fontId="92" fillId="0" borderId="11" xfId="389" applyFont="1" applyBorder="1" applyAlignment="1">
      <alignment horizontal="center"/>
    </xf>
    <xf numFmtId="177" fontId="92" fillId="0" borderId="13" xfId="389" applyFont="1" applyBorder="1"/>
    <xf numFmtId="177" fontId="0" fillId="0" borderId="13" xfId="389" applyFont="1" applyBorder="1"/>
    <xf numFmtId="177" fontId="92" fillId="0" borderId="10" xfId="389" applyFont="1" applyBorder="1"/>
    <xf numFmtId="177" fontId="92" fillId="0" borderId="23" xfId="389" applyFont="1" applyBorder="1"/>
    <xf numFmtId="177" fontId="92" fillId="0" borderId="23" xfId="389" applyFont="1" applyFill="1" applyBorder="1" applyAlignment="1">
      <alignment horizontal="center" wrapText="1"/>
    </xf>
    <xf numFmtId="177" fontId="92" fillId="0" borderId="23" xfId="389" applyFont="1" applyFill="1" applyBorder="1" applyAlignment="1">
      <alignment horizontal="center"/>
    </xf>
    <xf numFmtId="177" fontId="0" fillId="0" borderId="11" xfId="389" applyFont="1" applyFill="1" applyBorder="1" applyAlignment="1">
      <alignment horizontal="center"/>
    </xf>
    <xf numFmtId="168" fontId="92" fillId="0" borderId="12" xfId="9" applyNumberFormat="1" applyFont="1" applyBorder="1" applyAlignment="1">
      <alignment horizontal="right"/>
    </xf>
    <xf numFmtId="168" fontId="92" fillId="39" borderId="0" xfId="9" applyNumberFormat="1" applyFont="1" applyFill="1" applyBorder="1"/>
    <xf numFmtId="168" fontId="92" fillId="0" borderId="0" xfId="9" applyNumberFormat="1" applyFont="1" applyFill="1" applyBorder="1"/>
    <xf numFmtId="168" fontId="92" fillId="0" borderId="13" xfId="9" applyNumberFormat="1" applyFont="1" applyFill="1" applyBorder="1"/>
    <xf numFmtId="177" fontId="92" fillId="0" borderId="12" xfId="389" applyFont="1" applyBorder="1" applyAlignment="1">
      <alignment horizontal="right"/>
    </xf>
    <xf numFmtId="43" fontId="92" fillId="39" borderId="0" xfId="9" applyFont="1" applyFill="1" applyBorder="1"/>
    <xf numFmtId="168" fontId="102" fillId="39" borderId="0" xfId="9" applyNumberFormat="1" applyFont="1" applyFill="1" applyBorder="1"/>
    <xf numFmtId="177" fontId="92" fillId="39" borderId="0" xfId="389" applyFont="1" applyFill="1" applyBorder="1"/>
    <xf numFmtId="177" fontId="92" fillId="0" borderId="11" xfId="389" applyFont="1" applyBorder="1"/>
    <xf numFmtId="168" fontId="92" fillId="0" borderId="0" xfId="9" applyNumberFormat="1" applyFont="1" applyAlignment="1">
      <alignment horizontal="center"/>
    </xf>
    <xf numFmtId="177" fontId="92" fillId="0" borderId="0" xfId="389" applyFont="1"/>
    <xf numFmtId="170" fontId="92" fillId="0" borderId="0" xfId="397" applyNumberFormat="1" applyFont="1"/>
    <xf numFmtId="168" fontId="92" fillId="0" borderId="0" xfId="9" applyNumberFormat="1" applyFont="1"/>
    <xf numFmtId="43" fontId="92" fillId="0" borderId="0" xfId="391" applyFont="1"/>
    <xf numFmtId="177" fontId="91" fillId="0" borderId="0" xfId="389"/>
    <xf numFmtId="43" fontId="92" fillId="0" borderId="0" xfId="9" applyFont="1"/>
    <xf numFmtId="170" fontId="0" fillId="0" borderId="0" xfId="397" applyNumberFormat="1" applyFont="1"/>
    <xf numFmtId="177" fontId="94" fillId="0" borderId="0" xfId="389" applyFont="1" applyFill="1" applyBorder="1" applyAlignment="1"/>
    <xf numFmtId="1" fontId="92" fillId="0" borderId="0" xfId="389" applyNumberFormat="1" applyFont="1" applyAlignment="1">
      <alignment horizontal="left"/>
    </xf>
    <xf numFmtId="177" fontId="92" fillId="0" borderId="0" xfId="389" quotePrefix="1" applyFont="1" applyAlignment="1">
      <alignment horizontal="left"/>
    </xf>
    <xf numFmtId="177" fontId="92" fillId="0" borderId="0" xfId="389" applyFont="1" applyAlignment="1">
      <alignment horizontal="center" wrapText="1"/>
    </xf>
    <xf numFmtId="177" fontId="92" fillId="0" borderId="0" xfId="389" applyFont="1" applyAlignment="1"/>
    <xf numFmtId="177" fontId="25" fillId="0" borderId="0" xfId="389" applyFont="1" applyAlignment="1"/>
    <xf numFmtId="177" fontId="92" fillId="0" borderId="0" xfId="389" quotePrefix="1" applyFont="1" applyFill="1" applyAlignment="1">
      <alignment horizontal="left"/>
    </xf>
    <xf numFmtId="43" fontId="92" fillId="39" borderId="0" xfId="9" applyFont="1" applyFill="1" applyAlignment="1"/>
    <xf numFmtId="43" fontId="92" fillId="0" borderId="0" xfId="9" applyFont="1" applyAlignment="1"/>
    <xf numFmtId="177" fontId="92" fillId="0" borderId="0" xfId="389" quotePrefix="1" applyFont="1" applyBorder="1" applyAlignment="1">
      <alignment horizontal="left"/>
    </xf>
    <xf numFmtId="177" fontId="92" fillId="0" borderId="0" xfId="389" applyFont="1" applyFill="1" applyAlignment="1">
      <alignment horizontal="left"/>
    </xf>
    <xf numFmtId="177" fontId="92" fillId="0" borderId="0" xfId="389" applyFont="1" applyBorder="1" applyAlignment="1"/>
    <xf numFmtId="43" fontId="92" fillId="0" borderId="0" xfId="9" applyFont="1" applyBorder="1" applyAlignment="1"/>
    <xf numFmtId="43" fontId="92" fillId="0" borderId="23" xfId="9" applyFont="1" applyBorder="1" applyAlignment="1"/>
    <xf numFmtId="177" fontId="94" fillId="0" borderId="0" xfId="389" applyFont="1" applyAlignment="1"/>
    <xf numFmtId="168" fontId="92" fillId="0" borderId="30" xfId="9" applyNumberFormat="1" applyFont="1" applyFill="1" applyBorder="1" applyAlignment="1">
      <alignment horizontal="center"/>
    </xf>
    <xf numFmtId="177" fontId="92" fillId="0" borderId="30" xfId="389" applyFont="1" applyBorder="1" applyAlignment="1">
      <alignment horizontal="center"/>
    </xf>
    <xf numFmtId="177" fontId="92" fillId="0" borderId="30" xfId="389" applyFont="1" applyFill="1" applyBorder="1" applyAlignment="1">
      <alignment horizontal="center"/>
    </xf>
    <xf numFmtId="43" fontId="92" fillId="39" borderId="30" xfId="9" applyFont="1" applyFill="1" applyBorder="1" applyAlignment="1"/>
    <xf numFmtId="168" fontId="92" fillId="0" borderId="30" xfId="9" applyNumberFormat="1" applyFont="1" applyBorder="1" applyAlignment="1"/>
    <xf numFmtId="168" fontId="92" fillId="39" borderId="30" xfId="9" applyNumberFormat="1" applyFont="1" applyFill="1" applyBorder="1" applyAlignment="1"/>
    <xf numFmtId="177" fontId="92" fillId="39" borderId="30" xfId="389" applyFont="1" applyFill="1" applyBorder="1" applyAlignment="1"/>
    <xf numFmtId="177" fontId="92" fillId="39" borderId="30" xfId="389" applyFont="1" applyFill="1" applyBorder="1" applyAlignment="1">
      <alignment horizontal="right"/>
    </xf>
    <xf numFmtId="177" fontId="92" fillId="39" borderId="31" xfId="389" applyFont="1" applyFill="1" applyBorder="1" applyAlignment="1">
      <alignment horizontal="right"/>
    </xf>
    <xf numFmtId="177" fontId="92" fillId="39" borderId="31" xfId="389" applyFont="1" applyFill="1" applyBorder="1" applyAlignment="1"/>
    <xf numFmtId="168" fontId="92" fillId="0" borderId="31" xfId="9" applyNumberFormat="1" applyFont="1" applyBorder="1" applyAlignment="1"/>
    <xf numFmtId="1" fontId="92" fillId="0" borderId="0" xfId="389" quotePrefix="1" applyNumberFormat="1" applyFont="1" applyFill="1" applyAlignment="1">
      <alignment horizontal="left"/>
    </xf>
    <xf numFmtId="168" fontId="92" fillId="0" borderId="0" xfId="9" applyNumberFormat="1" applyFont="1" applyAlignment="1"/>
    <xf numFmtId="0" fontId="92" fillId="0" borderId="0" xfId="398" applyFont="1"/>
    <xf numFmtId="0" fontId="25" fillId="0" borderId="0" xfId="398" applyFont="1"/>
    <xf numFmtId="0" fontId="92" fillId="0" borderId="0" xfId="389" applyNumberFormat="1" applyFont="1" applyFill="1" applyAlignment="1">
      <alignment horizontal="center" vertical="top"/>
    </xf>
    <xf numFmtId="177" fontId="32" fillId="0" borderId="0" xfId="389" applyFont="1" applyFill="1" applyAlignment="1">
      <alignment vertical="top" wrapText="1"/>
    </xf>
    <xf numFmtId="0" fontId="103" fillId="0" borderId="0" xfId="389" applyNumberFormat="1" applyFont="1" applyFill="1" applyBorder="1" applyAlignment="1" applyProtection="1">
      <alignment horizontal="center"/>
      <protection locked="0"/>
    </xf>
    <xf numFmtId="177" fontId="103" fillId="0" borderId="0" xfId="389" applyFont="1" applyFill="1" applyBorder="1" applyAlignment="1"/>
    <xf numFmtId="0" fontId="103" fillId="0" borderId="0" xfId="389" applyNumberFormat="1" applyFont="1" applyFill="1" applyBorder="1"/>
    <xf numFmtId="49" fontId="103" fillId="0" borderId="0" xfId="389" applyNumberFormat="1" applyFont="1" applyFill="1" applyBorder="1"/>
    <xf numFmtId="0" fontId="103" fillId="0" borderId="0" xfId="389" applyNumberFormat="1" applyFont="1" applyFill="1" applyBorder="1" applyAlignment="1">
      <alignment horizontal="center"/>
    </xf>
    <xf numFmtId="49" fontId="103" fillId="0" borderId="0" xfId="389" applyNumberFormat="1" applyFont="1" applyFill="1" applyBorder="1" applyAlignment="1">
      <alignment horizontal="center"/>
    </xf>
    <xf numFmtId="0" fontId="103" fillId="0" borderId="0" xfId="389" applyNumberFormat="1" applyFont="1" applyFill="1" applyBorder="1" applyAlignment="1"/>
    <xf numFmtId="3" fontId="104" fillId="0" borderId="0" xfId="389" applyNumberFormat="1" applyFont="1" applyFill="1" applyBorder="1" applyAlignment="1">
      <alignment horizontal="center"/>
    </xf>
    <xf numFmtId="3" fontId="103" fillId="0" borderId="0" xfId="389" applyNumberFormat="1" applyFont="1" applyFill="1" applyBorder="1" applyAlignment="1"/>
    <xf numFmtId="0" fontId="104" fillId="0" borderId="0" xfId="389" applyNumberFormat="1" applyFont="1" applyFill="1" applyBorder="1" applyAlignment="1" applyProtection="1">
      <alignment horizontal="center"/>
      <protection locked="0"/>
    </xf>
    <xf numFmtId="0" fontId="104" fillId="0" borderId="0" xfId="389" applyNumberFormat="1" applyFont="1" applyFill="1" applyBorder="1" applyAlignment="1"/>
    <xf numFmtId="0" fontId="105" fillId="0" borderId="0" xfId="389" applyNumberFormat="1" applyFont="1" applyFill="1" applyBorder="1" applyAlignment="1" applyProtection="1">
      <alignment horizontal="center"/>
      <protection locked="0"/>
    </xf>
    <xf numFmtId="3" fontId="103" fillId="0" borderId="0" xfId="389" applyNumberFormat="1" applyFont="1" applyFill="1" applyBorder="1" applyAlignment="1">
      <alignment horizontal="center"/>
    </xf>
    <xf numFmtId="3" fontId="103" fillId="0" borderId="0" xfId="389" applyNumberFormat="1" applyFont="1" applyFill="1" applyBorder="1" applyAlignment="1">
      <alignment horizontal="left"/>
    </xf>
    <xf numFmtId="168" fontId="103" fillId="0" borderId="0" xfId="391" applyNumberFormat="1" applyFont="1" applyFill="1" applyBorder="1" applyAlignment="1"/>
    <xf numFmtId="168" fontId="103" fillId="0" borderId="0" xfId="9" applyNumberFormat="1" applyFont="1" applyFill="1" applyBorder="1" applyAlignment="1"/>
    <xf numFmtId="168" fontId="103" fillId="0" borderId="23" xfId="9" applyNumberFormat="1" applyFont="1" applyFill="1" applyBorder="1" applyAlignment="1"/>
    <xf numFmtId="43" fontId="104" fillId="0" borderId="0" xfId="9" applyFont="1" applyFill="1" applyBorder="1" applyAlignment="1"/>
    <xf numFmtId="43" fontId="103" fillId="0" borderId="0" xfId="9" applyFont="1" applyFill="1" applyBorder="1" applyAlignment="1"/>
    <xf numFmtId="177" fontId="103" fillId="0" borderId="0" xfId="389" applyFont="1" applyFill="1" applyBorder="1" applyAlignment="1">
      <alignment horizontal="left"/>
    </xf>
    <xf numFmtId="177" fontId="103" fillId="0" borderId="0" xfId="389" applyFont="1" applyFill="1" applyBorder="1" applyAlignment="1">
      <alignment horizontal="center"/>
    </xf>
    <xf numFmtId="3" fontId="103" fillId="0" borderId="0" xfId="389" applyNumberFormat="1" applyFont="1" applyFill="1" applyBorder="1" applyAlignment="1">
      <alignment horizontal="right"/>
    </xf>
    <xf numFmtId="179" fontId="104" fillId="0" borderId="0" xfId="9" applyNumberFormat="1" applyFont="1" applyFill="1" applyBorder="1" applyAlignment="1"/>
    <xf numFmtId="166" fontId="103" fillId="0" borderId="0" xfId="389" applyNumberFormat="1" applyFont="1" applyFill="1" applyBorder="1" applyAlignment="1">
      <alignment horizontal="left"/>
    </xf>
    <xf numFmtId="166" fontId="103" fillId="0" borderId="0" xfId="389" applyNumberFormat="1" applyFont="1" applyFill="1" applyBorder="1" applyAlignment="1">
      <alignment horizontal="center"/>
    </xf>
    <xf numFmtId="177" fontId="106" fillId="0" borderId="0" xfId="389" applyFont="1" applyFill="1" applyBorder="1" applyAlignment="1"/>
    <xf numFmtId="3" fontId="103" fillId="0" borderId="0" xfId="389" applyNumberFormat="1" applyFont="1" applyFill="1" applyBorder="1"/>
    <xf numFmtId="10" fontId="107" fillId="0" borderId="0" xfId="392" applyNumberFormat="1" applyFont="1" applyFill="1" applyBorder="1" applyAlignment="1"/>
    <xf numFmtId="10" fontId="104" fillId="0" borderId="0" xfId="392" applyNumberFormat="1" applyFont="1" applyFill="1" applyBorder="1" applyAlignment="1"/>
    <xf numFmtId="3" fontId="106" fillId="0" borderId="0" xfId="389" applyNumberFormat="1" applyFont="1" applyFill="1" applyBorder="1" applyAlignment="1"/>
    <xf numFmtId="0" fontId="106" fillId="0" borderId="0" xfId="389" applyNumberFormat="1" applyFont="1" applyFill="1" applyBorder="1"/>
    <xf numFmtId="181" fontId="103" fillId="0" borderId="0" xfId="161" applyNumberFormat="1" applyFont="1" applyFill="1" applyBorder="1" applyAlignment="1"/>
    <xf numFmtId="181" fontId="108" fillId="0" borderId="0" xfId="161" applyNumberFormat="1" applyFont="1" applyFill="1" applyBorder="1" applyAlignment="1"/>
    <xf numFmtId="181" fontId="104" fillId="0" borderId="0" xfId="9" applyNumberFormat="1" applyFont="1" applyFill="1" applyBorder="1" applyAlignment="1"/>
    <xf numFmtId="3" fontId="104" fillId="0" borderId="0" xfId="389" applyNumberFormat="1" applyFont="1" applyFill="1" applyBorder="1" applyAlignment="1"/>
    <xf numFmtId="181" fontId="96" fillId="0" borderId="0" xfId="9" applyNumberFormat="1" applyFont="1" applyFill="1" applyBorder="1" applyAlignment="1"/>
    <xf numFmtId="182" fontId="96" fillId="5" borderId="0" xfId="9" applyNumberFormat="1" applyFont="1" applyFill="1" applyBorder="1" applyAlignment="1"/>
    <xf numFmtId="168" fontId="96" fillId="39" borderId="0" xfId="9" applyNumberFormat="1" applyFont="1" applyFill="1" applyBorder="1" applyAlignment="1"/>
    <xf numFmtId="167" fontId="109" fillId="4" borderId="0" xfId="389" applyNumberFormat="1" applyFont="1" applyFill="1" applyBorder="1" applyAlignment="1"/>
    <xf numFmtId="177" fontId="109" fillId="4" borderId="0" xfId="389" applyFont="1" applyFill="1" applyBorder="1" applyAlignment="1"/>
    <xf numFmtId="164" fontId="68" fillId="0" borderId="0" xfId="0" applyNumberFormat="1" applyFont="1" applyAlignment="1" applyProtection="1">
      <alignment horizontal="left"/>
    </xf>
    <xf numFmtId="164" fontId="71" fillId="21" borderId="23" xfId="0" applyNumberFormat="1" applyFont="1" applyFill="1" applyBorder="1" applyAlignment="1" applyProtection="1">
      <alignment horizontal="center"/>
    </xf>
    <xf numFmtId="177" fontId="96" fillId="0" borderId="0" xfId="393" applyFont="1" applyFill="1" applyBorder="1" applyAlignment="1">
      <alignment vertical="top" wrapText="1"/>
    </xf>
    <xf numFmtId="177" fontId="100" fillId="0" borderId="0" xfId="389" applyFont="1" applyFill="1" applyBorder="1" applyAlignment="1"/>
    <xf numFmtId="0" fontId="100" fillId="0" borderId="0" xfId="389" applyNumberFormat="1" applyFont="1" applyFill="1" applyBorder="1"/>
    <xf numFmtId="3" fontId="100" fillId="0" borderId="0" xfId="389" applyNumberFormat="1" applyFont="1" applyFill="1" applyBorder="1" applyAlignment="1"/>
    <xf numFmtId="177" fontId="100" fillId="0" borderId="0" xfId="389" applyFont="1" applyFill="1" applyBorder="1" applyAlignment="1">
      <alignment horizontal="right"/>
    </xf>
    <xf numFmtId="0" fontId="100" fillId="0" borderId="0" xfId="389" applyNumberFormat="1" applyFont="1" applyFill="1" applyBorder="1" applyAlignment="1"/>
    <xf numFmtId="179" fontId="101" fillId="0" borderId="0" xfId="161" applyNumberFormat="1" applyFont="1" applyFill="1"/>
    <xf numFmtId="179" fontId="100" fillId="0" borderId="0" xfId="161" applyNumberFormat="1" applyFont="1" applyFill="1" applyAlignment="1"/>
    <xf numFmtId="179" fontId="100" fillId="0" borderId="0" xfId="161" applyNumberFormat="1" applyFont="1" applyAlignment="1"/>
    <xf numFmtId="179" fontId="100" fillId="0" borderId="4" xfId="161" applyNumberFormat="1" applyFont="1" applyBorder="1" applyAlignment="1"/>
    <xf numFmtId="0" fontId="91" fillId="0" borderId="0" xfId="399" applyNumberFormat="1" applyFont="1" applyAlignment="1" applyProtection="1">
      <alignment horizontal="center"/>
      <protection locked="0"/>
    </xf>
    <xf numFmtId="0" fontId="25" fillId="0" borderId="0" xfId="399" applyNumberFormat="1" applyFont="1"/>
    <xf numFmtId="168" fontId="91" fillId="0" borderId="0" xfId="9" applyNumberFormat="1" applyFont="1" applyAlignment="1"/>
    <xf numFmtId="0" fontId="25" fillId="0" borderId="0" xfId="399" applyFont="1" applyAlignment="1"/>
    <xf numFmtId="3" fontId="25" fillId="0" borderId="0" xfId="399" applyNumberFormat="1" applyFont="1" applyAlignment="1"/>
    <xf numFmtId="42" fontId="25" fillId="0" borderId="5" xfId="399" applyNumberFormat="1" applyFont="1" applyBorder="1" applyAlignment="1" applyProtection="1">
      <alignment horizontal="right"/>
      <protection locked="0"/>
    </xf>
    <xf numFmtId="0" fontId="51" fillId="0" borderId="0" xfId="399" applyNumberFormat="1" applyFont="1" applyAlignment="1"/>
    <xf numFmtId="43" fontId="51" fillId="0" borderId="0" xfId="399" applyNumberFormat="1" applyFont="1" applyAlignment="1">
      <alignment horizontal="left"/>
    </xf>
    <xf numFmtId="43" fontId="51" fillId="0" borderId="0" xfId="9" applyFont="1" applyFill="1" applyAlignment="1"/>
    <xf numFmtId="0" fontId="51" fillId="0" borderId="0" xfId="399" applyNumberFormat="1" applyFont="1"/>
    <xf numFmtId="0" fontId="51" fillId="0" borderId="0" xfId="399" applyNumberFormat="1" applyFont="1" applyBorder="1" applyAlignment="1"/>
    <xf numFmtId="183" fontId="51" fillId="0" borderId="0" xfId="399" applyNumberFormat="1" applyFont="1" applyAlignment="1"/>
    <xf numFmtId="0" fontId="51" fillId="0" borderId="0" xfId="399" applyFont="1" applyAlignment="1"/>
    <xf numFmtId="3" fontId="51" fillId="0" borderId="0" xfId="399" applyNumberFormat="1" applyFont="1" applyAlignment="1"/>
    <xf numFmtId="0" fontId="49" fillId="0" borderId="0" xfId="399" applyNumberFormat="1" applyFont="1" applyAlignment="1"/>
    <xf numFmtId="168" fontId="49" fillId="0" borderId="0" xfId="161" applyNumberFormat="1" applyFont="1"/>
    <xf numFmtId="43" fontId="51" fillId="0" borderId="0" xfId="161" applyFont="1" applyAlignment="1">
      <alignment horizontal="left"/>
    </xf>
    <xf numFmtId="164" fontId="19" fillId="21" borderId="0" xfId="0" applyNumberFormat="1" applyFont="1" applyFill="1" applyBorder="1" applyAlignment="1" applyProtection="1">
      <protection locked="0"/>
    </xf>
    <xf numFmtId="0" fontId="25" fillId="0" borderId="0" xfId="420" applyFont="1"/>
    <xf numFmtId="43" fontId="25" fillId="0" borderId="0" xfId="388" applyNumberFormat="1" applyFont="1" applyBorder="1"/>
    <xf numFmtId="10" fontId="71" fillId="21" borderId="0" xfId="0" applyNumberFormat="1" applyFont="1" applyFill="1" applyAlignment="1" applyProtection="1">
      <alignment horizontal="center"/>
    </xf>
    <xf numFmtId="168" fontId="25" fillId="0" borderId="0" xfId="420" applyNumberFormat="1" applyFont="1"/>
    <xf numFmtId="0" fontId="117" fillId="22" borderId="4" xfId="387" applyFont="1" applyFill="1" applyBorder="1"/>
    <xf numFmtId="0" fontId="25" fillId="22" borderId="33" xfId="420" applyFont="1" applyFill="1" applyBorder="1"/>
    <xf numFmtId="0" fontId="27" fillId="22" borderId="33" xfId="420" applyFont="1" applyFill="1" applyBorder="1"/>
    <xf numFmtId="0" fontId="25" fillId="22" borderId="4" xfId="420" applyFont="1" applyFill="1" applyBorder="1"/>
    <xf numFmtId="0" fontId="25" fillId="22" borderId="35" xfId="420" applyFont="1" applyFill="1" applyBorder="1"/>
    <xf numFmtId="0" fontId="27" fillId="22" borderId="34" xfId="420" applyFont="1" applyFill="1" applyBorder="1"/>
    <xf numFmtId="5" fontId="49" fillId="21" borderId="0" xfId="5" applyNumberFormat="1" applyFont="1" applyFill="1" applyBorder="1"/>
    <xf numFmtId="170" fontId="32" fillId="21" borderId="0" xfId="0" applyNumberFormat="1" applyFont="1" applyFill="1" applyAlignment="1">
      <alignment horizontal="left" indent="2"/>
    </xf>
    <xf numFmtId="170" fontId="0" fillId="21" borderId="0" xfId="0" applyNumberFormat="1" applyFill="1"/>
    <xf numFmtId="170" fontId="32" fillId="21" borderId="0" xfId="0" applyNumberFormat="1" applyFont="1" applyFill="1" applyAlignment="1">
      <alignment horizontal="left" indent="8"/>
    </xf>
    <xf numFmtId="170" fontId="32" fillId="21" borderId="0" xfId="0" applyNumberFormat="1" applyFont="1" applyFill="1"/>
    <xf numFmtId="170" fontId="32" fillId="21" borderId="0" xfId="0" applyNumberFormat="1" applyFont="1" applyFill="1" applyAlignment="1">
      <alignment horizontal="left" indent="4"/>
    </xf>
    <xf numFmtId="170" fontId="32" fillId="21" borderId="0" xfId="0" applyNumberFormat="1" applyFont="1" applyFill="1" applyAlignment="1">
      <alignment horizontal="left" indent="6"/>
    </xf>
    <xf numFmtId="170" fontId="0" fillId="21" borderId="0" xfId="0" applyNumberFormat="1" applyFill="1" applyAlignment="1">
      <alignment horizontal="left" indent="8"/>
    </xf>
    <xf numFmtId="164" fontId="28" fillId="21" borderId="0" xfId="0" applyFont="1" applyFill="1" applyAlignment="1">
      <alignment horizontal="left"/>
    </xf>
    <xf numFmtId="167" fontId="121" fillId="21" borderId="0" xfId="5" applyNumberFormat="1" applyFont="1" applyFill="1" applyBorder="1"/>
    <xf numFmtId="167" fontId="113" fillId="21" borderId="0" xfId="5" applyNumberFormat="1" applyFont="1" applyFill="1"/>
    <xf numFmtId="170" fontId="32" fillId="21" borderId="0" xfId="0" applyNumberFormat="1" applyFont="1" applyFill="1" applyAlignment="1">
      <alignment horizontal="left" indent="3"/>
    </xf>
    <xf numFmtId="44" fontId="32" fillId="21" borderId="0" xfId="0" applyNumberFormat="1" applyFont="1" applyFill="1" applyAlignment="1">
      <alignment horizontal="left"/>
    </xf>
    <xf numFmtId="170" fontId="28" fillId="21" borderId="0" xfId="0" applyNumberFormat="1" applyFont="1" applyFill="1" applyAlignment="1">
      <alignment horizontal="left"/>
    </xf>
    <xf numFmtId="0" fontId="27" fillId="21" borderId="0" xfId="5" applyFont="1" applyFill="1"/>
    <xf numFmtId="167" fontId="121" fillId="21" borderId="0" xfId="397" applyNumberFormat="1" applyFont="1" applyFill="1"/>
    <xf numFmtId="167" fontId="121" fillId="21" borderId="0" xfId="397" applyNumberFormat="1" applyFont="1" applyFill="1" applyBorder="1"/>
    <xf numFmtId="164" fontId="68" fillId="21" borderId="0" xfId="0" applyNumberFormat="1" applyFont="1" applyFill="1" applyAlignment="1" applyProtection="1">
      <alignment horizontal="left" indent="1"/>
    </xf>
    <xf numFmtId="164" fontId="16" fillId="21" borderId="0" xfId="0" applyNumberFormat="1" applyFont="1" applyFill="1" applyAlignment="1" applyProtection="1">
      <alignment horizontal="center"/>
    </xf>
    <xf numFmtId="0" fontId="25" fillId="21" borderId="0" xfId="420" applyFont="1" applyFill="1"/>
    <xf numFmtId="0" fontId="25" fillId="21" borderId="0" xfId="387" applyFont="1" applyFill="1"/>
    <xf numFmtId="0" fontId="116" fillId="21" borderId="0" xfId="387" applyFont="1" applyFill="1"/>
    <xf numFmtId="0" fontId="27" fillId="21" borderId="27" xfId="387" applyFont="1" applyFill="1" applyBorder="1" applyAlignment="1">
      <alignment horizontal="centerContinuous"/>
    </xf>
    <xf numFmtId="0" fontId="25" fillId="21" borderId="28" xfId="387" applyFont="1" applyFill="1" applyBorder="1" applyAlignment="1">
      <alignment horizontal="centerContinuous"/>
    </xf>
    <xf numFmtId="0" fontId="25" fillId="21" borderId="4" xfId="387" applyFont="1" applyFill="1" applyBorder="1"/>
    <xf numFmtId="0" fontId="27" fillId="21" borderId="0" xfId="387" applyFont="1" applyFill="1"/>
    <xf numFmtId="0" fontId="27" fillId="21" borderId="0" xfId="387" applyFont="1" applyFill="1" applyBorder="1" applyAlignment="1">
      <alignment horizontal="center" wrapText="1"/>
    </xf>
    <xf numFmtId="0" fontId="117" fillId="21" borderId="0" xfId="387" applyFont="1" applyFill="1"/>
    <xf numFmtId="0" fontId="25" fillId="21" borderId="0" xfId="420" applyFont="1" applyFill="1" applyBorder="1"/>
    <xf numFmtId="0" fontId="25" fillId="21" borderId="0" xfId="387" applyFont="1" applyFill="1" applyBorder="1"/>
    <xf numFmtId="168" fontId="25" fillId="21" borderId="0" xfId="388" applyNumberFormat="1" applyFont="1" applyFill="1" applyBorder="1"/>
    <xf numFmtId="164" fontId="0" fillId="0" borderId="36" xfId="0" applyBorder="1"/>
    <xf numFmtId="164" fontId="50" fillId="21" borderId="39" xfId="0" applyFont="1" applyFill="1" applyBorder="1" applyAlignment="1">
      <alignment horizontal="center"/>
    </xf>
    <xf numFmtId="164" fontId="58" fillId="21" borderId="0" xfId="0" applyFont="1" applyFill="1" applyBorder="1" applyAlignment="1">
      <alignment horizontal="center"/>
    </xf>
    <xf numFmtId="0" fontId="32" fillId="21" borderId="32" xfId="401" quotePrefix="1" applyNumberFormat="1" applyFill="1" applyProtection="1">
      <alignment horizontal="left" vertical="center" indent="1"/>
      <protection locked="0"/>
    </xf>
    <xf numFmtId="0" fontId="32" fillId="21" borderId="32" xfId="401" quotePrefix="1" applyNumberFormat="1" applyFill="1" applyAlignment="1" applyProtection="1">
      <alignment horizontal="center" vertical="center"/>
      <protection locked="0"/>
    </xf>
    <xf numFmtId="168" fontId="32" fillId="21" borderId="41" xfId="161" quotePrefix="1" applyNumberFormat="1" applyFont="1" applyFill="1" applyBorder="1" applyAlignment="1" applyProtection="1">
      <alignment horizontal="center" vertical="center"/>
      <protection locked="0"/>
    </xf>
    <xf numFmtId="0" fontId="2" fillId="21" borderId="0" xfId="513" applyFill="1"/>
    <xf numFmtId="0" fontId="54" fillId="21" borderId="0" xfId="513" applyFont="1" applyFill="1"/>
    <xf numFmtId="0" fontId="56" fillId="21" borderId="0" xfId="513" applyFont="1" applyFill="1"/>
    <xf numFmtId="185" fontId="126" fillId="21" borderId="0" xfId="513" applyNumberFormat="1" applyFont="1" applyFill="1"/>
    <xf numFmtId="185" fontId="126" fillId="21" borderId="0" xfId="513" applyNumberFormat="1" applyFont="1" applyFill="1" applyAlignment="1">
      <alignment horizontal="center"/>
    </xf>
    <xf numFmtId="0" fontId="128" fillId="21" borderId="0" xfId="513" applyFont="1" applyFill="1"/>
    <xf numFmtId="186" fontId="56" fillId="21" borderId="0" xfId="513" applyNumberFormat="1" applyFont="1" applyFill="1"/>
    <xf numFmtId="186" fontId="2" fillId="21" borderId="0" xfId="513" applyNumberFormat="1" applyFill="1"/>
    <xf numFmtId="185" fontId="127" fillId="21" borderId="0" xfId="513" applyNumberFormat="1" applyFont="1" applyFill="1" applyAlignment="1">
      <alignment horizontal="center" vertical="center" textRotation="90"/>
    </xf>
    <xf numFmtId="0" fontId="2" fillId="21" borderId="4" xfId="513" applyFill="1" applyBorder="1"/>
    <xf numFmtId="186" fontId="2" fillId="21" borderId="4" xfId="513" applyNumberFormat="1" applyFill="1" applyBorder="1"/>
    <xf numFmtId="0" fontId="8" fillId="21" borderId="0" xfId="386" applyFill="1"/>
    <xf numFmtId="168" fontId="8" fillId="21" borderId="0" xfId="161" applyNumberFormat="1" applyFont="1" applyFill="1"/>
    <xf numFmtId="0" fontId="124" fillId="21" borderId="0" xfId="142" quotePrefix="1" applyFont="1" applyFill="1"/>
    <xf numFmtId="0" fontId="36" fillId="21" borderId="0" xfId="142" applyFill="1"/>
    <xf numFmtId="168" fontId="5" fillId="21" borderId="0" xfId="161" applyNumberFormat="1" applyFont="1" applyFill="1"/>
    <xf numFmtId="0" fontId="5" fillId="21" borderId="0" xfId="400" applyFill="1"/>
    <xf numFmtId="0" fontId="8" fillId="21" borderId="0" xfId="386" applyFill="1" applyAlignment="1">
      <alignment horizontal="center"/>
    </xf>
    <xf numFmtId="168" fontId="32" fillId="21" borderId="32" xfId="161" quotePrefix="1" applyNumberFormat="1" applyFont="1" applyFill="1" applyBorder="1" applyAlignment="1" applyProtection="1">
      <alignment horizontal="left" vertical="center" indent="1"/>
      <protection locked="0"/>
    </xf>
    <xf numFmtId="168" fontId="32" fillId="21" borderId="32" xfId="161" applyNumberFormat="1" applyFont="1" applyFill="1" applyBorder="1" applyAlignment="1" applyProtection="1">
      <alignment horizontal="left" vertical="center" indent="1"/>
      <protection locked="0"/>
    </xf>
    <xf numFmtId="0" fontId="32" fillId="21" borderId="42" xfId="407" applyFill="1" applyBorder="1" applyAlignment="1">
      <alignment horizontal="left"/>
    </xf>
    <xf numFmtId="0" fontId="32" fillId="21" borderId="36" xfId="408" applyFill="1" applyBorder="1" applyAlignment="1">
      <alignment horizontal="left"/>
    </xf>
    <xf numFmtId="0" fontId="32" fillId="21" borderId="32" xfId="404" quotePrefix="1" applyNumberFormat="1" applyFill="1">
      <alignment horizontal="left" vertical="center" indent="1"/>
    </xf>
    <xf numFmtId="0" fontId="34" fillId="21" borderId="32" xfId="409" quotePrefix="1" applyNumberFormat="1" applyFill="1">
      <alignment horizontal="left" vertical="center" indent="1"/>
    </xf>
    <xf numFmtId="0" fontId="34" fillId="21" borderId="32" xfId="409" applyNumberFormat="1" applyFill="1">
      <alignment horizontal="left" vertical="center" indent="1"/>
    </xf>
    <xf numFmtId="168" fontId="8" fillId="21" borderId="31" xfId="386" applyNumberFormat="1" applyFill="1" applyBorder="1"/>
    <xf numFmtId="168" fontId="8" fillId="21" borderId="43" xfId="386" applyNumberFormat="1" applyFill="1" applyBorder="1"/>
    <xf numFmtId="164" fontId="19" fillId="21" borderId="0" xfId="0" applyNumberFormat="1" applyFont="1" applyFill="1" applyAlignment="1" applyProtection="1">
      <alignment horizontal="centerContinuous"/>
    </xf>
    <xf numFmtId="164" fontId="0" fillId="21" borderId="0" xfId="0" applyFill="1" applyAlignment="1">
      <alignment horizontal="centerContinuous"/>
    </xf>
    <xf numFmtId="164" fontId="19" fillId="21" borderId="0" xfId="0" applyNumberFormat="1" applyFont="1" applyFill="1" applyBorder="1" applyAlignment="1" applyProtection="1">
      <alignment horizontal="centerContinuous"/>
    </xf>
    <xf numFmtId="164" fontId="19" fillId="21" borderId="0" xfId="0" applyNumberFormat="1" applyFont="1" applyFill="1" applyAlignment="1" applyProtection="1">
      <alignment horizontal="center"/>
    </xf>
    <xf numFmtId="164" fontId="0" fillId="0" borderId="0" xfId="0" applyFill="1"/>
    <xf numFmtId="164" fontId="92" fillId="0" borderId="0" xfId="0" applyFont="1"/>
    <xf numFmtId="164" fontId="92" fillId="0" borderId="0" xfId="0" applyFont="1" applyFill="1"/>
    <xf numFmtId="177" fontId="92" fillId="0" borderId="23" xfId="389" applyFont="1" applyFill="1" applyBorder="1" applyAlignment="1">
      <alignment wrapText="1"/>
    </xf>
    <xf numFmtId="177" fontId="92" fillId="0" borderId="0" xfId="0" applyNumberFormat="1" applyFont="1" applyFill="1" applyBorder="1" applyAlignment="1" applyProtection="1"/>
    <xf numFmtId="43" fontId="92" fillId="0" borderId="39" xfId="9" applyFont="1" applyBorder="1" applyAlignment="1"/>
    <xf numFmtId="168" fontId="92" fillId="0" borderId="48" xfId="9" applyNumberFormat="1" applyFont="1" applyBorder="1" applyAlignment="1">
      <alignment horizontal="center"/>
    </xf>
    <xf numFmtId="177" fontId="92" fillId="0" borderId="48" xfId="389" applyFont="1" applyBorder="1" applyAlignment="1">
      <alignment horizontal="center"/>
    </xf>
    <xf numFmtId="0" fontId="92" fillId="0" borderId="0" xfId="9" applyNumberFormat="1" applyFont="1" applyFill="1" applyAlignment="1">
      <alignment horizontal="center" vertical="top"/>
    </xf>
    <xf numFmtId="177" fontId="92" fillId="0" borderId="0" xfId="389" applyFont="1" applyFill="1" applyBorder="1" applyAlignment="1">
      <alignment horizontal="center" vertical="top"/>
    </xf>
    <xf numFmtId="0" fontId="92" fillId="0" borderId="0" xfId="9" applyNumberFormat="1" applyFont="1" applyFill="1" applyAlignment="1">
      <alignment horizontal="center"/>
    </xf>
    <xf numFmtId="0" fontId="92" fillId="0" borderId="0" xfId="0" applyNumberFormat="1" applyFont="1" applyAlignment="1">
      <alignment horizontal="center" vertical="top"/>
    </xf>
    <xf numFmtId="3" fontId="51" fillId="21" borderId="0" xfId="410" applyNumberFormat="1" applyFont="1" applyFill="1" applyBorder="1" applyProtection="1"/>
    <xf numFmtId="164" fontId="68" fillId="21" borderId="0" xfId="0" quotePrefix="1" applyNumberFormat="1" applyFont="1" applyFill="1" applyAlignment="1" applyProtection="1">
      <alignment horizontal="center"/>
    </xf>
    <xf numFmtId="164" fontId="70" fillId="4" borderId="0" xfId="0" applyNumberFormat="1" applyFont="1" applyFill="1" applyProtection="1"/>
    <xf numFmtId="164" fontId="51" fillId="4" borderId="0" xfId="0" applyFont="1" applyFill="1"/>
    <xf numFmtId="10" fontId="68" fillId="0" borderId="0" xfId="0" applyNumberFormat="1" applyFont="1" applyFill="1" applyAlignment="1" applyProtection="1">
      <alignment horizontal="center"/>
    </xf>
    <xf numFmtId="10" fontId="50" fillId="21" borderId="0" xfId="148" applyNumberFormat="1" applyFont="1" applyFill="1" applyAlignment="1">
      <alignment horizontal="right"/>
    </xf>
    <xf numFmtId="43" fontId="50" fillId="21" borderId="0" xfId="9" applyFont="1" applyFill="1" applyAlignment="1">
      <alignment horizontal="right"/>
    </xf>
    <xf numFmtId="168" fontId="50" fillId="21" borderId="0" xfId="9" applyNumberFormat="1" applyFont="1" applyFill="1" applyAlignment="1">
      <alignment horizontal="center"/>
    </xf>
    <xf numFmtId="164" fontId="50" fillId="21" borderId="0" xfId="0" applyFont="1" applyFill="1" applyAlignment="1"/>
    <xf numFmtId="49" fontId="50" fillId="21" borderId="0" xfId="9" applyNumberFormat="1" applyFont="1" applyFill="1"/>
    <xf numFmtId="49" fontId="50" fillId="21" borderId="0" xfId="0" applyNumberFormat="1" applyFont="1" applyFill="1"/>
    <xf numFmtId="2" fontId="50" fillId="21" borderId="0" xfId="0" applyNumberFormat="1" applyFont="1" applyFill="1"/>
    <xf numFmtId="1" fontId="50" fillId="21" borderId="0" xfId="0" applyNumberFormat="1" applyFont="1" applyFill="1" applyAlignment="1">
      <alignment horizontal="center"/>
    </xf>
    <xf numFmtId="10" fontId="0" fillId="21" borderId="0" xfId="148" applyNumberFormat="1" applyFont="1" applyFill="1"/>
    <xf numFmtId="164" fontId="0" fillId="0" borderId="0" xfId="0" applyFill="1" applyBorder="1"/>
    <xf numFmtId="164" fontId="27" fillId="21" borderId="0" xfId="0" applyFont="1" applyFill="1"/>
    <xf numFmtId="0" fontId="30" fillId="21" borderId="30" xfId="386" applyFont="1" applyFill="1" applyBorder="1" applyAlignment="1">
      <alignment horizontal="center"/>
    </xf>
    <xf numFmtId="0" fontId="30" fillId="21" borderId="31" xfId="386" applyFont="1" applyFill="1" applyBorder="1" applyAlignment="1">
      <alignment horizontal="center"/>
    </xf>
    <xf numFmtId="164" fontId="0" fillId="21" borderId="43" xfId="0" applyFill="1" applyBorder="1"/>
    <xf numFmtId="0" fontId="28" fillId="21" borderId="44" xfId="408" applyFont="1" applyFill="1" applyBorder="1" applyAlignment="1">
      <alignment horizontal="left"/>
    </xf>
    <xf numFmtId="168" fontId="30" fillId="21" borderId="43" xfId="386" applyNumberFormat="1" applyFont="1" applyFill="1" applyBorder="1"/>
    <xf numFmtId="0" fontId="28" fillId="21" borderId="10" xfId="408" applyFont="1" applyFill="1" applyBorder="1" applyAlignment="1">
      <alignment horizontal="left"/>
    </xf>
    <xf numFmtId="164" fontId="0" fillId="21" borderId="30" xfId="0" applyFill="1" applyBorder="1"/>
    <xf numFmtId="0" fontId="28" fillId="21" borderId="36" xfId="408" applyFont="1" applyFill="1" applyBorder="1" applyAlignment="1">
      <alignment horizontal="left"/>
    </xf>
    <xf numFmtId="168" fontId="8" fillId="21" borderId="37" xfId="386" applyNumberFormat="1" applyFill="1" applyBorder="1"/>
    <xf numFmtId="164" fontId="130" fillId="21" borderId="30" xfId="0" applyFont="1" applyFill="1" applyBorder="1" applyAlignment="1">
      <alignment horizontal="center"/>
    </xf>
    <xf numFmtId="0" fontId="28" fillId="21" borderId="46" xfId="408" applyFont="1" applyFill="1" applyBorder="1" applyAlignment="1">
      <alignment horizontal="left"/>
    </xf>
    <xf numFmtId="168" fontId="8" fillId="21" borderId="45" xfId="386" applyNumberFormat="1" applyFill="1" applyBorder="1"/>
    <xf numFmtId="168" fontId="30" fillId="21" borderId="45" xfId="386" applyNumberFormat="1" applyFont="1" applyFill="1" applyBorder="1"/>
    <xf numFmtId="168" fontId="30" fillId="21" borderId="31" xfId="386" applyNumberFormat="1" applyFont="1" applyFill="1" applyBorder="1"/>
    <xf numFmtId="0" fontId="20" fillId="21" borderId="36" xfId="409" applyNumberFormat="1" applyFont="1" applyFill="1" applyBorder="1">
      <alignment horizontal="left" vertical="center" indent="1"/>
    </xf>
    <xf numFmtId="168" fontId="30" fillId="21" borderId="37" xfId="386" applyNumberFormat="1" applyFont="1" applyFill="1" applyBorder="1"/>
    <xf numFmtId="168" fontId="8" fillId="21" borderId="0" xfId="386" applyNumberFormat="1" applyFill="1" applyBorder="1"/>
    <xf numFmtId="168" fontId="30" fillId="21" borderId="0" xfId="386" applyNumberFormat="1" applyFont="1" applyFill="1" applyBorder="1"/>
    <xf numFmtId="43" fontId="51" fillId="21" borderId="28" xfId="161" quotePrefix="1" applyFont="1" applyFill="1" applyBorder="1" applyAlignment="1"/>
    <xf numFmtId="168" fontId="92" fillId="39" borderId="0" xfId="9" applyNumberFormat="1" applyFont="1" applyFill="1" applyBorder="1" applyAlignment="1"/>
    <xf numFmtId="164" fontId="27" fillId="21" borderId="0" xfId="0" applyFont="1" applyFill="1" applyAlignment="1">
      <alignment horizontal="center"/>
    </xf>
    <xf numFmtId="164" fontId="53" fillId="21" borderId="0" xfId="0" applyFont="1" applyFill="1" applyAlignment="1">
      <alignment horizontal="center"/>
    </xf>
    <xf numFmtId="164" fontId="50" fillId="21" borderId="23" xfId="0" applyFont="1" applyFill="1" applyBorder="1" applyAlignment="1">
      <alignment horizontal="center"/>
    </xf>
    <xf numFmtId="164" fontId="68" fillId="0" borderId="0" xfId="0" applyNumberFormat="1" applyFont="1" applyFill="1" applyAlignment="1" applyProtection="1">
      <alignment horizontal="center"/>
    </xf>
    <xf numFmtId="164" fontId="70" fillId="0" borderId="0" xfId="0" applyNumberFormat="1" applyFont="1" applyFill="1" applyAlignment="1" applyProtection="1">
      <alignment horizontal="center"/>
    </xf>
    <xf numFmtId="164" fontId="70" fillId="0" borderId="0" xfId="0" applyNumberFormat="1" applyFont="1" applyFill="1" applyProtection="1"/>
    <xf numFmtId="164" fontId="51" fillId="0" borderId="0" xfId="0" applyFont="1" applyFill="1"/>
    <xf numFmtId="164" fontId="70" fillId="0" borderId="0" xfId="0" applyNumberFormat="1" applyFont="1" applyFill="1" applyAlignment="1" applyProtection="1">
      <alignment horizontal="left"/>
    </xf>
    <xf numFmtId="164" fontId="49" fillId="21" borderId="0" xfId="0" applyNumberFormat="1" applyFont="1" applyFill="1" applyAlignment="1" applyProtection="1">
      <alignment horizontal="center"/>
    </xf>
    <xf numFmtId="164" fontId="51" fillId="21" borderId="0" xfId="0" applyNumberFormat="1" applyFont="1" applyFill="1" applyAlignment="1" applyProtection="1">
      <alignment horizontal="center"/>
    </xf>
    <xf numFmtId="0" fontId="51" fillId="21" borderId="0" xfId="0" applyNumberFormat="1" applyFont="1" applyFill="1" applyProtection="1"/>
    <xf numFmtId="164" fontId="53" fillId="21" borderId="0" xfId="0" applyFont="1" applyFill="1" applyBorder="1" applyAlignment="1"/>
    <xf numFmtId="164" fontId="50" fillId="21" borderId="0" xfId="0" applyFont="1" applyFill="1" applyBorder="1" applyAlignment="1"/>
    <xf numFmtId="164" fontId="50" fillId="21" borderId="39" xfId="0" applyFont="1" applyFill="1" applyBorder="1" applyAlignment="1"/>
    <xf numFmtId="164" fontId="58" fillId="21" borderId="0" xfId="0" applyFont="1" applyFill="1" applyBorder="1" applyAlignment="1"/>
    <xf numFmtId="164" fontId="50" fillId="21" borderId="23" xfId="0" applyFont="1" applyFill="1" applyBorder="1" applyAlignment="1"/>
    <xf numFmtId="164" fontId="111" fillId="21" borderId="0" xfId="0" applyNumberFormat="1" applyFont="1" applyFill="1" applyAlignment="1" applyProtection="1">
      <alignment horizontal="center"/>
    </xf>
    <xf numFmtId="14" fontId="53" fillId="21" borderId="0" xfId="0" applyNumberFormat="1" applyFont="1" applyFill="1" applyAlignment="1" applyProtection="1">
      <alignment horizontal="right"/>
    </xf>
    <xf numFmtId="164" fontId="53" fillId="21" borderId="0" xfId="0" applyFont="1" applyFill="1" applyAlignment="1"/>
    <xf numFmtId="164" fontId="83" fillId="21" borderId="0" xfId="0" applyFont="1" applyFill="1" applyAlignment="1"/>
    <xf numFmtId="164" fontId="53" fillId="21" borderId="9" xfId="0" applyFont="1" applyFill="1" applyBorder="1" applyAlignment="1"/>
    <xf numFmtId="164" fontId="110" fillId="21" borderId="0" xfId="0" applyNumberFormat="1" applyFont="1" applyFill="1" applyAlignment="1" applyProtection="1">
      <alignment horizontal="center"/>
    </xf>
    <xf numFmtId="164" fontId="133" fillId="21" borderId="0" xfId="0" applyNumberFormat="1" applyFont="1" applyFill="1" applyAlignment="1" applyProtection="1">
      <alignment horizontal="center"/>
    </xf>
    <xf numFmtId="164" fontId="134" fillId="21" borderId="0" xfId="0" applyNumberFormat="1" applyFont="1" applyFill="1" applyAlignment="1" applyProtection="1">
      <alignment horizontal="center"/>
    </xf>
    <xf numFmtId="164" fontId="50" fillId="21" borderId="0" xfId="0" quotePrefix="1" applyFont="1" applyFill="1" applyAlignment="1">
      <alignment horizontal="center"/>
    </xf>
    <xf numFmtId="164" fontId="110" fillId="21" borderId="0" xfId="0" applyNumberFormat="1" applyFont="1" applyFill="1" applyAlignment="1" applyProtection="1"/>
    <xf numFmtId="164" fontId="111" fillId="21" borderId="0" xfId="0" applyNumberFormat="1" applyFont="1" applyFill="1" applyAlignment="1" applyProtection="1"/>
    <xf numFmtId="164" fontId="55" fillId="21" borderId="0" xfId="0" applyNumberFormat="1" applyFont="1" applyFill="1" applyAlignment="1" applyProtection="1"/>
    <xf numFmtId="164" fontId="25" fillId="21" borderId="0" xfId="0" applyFont="1" applyFill="1" applyAlignment="1"/>
    <xf numFmtId="165" fontId="111" fillId="21" borderId="0" xfId="0" applyNumberFormat="1" applyFont="1" applyFill="1" applyAlignment="1" applyProtection="1"/>
    <xf numFmtId="164" fontId="32" fillId="21" borderId="0" xfId="0" applyFont="1" applyFill="1" applyAlignment="1"/>
    <xf numFmtId="164" fontId="55" fillId="21" borderId="0" xfId="0" applyFont="1" applyFill="1" applyAlignment="1"/>
    <xf numFmtId="164" fontId="50" fillId="21" borderId="9" xfId="0" applyFont="1" applyFill="1" applyBorder="1" applyAlignment="1"/>
    <xf numFmtId="164" fontId="50" fillId="21" borderId="38" xfId="0" applyFont="1" applyFill="1" applyBorder="1" applyAlignment="1"/>
    <xf numFmtId="164" fontId="55" fillId="21" borderId="39" xfId="0" applyFont="1" applyFill="1" applyBorder="1" applyAlignment="1"/>
    <xf numFmtId="164" fontId="50" fillId="21" borderId="12" xfId="0" applyFont="1" applyFill="1" applyBorder="1" applyAlignment="1"/>
    <xf numFmtId="164" fontId="55" fillId="21" borderId="0" xfId="0" applyFont="1" applyFill="1" applyBorder="1" applyAlignment="1"/>
    <xf numFmtId="170" fontId="50" fillId="21" borderId="0" xfId="147" applyNumberFormat="1" applyFont="1" applyFill="1" applyBorder="1" applyAlignment="1"/>
    <xf numFmtId="164" fontId="58" fillId="21" borderId="0" xfId="0" applyFont="1" applyFill="1" applyAlignment="1"/>
    <xf numFmtId="164" fontId="125" fillId="21" borderId="0" xfId="0" applyFont="1" applyFill="1" applyBorder="1" applyAlignment="1"/>
    <xf numFmtId="164" fontId="50" fillId="21" borderId="10" xfId="0" applyFont="1" applyFill="1" applyBorder="1" applyAlignment="1"/>
    <xf numFmtId="164" fontId="55" fillId="21" borderId="23" xfId="0" applyFont="1" applyFill="1" applyBorder="1" applyAlignment="1"/>
    <xf numFmtId="170" fontId="74" fillId="21" borderId="0" xfId="147" applyNumberFormat="1" applyFont="1" applyFill="1" applyBorder="1" applyAlignment="1"/>
    <xf numFmtId="170" fontId="50" fillId="21" borderId="0" xfId="147" applyNumberFormat="1" applyFont="1" applyFill="1" applyAlignment="1"/>
    <xf numFmtId="164" fontId="58" fillId="21" borderId="12" xfId="0" applyFont="1" applyFill="1" applyBorder="1" applyAlignment="1"/>
    <xf numFmtId="164" fontId="50" fillId="0" borderId="12" xfId="0" applyFont="1" applyFill="1" applyBorder="1" applyAlignment="1"/>
    <xf numFmtId="164" fontId="53" fillId="21" borderId="10" xfId="0" applyFont="1" applyFill="1" applyBorder="1" applyAlignment="1"/>
    <xf numFmtId="164" fontId="83" fillId="21" borderId="23" xfId="0" applyFont="1" applyFill="1" applyBorder="1" applyAlignment="1"/>
    <xf numFmtId="164" fontId="53" fillId="21" borderId="23" xfId="0" applyFont="1" applyFill="1" applyBorder="1" applyAlignment="1"/>
    <xf numFmtId="164" fontId="135" fillId="21" borderId="0" xfId="0" applyFont="1" applyFill="1" applyAlignment="1">
      <alignment horizontal="center"/>
    </xf>
    <xf numFmtId="164" fontId="135" fillId="21" borderId="0" xfId="0" applyFont="1" applyFill="1" applyAlignment="1"/>
    <xf numFmtId="164" fontId="135" fillId="21" borderId="0" xfId="0" applyFont="1" applyFill="1" applyBorder="1" applyAlignment="1"/>
    <xf numFmtId="177" fontId="105" fillId="0" borderId="0" xfId="389" applyFont="1" applyFill="1" applyBorder="1" applyAlignment="1">
      <alignment horizontal="center"/>
    </xf>
    <xf numFmtId="177" fontId="136" fillId="0" borderId="0" xfId="389" applyFont="1" applyFill="1" applyBorder="1" applyAlignment="1"/>
    <xf numFmtId="0" fontId="136" fillId="0" borderId="0" xfId="389" applyNumberFormat="1" applyFont="1" applyFill="1" applyBorder="1" applyAlignment="1"/>
    <xf numFmtId="168" fontId="50" fillId="21" borderId="23" xfId="9" applyNumberFormat="1" applyFont="1" applyFill="1" applyBorder="1" applyAlignment="1">
      <alignment horizontal="center"/>
    </xf>
    <xf numFmtId="164" fontId="50" fillId="21" borderId="23" xfId="0" applyFont="1" applyFill="1" applyBorder="1"/>
    <xf numFmtId="0" fontId="129" fillId="0" borderId="4" xfId="394" applyNumberFormat="1" applyFont="1" applyBorder="1" applyAlignment="1" applyProtection="1">
      <alignment horizontal="center"/>
      <protection locked="0"/>
    </xf>
    <xf numFmtId="3" fontId="129" fillId="0" borderId="0" xfId="394" applyNumberFormat="1" applyFont="1" applyAlignment="1">
      <alignment horizontal="center"/>
    </xf>
    <xf numFmtId="164" fontId="45" fillId="21" borderId="0" xfId="0" applyFont="1" applyFill="1" applyAlignment="1"/>
    <xf numFmtId="168" fontId="32" fillId="21" borderId="0" xfId="8" applyNumberFormat="1" applyFont="1" applyFill="1"/>
    <xf numFmtId="170" fontId="32" fillId="21" borderId="0" xfId="8" applyNumberFormat="1" applyFont="1" applyFill="1"/>
    <xf numFmtId="0" fontId="49" fillId="0" borderId="0" xfId="72" applyFont="1" applyAlignment="1">
      <alignment horizontal="center"/>
    </xf>
    <xf numFmtId="0" fontId="49" fillId="0" borderId="17" xfId="72" applyFont="1" applyBorder="1" applyAlignment="1">
      <alignment horizontal="center"/>
    </xf>
    <xf numFmtId="0" fontId="27" fillId="0" borderId="0" xfId="387" applyFont="1" applyFill="1" applyBorder="1"/>
    <xf numFmtId="0" fontId="27" fillId="0" borderId="0" xfId="387" applyFont="1" applyFill="1" applyBorder="1" applyAlignment="1">
      <alignment horizontal="center" wrapText="1"/>
    </xf>
    <xf numFmtId="0" fontId="117" fillId="0" borderId="0" xfId="387" applyFont="1" applyFill="1" applyBorder="1"/>
    <xf numFmtId="0" fontId="25" fillId="0" borderId="0" xfId="420" applyFont="1" applyFill="1" applyBorder="1"/>
    <xf numFmtId="0" fontId="27" fillId="0" borderId="0" xfId="420" applyFont="1" applyFill="1" applyBorder="1"/>
    <xf numFmtId="168" fontId="25" fillId="0" borderId="0" xfId="9" applyNumberFormat="1" applyFont="1" applyFill="1" applyBorder="1"/>
    <xf numFmtId="0" fontId="25" fillId="0" borderId="4" xfId="420" applyFont="1" applyFill="1" applyBorder="1"/>
    <xf numFmtId="0" fontId="27" fillId="0" borderId="4" xfId="387" applyFont="1" applyFill="1" applyBorder="1"/>
    <xf numFmtId="168" fontId="25" fillId="0" borderId="4" xfId="410" applyNumberFormat="1" applyFont="1" applyFill="1" applyBorder="1"/>
    <xf numFmtId="168" fontId="25" fillId="0" borderId="0" xfId="410" applyNumberFormat="1" applyFont="1" applyFill="1" applyBorder="1"/>
    <xf numFmtId="0" fontId="27" fillId="0" borderId="33" xfId="420" applyFont="1" applyFill="1" applyBorder="1"/>
    <xf numFmtId="0" fontId="27" fillId="0" borderId="33" xfId="387" applyFont="1" applyFill="1" applyBorder="1"/>
    <xf numFmtId="168" fontId="27" fillId="0" borderId="33" xfId="410" applyNumberFormat="1" applyFont="1" applyFill="1" applyBorder="1"/>
    <xf numFmtId="3" fontId="25" fillId="0" borderId="0" xfId="9" applyNumberFormat="1" applyFont="1" applyFill="1" applyBorder="1"/>
    <xf numFmtId="0" fontId="27" fillId="0" borderId="34" xfId="387" applyFont="1" applyFill="1" applyBorder="1"/>
    <xf numFmtId="168" fontId="27" fillId="0" borderId="34" xfId="410" applyNumberFormat="1" applyFont="1" applyFill="1" applyBorder="1"/>
    <xf numFmtId="0" fontId="27" fillId="0" borderId="34" xfId="420" applyFont="1" applyFill="1" applyBorder="1"/>
    <xf numFmtId="0" fontId="27" fillId="0" borderId="0" xfId="8" applyFont="1" applyFill="1"/>
    <xf numFmtId="3" fontId="27" fillId="0" borderId="0" xfId="8" applyNumberFormat="1" applyFont="1" applyFill="1"/>
    <xf numFmtId="0" fontId="25" fillId="0" borderId="0" xfId="420" applyFont="1" applyFill="1"/>
    <xf numFmtId="164" fontId="18" fillId="0" borderId="0" xfId="0" applyNumberFormat="1" applyFont="1" applyFill="1" applyProtection="1"/>
    <xf numFmtId="164" fontId="22" fillId="0" borderId="0" xfId="0" applyFont="1" applyFill="1"/>
    <xf numFmtId="164" fontId="15" fillId="0" borderId="0" xfId="0" applyNumberFormat="1" applyFont="1" applyFill="1" applyProtection="1"/>
    <xf numFmtId="164" fontId="40" fillId="0" borderId="0" xfId="0" applyFont="1" applyFill="1"/>
    <xf numFmtId="164" fontId="67" fillId="0" borderId="0" xfId="0" applyNumberFormat="1" applyFont="1" applyFill="1" applyProtection="1"/>
    <xf numFmtId="49" fontId="46" fillId="0" borderId="0" xfId="0" applyNumberFormat="1" applyFont="1" applyFill="1" applyAlignment="1" applyProtection="1">
      <alignment horizontal="center"/>
    </xf>
    <xf numFmtId="164" fontId="16" fillId="0" borderId="0" xfId="0" applyNumberFormat="1" applyFont="1" applyFill="1" applyAlignment="1" applyProtection="1">
      <alignment horizontal="center"/>
    </xf>
    <xf numFmtId="0" fontId="25" fillId="0" borderId="0" xfId="387" applyFont="1" applyFill="1" applyAlignment="1">
      <alignment horizontal="center"/>
    </xf>
    <xf numFmtId="0" fontId="25" fillId="0" borderId="0" xfId="387" applyFont="1" applyFill="1"/>
    <xf numFmtId="0" fontId="116" fillId="0" borderId="0" xfId="387" applyFont="1" applyFill="1"/>
    <xf numFmtId="0" fontId="27" fillId="0" borderId="0" xfId="387" applyFont="1" applyFill="1" applyAlignment="1">
      <alignment horizontal="center"/>
    </xf>
    <xf numFmtId="0" fontId="27" fillId="0" borderId="0" xfId="387" applyFont="1" applyFill="1"/>
    <xf numFmtId="0" fontId="117" fillId="0" borderId="0" xfId="387" applyFont="1" applyFill="1"/>
    <xf numFmtId="0" fontId="120" fillId="0" borderId="4" xfId="387" applyFont="1" applyFill="1" applyBorder="1" applyAlignment="1">
      <alignment horizontal="left"/>
    </xf>
    <xf numFmtId="0" fontId="27" fillId="0" borderId="4" xfId="387" applyFont="1" applyFill="1" applyBorder="1" applyAlignment="1">
      <alignment horizontal="left"/>
    </xf>
    <xf numFmtId="0" fontId="117" fillId="0" borderId="4" xfId="387" applyFont="1" applyFill="1" applyBorder="1"/>
    <xf numFmtId="0" fontId="120" fillId="0" borderId="0" xfId="387" applyFont="1" applyFill="1" applyAlignment="1">
      <alignment horizontal="left"/>
    </xf>
    <xf numFmtId="0" fontId="27" fillId="0" borderId="0" xfId="387" applyFont="1" applyFill="1" applyAlignment="1">
      <alignment horizontal="left"/>
    </xf>
    <xf numFmtId="0" fontId="27" fillId="0" borderId="0" xfId="420" applyFont="1" applyFill="1" applyBorder="1" applyAlignment="1">
      <alignment horizontal="center"/>
    </xf>
    <xf numFmtId="0" fontId="25" fillId="0" borderId="33" xfId="420" applyFont="1" applyFill="1" applyBorder="1"/>
    <xf numFmtId="0" fontId="27" fillId="0" borderId="4" xfId="420" applyFont="1" applyFill="1" applyBorder="1" applyAlignment="1">
      <alignment horizontal="center"/>
    </xf>
    <xf numFmtId="0" fontId="27" fillId="0" borderId="4" xfId="420" applyFont="1" applyFill="1" applyBorder="1"/>
    <xf numFmtId="3" fontId="119" fillId="0" borderId="0" xfId="8" applyNumberFormat="1" applyFont="1" applyFill="1" applyAlignment="1">
      <alignment horizontal="center"/>
    </xf>
    <xf numFmtId="3" fontId="119" fillId="0" borderId="0" xfId="8" applyNumberFormat="1" applyFont="1" applyFill="1" applyBorder="1" applyAlignment="1">
      <alignment horizontal="left"/>
    </xf>
    <xf numFmtId="0" fontId="25" fillId="0" borderId="35" xfId="420" applyFont="1" applyFill="1" applyBorder="1"/>
    <xf numFmtId="3" fontId="119" fillId="0" borderId="35" xfId="8" applyNumberFormat="1" applyFont="1" applyFill="1" applyBorder="1" applyAlignment="1">
      <alignment horizontal="left"/>
    </xf>
    <xf numFmtId="0" fontId="27" fillId="0" borderId="35" xfId="387" applyFont="1" applyFill="1" applyBorder="1"/>
    <xf numFmtId="168" fontId="25" fillId="0" borderId="35" xfId="410" applyNumberFormat="1" applyFont="1" applyFill="1" applyBorder="1"/>
    <xf numFmtId="0" fontId="25" fillId="0" borderId="0" xfId="420" applyFont="1" applyFill="1" applyAlignment="1">
      <alignment horizontal="center"/>
    </xf>
    <xf numFmtId="0" fontId="25" fillId="0" borderId="0" xfId="387" applyFont="1" applyFill="1" applyBorder="1"/>
    <xf numFmtId="43" fontId="25" fillId="0" borderId="0" xfId="388" applyNumberFormat="1" applyFont="1" applyFill="1" applyBorder="1"/>
    <xf numFmtId="168" fontId="25" fillId="0" borderId="0" xfId="420" applyNumberFormat="1" applyFont="1" applyFill="1"/>
    <xf numFmtId="0" fontId="51" fillId="0" borderId="0" xfId="8" applyFont="1" applyFill="1"/>
    <xf numFmtId="0" fontId="51" fillId="0" borderId="0" xfId="8" applyFont="1" applyFill="1" applyAlignment="1">
      <alignment horizontal="right"/>
    </xf>
    <xf numFmtId="0" fontId="49" fillId="0" borderId="0" xfId="8" applyFont="1" applyFill="1" applyAlignment="1">
      <alignment horizontal="left"/>
    </xf>
    <xf numFmtId="164" fontId="16" fillId="0" borderId="0" xfId="0" applyNumberFormat="1" applyFont="1" applyFill="1" applyAlignment="1" applyProtection="1"/>
    <xf numFmtId="164" fontId="16" fillId="0" borderId="0" xfId="0" applyNumberFormat="1" applyFont="1" applyFill="1" applyBorder="1" applyAlignment="1" applyProtection="1"/>
    <xf numFmtId="0" fontId="51" fillId="0" borderId="0" xfId="8" applyFont="1" applyFill="1" applyAlignment="1">
      <alignment horizontal="left"/>
    </xf>
    <xf numFmtId="0" fontId="76" fillId="0" borderId="0" xfId="8" applyFont="1" applyFill="1" applyAlignment="1">
      <alignment horizontal="center"/>
    </xf>
    <xf numFmtId="3" fontId="51" fillId="0" borderId="0" xfId="8" applyNumberFormat="1" applyFont="1" applyFill="1"/>
    <xf numFmtId="3" fontId="51" fillId="0" borderId="0" xfId="8" applyNumberFormat="1" applyFont="1" applyFill="1" applyAlignment="1">
      <alignment horizontal="center"/>
    </xf>
    <xf numFmtId="3" fontId="51" fillId="0" borderId="0" xfId="8" applyNumberFormat="1" applyFont="1" applyFill="1" applyAlignment="1">
      <alignment horizontal="right"/>
    </xf>
    <xf numFmtId="3" fontId="75" fillId="0" borderId="0" xfId="8" applyNumberFormat="1" applyFont="1" applyFill="1" applyBorder="1" applyAlignment="1">
      <alignment horizontal="left"/>
    </xf>
    <xf numFmtId="3" fontId="76" fillId="0" borderId="0" xfId="8" applyNumberFormat="1" applyFont="1" applyFill="1" applyBorder="1" applyAlignment="1">
      <alignment horizontal="right"/>
    </xf>
    <xf numFmtId="3" fontId="76" fillId="0" borderId="0" xfId="8" applyNumberFormat="1" applyFont="1" applyFill="1" applyBorder="1" applyAlignment="1">
      <alignment horizontal="left"/>
    </xf>
    <xf numFmtId="3" fontId="51" fillId="0" borderId="0" xfId="8" applyNumberFormat="1" applyFont="1" applyFill="1" applyAlignment="1">
      <alignment horizontal="left"/>
    </xf>
    <xf numFmtId="3" fontId="49" fillId="0" borderId="0" xfId="8" applyNumberFormat="1" applyFont="1" applyFill="1" applyBorder="1" applyAlignment="1">
      <alignment horizontal="left"/>
    </xf>
    <xf numFmtId="3" fontId="75" fillId="0" borderId="0" xfId="8" applyNumberFormat="1" applyFont="1" applyFill="1"/>
    <xf numFmtId="3" fontId="49" fillId="0" borderId="0" xfId="8" applyNumberFormat="1" applyFont="1" applyFill="1"/>
    <xf numFmtId="168" fontId="8" fillId="0" borderId="31" xfId="386" applyNumberFormat="1" applyFill="1" applyBorder="1"/>
    <xf numFmtId="168" fontId="30" fillId="0" borderId="37" xfId="386" applyNumberFormat="1" applyFont="1" applyFill="1" applyBorder="1"/>
    <xf numFmtId="168" fontId="8" fillId="0" borderId="0" xfId="161" applyNumberFormat="1" applyFont="1" applyFill="1"/>
    <xf numFmtId="168" fontId="31" fillId="0" borderId="0" xfId="161" applyNumberFormat="1" applyFont="1" applyFill="1"/>
    <xf numFmtId="168" fontId="131" fillId="0" borderId="0" xfId="161" applyNumberFormat="1" applyFont="1" applyFill="1"/>
    <xf numFmtId="0" fontId="8" fillId="0" borderId="0" xfId="386" applyFill="1"/>
    <xf numFmtId="164" fontId="45" fillId="0" borderId="0" xfId="0" applyFont="1" applyFill="1" applyAlignment="1"/>
    <xf numFmtId="168" fontId="5" fillId="0" borderId="0" xfId="161" applyNumberFormat="1" applyFont="1" applyFill="1"/>
    <xf numFmtId="168" fontId="123" fillId="0" borderId="0" xfId="161" applyNumberFormat="1" applyFont="1" applyFill="1"/>
    <xf numFmtId="0" fontId="8" fillId="0" borderId="0" xfId="386" applyFill="1" applyAlignment="1">
      <alignment horizontal="center"/>
    </xf>
    <xf numFmtId="168" fontId="32" fillId="0" borderId="32" xfId="161" quotePrefix="1" applyNumberFormat="1" applyFont="1" applyFill="1" applyBorder="1" applyAlignment="1" applyProtection="1">
      <alignment horizontal="left" vertical="center" indent="1"/>
      <protection locked="0"/>
    </xf>
    <xf numFmtId="168" fontId="32" fillId="0" borderId="32" xfId="161" applyNumberFormat="1" applyFont="1" applyFill="1" applyBorder="1" applyAlignment="1">
      <alignment horizontal="left" vertical="center" indent="1"/>
    </xf>
    <xf numFmtId="168" fontId="32" fillId="0" borderId="32" xfId="161" quotePrefix="1" applyNumberFormat="1" applyFont="1" applyFill="1" applyBorder="1" applyAlignment="1">
      <alignment horizontal="left" vertical="center" indent="1"/>
    </xf>
    <xf numFmtId="168" fontId="20" fillId="0" borderId="32" xfId="161" quotePrefix="1" applyNumberFormat="1" applyFont="1" applyFill="1" applyBorder="1" applyAlignment="1">
      <alignment horizontal="left" vertical="center" indent="1"/>
    </xf>
    <xf numFmtId="168" fontId="32" fillId="0" borderId="32" xfId="161" quotePrefix="1" applyNumberFormat="1" applyFont="1" applyFill="1" applyBorder="1" applyAlignment="1" applyProtection="1">
      <alignment horizontal="center" vertical="center"/>
      <protection locked="0"/>
    </xf>
    <xf numFmtId="168" fontId="32" fillId="0" borderId="32" xfId="161" quotePrefix="1" applyNumberFormat="1" applyFont="1" applyFill="1" applyBorder="1" applyAlignment="1">
      <alignment horizontal="center" vertical="center"/>
    </xf>
    <xf numFmtId="168" fontId="34" fillId="0" borderId="32" xfId="161" applyNumberFormat="1" applyFont="1" applyFill="1" applyBorder="1" applyAlignment="1">
      <alignment horizontal="center" vertical="center"/>
    </xf>
    <xf numFmtId="168" fontId="32" fillId="0" borderId="41" xfId="161" quotePrefix="1" applyNumberFormat="1" applyFont="1" applyFill="1" applyBorder="1" applyAlignment="1" applyProtection="1">
      <alignment horizontal="center" vertical="center"/>
      <protection locked="0"/>
    </xf>
    <xf numFmtId="168" fontId="32" fillId="0" borderId="41" xfId="161" quotePrefix="1" applyNumberFormat="1" applyFont="1" applyFill="1" applyBorder="1" applyAlignment="1">
      <alignment horizontal="center" vertical="center"/>
    </xf>
    <xf numFmtId="168" fontId="34" fillId="0" borderId="41" xfId="161" applyNumberFormat="1" applyFont="1" applyFill="1" applyBorder="1" applyAlignment="1">
      <alignment horizontal="center" vertical="center"/>
    </xf>
    <xf numFmtId="168" fontId="8" fillId="0" borderId="0" xfId="386" applyNumberFormat="1" applyFill="1"/>
    <xf numFmtId="168" fontId="5" fillId="0" borderId="0" xfId="161" applyNumberFormat="1" applyFont="1" applyFill="1" applyBorder="1"/>
    <xf numFmtId="164" fontId="19" fillId="21" borderId="0" xfId="0" applyNumberFormat="1" applyFont="1" applyFill="1" applyBorder="1" applyAlignment="1" applyProtection="1">
      <alignment horizontal="center"/>
      <protection locked="0"/>
    </xf>
    <xf numFmtId="164" fontId="19" fillId="0" borderId="0" xfId="0" applyNumberFormat="1" applyFont="1" applyAlignment="1" applyProtection="1">
      <alignment horizontal="center"/>
    </xf>
    <xf numFmtId="164" fontId="16" fillId="21" borderId="0" xfId="0" applyNumberFormat="1" applyFont="1" applyFill="1" applyAlignment="1" applyProtection="1">
      <alignment horizontal="center"/>
    </xf>
    <xf numFmtId="164" fontId="16" fillId="21" borderId="0" xfId="0" applyNumberFormat="1" applyFont="1" applyFill="1" applyBorder="1" applyAlignment="1" applyProtection="1">
      <alignment horizontal="center"/>
    </xf>
    <xf numFmtId="164" fontId="27" fillId="21" borderId="0" xfId="0" applyFont="1" applyFill="1" applyAlignment="1">
      <alignment horizontal="center"/>
    </xf>
    <xf numFmtId="164" fontId="16" fillId="21" borderId="0" xfId="193" applyNumberFormat="1" applyFont="1" applyFill="1" applyAlignment="1" applyProtection="1">
      <alignment horizontal="center"/>
    </xf>
    <xf numFmtId="3" fontId="49" fillId="0" borderId="0" xfId="8" applyNumberFormat="1" applyFont="1" applyFill="1" applyAlignment="1">
      <alignment horizontal="center"/>
    </xf>
    <xf numFmtId="3" fontId="49" fillId="0" borderId="0" xfId="8" applyNumberFormat="1" applyFont="1" applyFill="1" applyAlignment="1">
      <alignment horizontal="left"/>
    </xf>
    <xf numFmtId="3" fontId="53" fillId="21" borderId="0" xfId="8" applyNumberFormat="1" applyFont="1" applyFill="1"/>
    <xf numFmtId="3" fontId="49" fillId="21" borderId="0" xfId="8" applyNumberFormat="1" applyFont="1" applyFill="1" applyBorder="1"/>
    <xf numFmtId="168" fontId="34" fillId="0" borderId="7" xfId="138" applyNumberFormat="1" applyFill="1">
      <alignment horizontal="right" vertical="center"/>
    </xf>
    <xf numFmtId="168" fontId="34" fillId="0" borderId="7" xfId="106" applyNumberFormat="1" applyFill="1">
      <alignment vertical="center"/>
    </xf>
    <xf numFmtId="168" fontId="34" fillId="21" borderId="7" xfId="138" applyNumberFormat="1" applyFill="1">
      <alignment horizontal="right" vertical="center"/>
    </xf>
    <xf numFmtId="168" fontId="34" fillId="21" borderId="7" xfId="106" applyNumberFormat="1" applyFill="1">
      <alignment vertical="center"/>
    </xf>
    <xf numFmtId="0" fontId="28" fillId="21" borderId="0" xfId="8" applyFont="1" applyFill="1" applyBorder="1" applyAlignment="1">
      <alignment horizontal="center"/>
    </xf>
    <xf numFmtId="41" fontId="49" fillId="21" borderId="0" xfId="147" applyNumberFormat="1" applyFont="1" applyFill="1" applyBorder="1"/>
    <xf numFmtId="41" fontId="53" fillId="21" borderId="0" xfId="8" applyNumberFormat="1" applyFont="1" applyFill="1"/>
    <xf numFmtId="41" fontId="53" fillId="21" borderId="6" xfId="147" applyNumberFormat="1" applyFont="1" applyFill="1" applyBorder="1"/>
    <xf numFmtId="41" fontId="53" fillId="21" borderId="0" xfId="147" applyNumberFormat="1" applyFont="1" applyFill="1"/>
    <xf numFmtId="41" fontId="50" fillId="21" borderId="0" xfId="8" applyNumberFormat="1" applyFont="1" applyFill="1"/>
    <xf numFmtId="41" fontId="49" fillId="21" borderId="0" xfId="147" applyNumberFormat="1" applyFont="1" applyFill="1"/>
    <xf numFmtId="168" fontId="53" fillId="0" borderId="0" xfId="161" applyNumberFormat="1" applyFont="1"/>
    <xf numFmtId="168" fontId="50" fillId="0" borderId="0" xfId="161" applyNumberFormat="1" applyFont="1" applyBorder="1"/>
    <xf numFmtId="168" fontId="53" fillId="0" borderId="0" xfId="161" applyNumberFormat="1" applyFont="1" applyBorder="1"/>
    <xf numFmtId="41" fontId="51" fillId="21" borderId="0" xfId="5" applyNumberFormat="1" applyFont="1" applyFill="1"/>
    <xf numFmtId="41" fontId="113" fillId="21" borderId="0" xfId="9" applyNumberFormat="1" applyFont="1" applyFill="1"/>
    <xf numFmtId="41" fontId="113" fillId="21" borderId="23" xfId="9" applyNumberFormat="1" applyFont="1" applyFill="1" applyBorder="1"/>
    <xf numFmtId="41" fontId="121" fillId="21" borderId="6" xfId="397" applyNumberFormat="1" applyFont="1" applyFill="1" applyBorder="1"/>
    <xf numFmtId="41" fontId="121" fillId="21" borderId="0" xfId="397" applyNumberFormat="1" applyFont="1" applyFill="1"/>
    <xf numFmtId="41" fontId="53" fillId="21" borderId="0" xfId="0" applyNumberFormat="1" applyFont="1" applyFill="1"/>
    <xf numFmtId="41" fontId="50" fillId="21" borderId="0" xfId="0" applyNumberFormat="1" applyFont="1" applyFill="1"/>
    <xf numFmtId="41" fontId="53" fillId="21" borderId="5" xfId="147" applyNumberFormat="1" applyFont="1" applyFill="1" applyBorder="1"/>
    <xf numFmtId="41" fontId="50" fillId="21" borderId="0" xfId="147" applyNumberFormat="1" applyFont="1" applyFill="1"/>
    <xf numFmtId="41" fontId="50" fillId="21" borderId="4" xfId="147" applyNumberFormat="1" applyFont="1" applyFill="1" applyBorder="1"/>
    <xf numFmtId="41" fontId="50" fillId="21" borderId="38" xfId="147" applyNumberFormat="1" applyFont="1" applyFill="1" applyBorder="1" applyAlignment="1"/>
    <xf numFmtId="41" fontId="50" fillId="21" borderId="39" xfId="147" applyNumberFormat="1" applyFont="1" applyFill="1" applyBorder="1" applyAlignment="1"/>
    <xf numFmtId="41" fontId="50" fillId="21" borderId="39" xfId="0" applyNumberFormat="1" applyFont="1" applyFill="1" applyBorder="1" applyAlignment="1"/>
    <xf numFmtId="41" fontId="50" fillId="21" borderId="40" xfId="147" applyNumberFormat="1" applyFont="1" applyFill="1" applyBorder="1" applyAlignment="1"/>
    <xf numFmtId="41" fontId="50" fillId="21" borderId="12" xfId="147" applyNumberFormat="1" applyFont="1" applyFill="1" applyBorder="1" applyAlignment="1"/>
    <xf numFmtId="41" fontId="50" fillId="21" borderId="0" xfId="147" applyNumberFormat="1" applyFont="1" applyFill="1" applyBorder="1" applyAlignment="1"/>
    <xf numFmtId="41" fontId="50" fillId="21" borderId="0" xfId="0" applyNumberFormat="1" applyFont="1" applyFill="1" applyBorder="1" applyAlignment="1"/>
    <xf numFmtId="41" fontId="50" fillId="21" borderId="13" xfId="147" applyNumberFormat="1" applyFont="1" applyFill="1" applyBorder="1" applyAlignment="1"/>
    <xf numFmtId="41" fontId="58" fillId="21" borderId="12" xfId="147" applyNumberFormat="1" applyFont="1" applyFill="1" applyBorder="1" applyAlignment="1"/>
    <xf numFmtId="41" fontId="58" fillId="21" borderId="0" xfId="147" applyNumberFormat="1" applyFont="1" applyFill="1" applyBorder="1" applyAlignment="1"/>
    <xf numFmtId="41" fontId="58" fillId="21" borderId="0" xfId="0" applyNumberFormat="1" applyFont="1" applyFill="1" applyBorder="1" applyAlignment="1"/>
    <xf numFmtId="41" fontId="58" fillId="21" borderId="13" xfId="147" applyNumberFormat="1" applyFont="1" applyFill="1" applyBorder="1" applyAlignment="1"/>
    <xf numFmtId="41" fontId="50" fillId="21" borderId="10" xfId="147" applyNumberFormat="1" applyFont="1" applyFill="1" applyBorder="1" applyAlignment="1"/>
    <xf numFmtId="41" fontId="50" fillId="21" borderId="23" xfId="147" applyNumberFormat="1" applyFont="1" applyFill="1" applyBorder="1" applyAlignment="1"/>
    <xf numFmtId="41" fontId="50" fillId="21" borderId="23" xfId="0" applyNumberFormat="1" applyFont="1" applyFill="1" applyBorder="1" applyAlignment="1"/>
    <xf numFmtId="41" fontId="50" fillId="21" borderId="11" xfId="147" applyNumberFormat="1" applyFont="1" applyFill="1" applyBorder="1" applyAlignment="1"/>
    <xf numFmtId="41" fontId="50" fillId="21" borderId="0" xfId="0" applyNumberFormat="1" applyFont="1" applyFill="1" applyAlignment="1"/>
    <xf numFmtId="41" fontId="74" fillId="21" borderId="0" xfId="147" applyNumberFormat="1" applyFont="1" applyFill="1" applyBorder="1" applyAlignment="1"/>
    <xf numFmtId="41" fontId="50" fillId="21" borderId="0" xfId="147" applyNumberFormat="1" applyFont="1" applyFill="1" applyAlignment="1"/>
    <xf numFmtId="41" fontId="74" fillId="21" borderId="39" xfId="147" applyNumberFormat="1" applyFont="1" applyFill="1" applyBorder="1" applyAlignment="1"/>
    <xf numFmtId="41" fontId="74" fillId="21" borderId="12" xfId="147" applyNumberFormat="1" applyFont="1" applyFill="1" applyBorder="1" applyAlignment="1"/>
    <xf numFmtId="41" fontId="74" fillId="21" borderId="0" xfId="0" applyNumberFormat="1" applyFont="1" applyFill="1" applyBorder="1" applyAlignment="1"/>
    <xf numFmtId="41" fontId="74" fillId="21" borderId="13" xfId="147" applyNumberFormat="1" applyFont="1" applyFill="1" applyBorder="1" applyAlignment="1"/>
    <xf numFmtId="41" fontId="50" fillId="21" borderId="12" xfId="0" applyNumberFormat="1" applyFont="1" applyFill="1" applyBorder="1" applyAlignment="1"/>
    <xf numFmtId="41" fontId="53" fillId="21" borderId="10" xfId="147" applyNumberFormat="1" applyFont="1" applyFill="1" applyBorder="1" applyAlignment="1"/>
    <xf numFmtId="41" fontId="53" fillId="21" borderId="23" xfId="147" applyNumberFormat="1" applyFont="1" applyFill="1" applyBorder="1" applyAlignment="1"/>
    <xf numFmtId="41" fontId="74" fillId="21" borderId="23" xfId="147" applyNumberFormat="1" applyFont="1" applyFill="1" applyBorder="1" applyAlignment="1"/>
    <xf numFmtId="41" fontId="53" fillId="21" borderId="11" xfId="147" applyNumberFormat="1" applyFont="1" applyFill="1" applyBorder="1" applyAlignment="1"/>
    <xf numFmtId="41" fontId="50" fillId="21" borderId="13" xfId="0" applyNumberFormat="1" applyFont="1" applyFill="1" applyBorder="1" applyAlignment="1"/>
    <xf numFmtId="37" fontId="51" fillId="21" borderId="0" xfId="0" applyNumberFormat="1" applyFont="1" applyFill="1" applyProtection="1"/>
    <xf numFmtId="37" fontId="51" fillId="21" borderId="17" xfId="0" applyNumberFormat="1" applyFont="1" applyFill="1" applyBorder="1" applyProtection="1"/>
    <xf numFmtId="37" fontId="51" fillId="21" borderId="0" xfId="0" applyNumberFormat="1" applyFont="1" applyFill="1" applyBorder="1" applyProtection="1"/>
    <xf numFmtId="37" fontId="49" fillId="21" borderId="0" xfId="0" applyNumberFormat="1" applyFont="1" applyFill="1" applyProtection="1"/>
    <xf numFmtId="41" fontId="70" fillId="0" borderId="0" xfId="147" applyNumberFormat="1" applyFont="1" applyProtection="1"/>
    <xf numFmtId="41" fontId="70" fillId="0" borderId="0" xfId="0" applyNumberFormat="1" applyFont="1" applyProtection="1"/>
    <xf numFmtId="41" fontId="51" fillId="0" borderId="0" xfId="147" applyNumberFormat="1" applyFont="1" applyProtection="1"/>
    <xf numFmtId="41" fontId="51" fillId="0" borderId="0" xfId="147" applyNumberFormat="1" applyFont="1" applyFill="1" applyProtection="1"/>
    <xf numFmtId="41" fontId="68" fillId="0" borderId="0" xfId="0" applyNumberFormat="1" applyFont="1" applyProtection="1"/>
    <xf numFmtId="41" fontId="68" fillId="0" borderId="1" xfId="0" applyNumberFormat="1" applyFont="1" applyBorder="1" applyProtection="1"/>
    <xf numFmtId="168" fontId="68" fillId="21" borderId="0" xfId="161" applyNumberFormat="1" applyFont="1" applyFill="1" applyProtection="1"/>
    <xf numFmtId="168" fontId="68" fillId="21" borderId="2" xfId="161" applyNumberFormat="1" applyFont="1" applyFill="1" applyBorder="1" applyProtection="1"/>
    <xf numFmtId="168" fontId="68" fillId="21" borderId="49" xfId="161" applyNumberFormat="1" applyFont="1" applyFill="1" applyBorder="1" applyProtection="1"/>
    <xf numFmtId="168" fontId="68" fillId="21" borderId="0" xfId="161" applyNumberFormat="1" applyFont="1" applyFill="1" applyAlignment="1" applyProtection="1">
      <alignment horizontal="right"/>
    </xf>
    <xf numFmtId="168" fontId="68" fillId="21" borderId="18" xfId="161" applyNumberFormat="1" applyFont="1" applyFill="1" applyBorder="1" applyProtection="1"/>
    <xf numFmtId="168" fontId="49" fillId="21" borderId="2" xfId="161" applyNumberFormat="1" applyFont="1" applyFill="1" applyBorder="1" applyProtection="1"/>
    <xf numFmtId="168" fontId="20" fillId="0" borderId="7" xfId="138" applyNumberFormat="1" applyFont="1" applyFill="1">
      <alignment horizontal="right" vertical="center"/>
    </xf>
    <xf numFmtId="168" fontId="20" fillId="0" borderId="7" xfId="106" applyNumberFormat="1" applyFont="1" applyFill="1">
      <alignment vertical="center"/>
    </xf>
    <xf numFmtId="164" fontId="28" fillId="21" borderId="0" xfId="0" applyFont="1" applyFill="1" applyAlignment="1">
      <alignment horizontal="center"/>
    </xf>
    <xf numFmtId="164" fontId="28" fillId="0" borderId="0" xfId="0" applyFont="1" applyFill="1" applyAlignment="1">
      <alignment horizontal="center"/>
    </xf>
    <xf numFmtId="43" fontId="53" fillId="21" borderId="0" xfId="9" applyFont="1" applyFill="1"/>
    <xf numFmtId="164" fontId="120" fillId="21" borderId="0" xfId="0" applyFont="1" applyFill="1"/>
    <xf numFmtId="164" fontId="137" fillId="21" borderId="0" xfId="0" applyFont="1" applyFill="1"/>
    <xf numFmtId="0" fontId="25" fillId="21" borderId="0" xfId="61" applyFont="1" applyFill="1"/>
    <xf numFmtId="0" fontId="27" fillId="21" borderId="0" xfId="61" applyFont="1" applyFill="1" applyAlignment="1">
      <alignment horizontal="center"/>
    </xf>
    <xf numFmtId="0" fontId="27" fillId="21" borderId="4" xfId="61" applyFont="1" applyFill="1" applyBorder="1" applyAlignment="1">
      <alignment horizontal="center"/>
    </xf>
    <xf numFmtId="0" fontId="27" fillId="21" borderId="4" xfId="8" applyFont="1" applyFill="1" applyBorder="1" applyAlignment="1">
      <alignment horizontal="center"/>
    </xf>
    <xf numFmtId="0" fontId="27" fillId="21" borderId="0" xfId="61" applyFont="1" applyFill="1"/>
    <xf numFmtId="0" fontId="27" fillId="21" borderId="0" xfId="61" applyFont="1" applyFill="1" applyBorder="1" applyAlignment="1">
      <alignment horizontal="center"/>
    </xf>
    <xf numFmtId="3" fontId="25" fillId="21" borderId="0" xfId="61" applyNumberFormat="1" applyFont="1" applyFill="1"/>
    <xf numFmtId="168" fontId="25" fillId="21" borderId="0" xfId="9" applyNumberFormat="1" applyFont="1" applyFill="1"/>
    <xf numFmtId="41" fontId="27" fillId="21" borderId="4" xfId="147" applyNumberFormat="1" applyFont="1" applyFill="1" applyBorder="1"/>
    <xf numFmtId="41" fontId="25" fillId="21" borderId="0" xfId="61" applyNumberFormat="1" applyFont="1" applyFill="1"/>
    <xf numFmtId="41" fontId="27" fillId="21" borderId="0" xfId="147" applyNumberFormat="1" applyFont="1" applyFill="1"/>
    <xf numFmtId="41" fontId="25" fillId="21" borderId="0" xfId="8" applyNumberFormat="1" applyFont="1" applyFill="1"/>
    <xf numFmtId="170" fontId="27" fillId="21" borderId="0" xfId="147" applyNumberFormat="1" applyFont="1" applyFill="1" applyBorder="1"/>
    <xf numFmtId="170" fontId="27" fillId="21" borderId="0" xfId="147" applyNumberFormat="1" applyFont="1" applyFill="1"/>
    <xf numFmtId="3" fontId="27" fillId="21" borderId="0" xfId="61" applyNumberFormat="1" applyFont="1" applyFill="1"/>
    <xf numFmtId="0" fontId="25" fillId="21" borderId="0" xfId="61" applyFont="1" applyFill="1" applyAlignment="1">
      <alignment horizontal="center"/>
    </xf>
    <xf numFmtId="41" fontId="27" fillId="21" borderId="0" xfId="61" applyNumberFormat="1" applyFont="1" applyFill="1"/>
    <xf numFmtId="0" fontId="32" fillId="21" borderId="0" xfId="61" applyFont="1" applyFill="1"/>
    <xf numFmtId="3" fontId="32" fillId="21" borderId="0" xfId="61" applyNumberFormat="1" applyFont="1" applyFill="1"/>
    <xf numFmtId="164" fontId="16" fillId="21" borderId="0" xfId="0" applyNumberFormat="1" applyFont="1" applyFill="1" applyAlignment="1" applyProtection="1">
      <alignment horizontal="centerContinuous"/>
    </xf>
    <xf numFmtId="164" fontId="32" fillId="21" borderId="0" xfId="0" applyFont="1" applyFill="1" applyAlignment="1">
      <alignment horizontal="centerContinuous"/>
    </xf>
    <xf numFmtId="164" fontId="15" fillId="21" borderId="0" xfId="0" applyNumberFormat="1" applyFont="1" applyFill="1" applyAlignment="1" applyProtection="1">
      <alignment horizontal="centerContinuous"/>
    </xf>
    <xf numFmtId="49" fontId="15" fillId="21" borderId="0" xfId="0" applyNumberFormat="1" applyFont="1" applyFill="1" applyAlignment="1" applyProtection="1">
      <alignment horizontal="centerContinuous"/>
    </xf>
    <xf numFmtId="164" fontId="16" fillId="21" borderId="0" xfId="0" applyNumberFormat="1" applyFont="1" applyFill="1" applyBorder="1" applyAlignment="1" applyProtection="1">
      <alignment horizontal="centerContinuous"/>
    </xf>
    <xf numFmtId="0" fontId="32" fillId="21" borderId="0" xfId="8" applyFont="1" applyFill="1" applyAlignment="1">
      <alignment horizontal="centerContinuous"/>
    </xf>
    <xf numFmtId="164" fontId="19" fillId="21" borderId="0" xfId="0" applyNumberFormat="1" applyFont="1" applyFill="1" applyBorder="1" applyAlignment="1" applyProtection="1"/>
    <xf numFmtId="0" fontId="27" fillId="21" borderId="0" xfId="8" applyFont="1" applyFill="1" applyBorder="1" applyAlignment="1">
      <alignment horizontal="center"/>
    </xf>
    <xf numFmtId="0" fontId="27" fillId="21" borderId="0" xfId="8" applyFont="1" applyFill="1" applyAlignment="1">
      <alignment horizontal="center"/>
    </xf>
    <xf numFmtId="0" fontId="25" fillId="21" borderId="4" xfId="192" applyFont="1" applyFill="1" applyBorder="1"/>
    <xf numFmtId="0" fontId="119" fillId="21" borderId="0" xfId="39" applyFont="1" applyFill="1"/>
    <xf numFmtId="1" fontId="25" fillId="21" borderId="0" xfId="192" applyNumberFormat="1" applyFont="1" applyFill="1"/>
    <xf numFmtId="14" fontId="25" fillId="21" borderId="0" xfId="192" applyNumberFormat="1" applyFont="1" applyFill="1"/>
    <xf numFmtId="168" fontId="25" fillId="21" borderId="0" xfId="161" applyNumberFormat="1" applyFont="1" applyFill="1"/>
    <xf numFmtId="4" fontId="25" fillId="21" borderId="0" xfId="39" applyNumberFormat="1" applyFont="1" applyFill="1"/>
    <xf numFmtId="3" fontId="25" fillId="21" borderId="0" xfId="192" applyNumberFormat="1" applyFont="1" applyFill="1"/>
    <xf numFmtId="4" fontId="119" fillId="21" borderId="0" xfId="39" applyNumberFormat="1" applyFont="1" applyFill="1" applyBorder="1"/>
    <xf numFmtId="0" fontId="25" fillId="21" borderId="0" xfId="192" applyFont="1" applyFill="1" applyAlignment="1">
      <alignment horizontal="left"/>
    </xf>
    <xf numFmtId="1" fontId="27" fillId="21" borderId="0" xfId="192" applyNumberFormat="1" applyFont="1" applyFill="1"/>
    <xf numFmtId="41" fontId="27" fillId="21" borderId="6" xfId="147" applyNumberFormat="1" applyFont="1" applyFill="1" applyBorder="1"/>
    <xf numFmtId="41" fontId="25" fillId="21" borderId="0" xfId="147" applyNumberFormat="1" applyFont="1" applyFill="1"/>
    <xf numFmtId="41" fontId="25" fillId="21" borderId="0" xfId="161" applyNumberFormat="1" applyFont="1" applyFill="1"/>
    <xf numFmtId="0" fontId="27" fillId="21" borderId="0" xfId="39" applyFont="1" applyFill="1"/>
    <xf numFmtId="41" fontId="27" fillId="21" borderId="14" xfId="147" applyNumberFormat="1" applyFont="1" applyFill="1" applyBorder="1"/>
    <xf numFmtId="0" fontId="32" fillId="21" borderId="0" xfId="192" applyFont="1" applyFill="1"/>
    <xf numFmtId="1" fontId="32" fillId="21" borderId="0" xfId="39" applyNumberFormat="1" applyFont="1" applyFill="1"/>
    <xf numFmtId="0" fontId="32" fillId="21" borderId="0" xfId="39" applyFont="1" applyFill="1"/>
    <xf numFmtId="0" fontId="25" fillId="21" borderId="0" xfId="8" applyFont="1" applyFill="1" applyAlignment="1">
      <alignment horizontal="centerContinuous"/>
    </xf>
    <xf numFmtId="164" fontId="25" fillId="21" borderId="0" xfId="0" applyFont="1" applyFill="1" applyAlignment="1">
      <alignment horizontal="center"/>
    </xf>
    <xf numFmtId="0" fontId="25" fillId="21" borderId="0" xfId="0" applyNumberFormat="1" applyFont="1" applyFill="1"/>
    <xf numFmtId="37" fontId="25" fillId="21" borderId="0" xfId="0" applyNumberFormat="1" applyFont="1" applyFill="1"/>
    <xf numFmtId="4" fontId="139" fillId="21" borderId="0" xfId="192" applyNumberFormat="1" applyFont="1" applyFill="1"/>
    <xf numFmtId="0" fontId="139" fillId="21" borderId="0" xfId="192" applyFont="1" applyFill="1"/>
    <xf numFmtId="37" fontId="25" fillId="21" borderId="0" xfId="0" applyNumberFormat="1" applyFont="1" applyFill="1" applyBorder="1"/>
    <xf numFmtId="41" fontId="27" fillId="21" borderId="5" xfId="147" applyNumberFormat="1" applyFont="1" applyFill="1" applyBorder="1"/>
    <xf numFmtId="41" fontId="27" fillId="21" borderId="0" xfId="147" applyNumberFormat="1" applyFont="1" applyFill="1" applyBorder="1"/>
    <xf numFmtId="41" fontId="25" fillId="21" borderId="0" xfId="192" applyNumberFormat="1" applyFont="1" applyFill="1"/>
    <xf numFmtId="0" fontId="25" fillId="21" borderId="0" xfId="192" applyFont="1" applyFill="1" applyBorder="1"/>
    <xf numFmtId="0" fontId="140" fillId="21" borderId="0" xfId="0" applyNumberFormat="1" applyFont="1" applyFill="1" applyBorder="1" applyAlignment="1">
      <alignment horizontal="center"/>
    </xf>
    <xf numFmtId="164" fontId="27" fillId="21" borderId="0" xfId="0" applyFont="1" applyFill="1" applyBorder="1" applyAlignment="1">
      <alignment horizontal="center"/>
    </xf>
    <xf numFmtId="164" fontId="32" fillId="21" borderId="0" xfId="0" applyFont="1" applyFill="1" applyBorder="1"/>
    <xf numFmtId="164" fontId="27" fillId="21" borderId="3" xfId="0" applyFont="1" applyFill="1" applyBorder="1" applyAlignment="1">
      <alignment horizontal="center"/>
    </xf>
    <xf numFmtId="164" fontId="32" fillId="21" borderId="3" xfId="0" applyFont="1" applyFill="1" applyBorder="1" applyAlignment="1">
      <alignment horizontal="center"/>
    </xf>
    <xf numFmtId="164" fontId="27" fillId="21" borderId="3" xfId="0" applyFont="1" applyFill="1" applyBorder="1" applyAlignment="1">
      <alignment horizontal="left"/>
    </xf>
    <xf numFmtId="14" fontId="140" fillId="21" borderId="21" xfId="0" applyNumberFormat="1" applyFont="1" applyFill="1" applyBorder="1" applyAlignment="1">
      <alignment horizontal="center"/>
    </xf>
    <xf numFmtId="14" fontId="140" fillId="21" borderId="21" xfId="0" quotePrefix="1" applyNumberFormat="1" applyFont="1" applyFill="1" applyBorder="1" applyAlignment="1">
      <alignment horizontal="center"/>
    </xf>
    <xf numFmtId="0" fontId="141" fillId="21" borderId="23" xfId="0" applyNumberFormat="1" applyFont="1" applyFill="1" applyBorder="1" applyAlignment="1">
      <alignment horizontal="center"/>
    </xf>
    <xf numFmtId="0" fontId="142" fillId="21" borderId="0" xfId="0" applyNumberFormat="1" applyFont="1" applyFill="1" applyBorder="1"/>
    <xf numFmtId="168" fontId="142" fillId="21" borderId="0" xfId="161" applyNumberFormat="1" applyFont="1" applyFill="1" applyBorder="1"/>
    <xf numFmtId="171" fontId="142" fillId="21" borderId="0" xfId="148" applyNumberFormat="1" applyFont="1" applyFill="1" applyBorder="1"/>
    <xf numFmtId="168" fontId="142" fillId="21" borderId="0" xfId="0" applyNumberFormat="1" applyFont="1" applyFill="1" applyBorder="1"/>
    <xf numFmtId="168" fontId="25" fillId="21" borderId="23" xfId="161" applyNumberFormat="1" applyFont="1" applyFill="1" applyBorder="1" applyAlignment="1">
      <alignment horizontal="left"/>
    </xf>
    <xf numFmtId="168" fontId="25" fillId="21" borderId="21" xfId="161" applyNumberFormat="1" applyFont="1" applyFill="1" applyBorder="1" applyAlignment="1">
      <alignment horizontal="left"/>
    </xf>
    <xf numFmtId="171" fontId="25" fillId="21" borderId="21" xfId="148" applyNumberFormat="1" applyFont="1" applyFill="1" applyBorder="1" applyAlignment="1">
      <alignment horizontal="right"/>
    </xf>
    <xf numFmtId="170" fontId="140" fillId="21" borderId="6" xfId="147" applyNumberFormat="1" applyFont="1" applyFill="1" applyBorder="1"/>
    <xf numFmtId="41" fontId="140" fillId="21" borderId="6" xfId="147" applyNumberFormat="1" applyFont="1" applyFill="1" applyBorder="1"/>
    <xf numFmtId="10" fontId="140" fillId="21" borderId="6" xfId="148" applyNumberFormat="1" applyFont="1" applyFill="1" applyBorder="1"/>
    <xf numFmtId="168" fontId="32" fillId="21" borderId="0" xfId="161" applyNumberFormat="1" applyFont="1" applyFill="1"/>
    <xf numFmtId="0" fontId="116" fillId="21" borderId="0" xfId="17" applyFont="1" applyFill="1"/>
    <xf numFmtId="1" fontId="25" fillId="21" borderId="0" xfId="149" applyNumberFormat="1" applyFont="1" applyFill="1" applyAlignment="1">
      <alignment horizontal="center"/>
    </xf>
    <xf numFmtId="168" fontId="25" fillId="21" borderId="0" xfId="149" applyNumberFormat="1" applyFont="1" applyFill="1"/>
    <xf numFmtId="168" fontId="25" fillId="21" borderId="0" xfId="149" applyNumberFormat="1" applyFont="1" applyFill="1" applyAlignment="1">
      <alignment horizontal="right"/>
    </xf>
    <xf numFmtId="0" fontId="117" fillId="21" borderId="0" xfId="17" applyFont="1" applyFill="1" applyAlignment="1">
      <alignment horizontal="center"/>
    </xf>
    <xf numFmtId="1" fontId="27" fillId="21" borderId="0" xfId="149" applyNumberFormat="1" applyFont="1" applyFill="1" applyAlignment="1">
      <alignment horizontal="center"/>
    </xf>
    <xf numFmtId="168" fontId="27" fillId="21" borderId="0" xfId="149" applyNumberFormat="1" applyFont="1" applyFill="1" applyAlignment="1">
      <alignment horizontal="center"/>
    </xf>
    <xf numFmtId="1" fontId="144" fillId="21" borderId="0" xfId="149" applyNumberFormat="1" applyFont="1" applyFill="1" applyAlignment="1">
      <alignment horizontal="center"/>
    </xf>
    <xf numFmtId="168" fontId="144" fillId="21" borderId="0" xfId="149" applyNumberFormat="1" applyFont="1" applyFill="1" applyAlignment="1">
      <alignment horizontal="center"/>
    </xf>
    <xf numFmtId="0" fontId="144" fillId="21" borderId="0" xfId="17" applyFont="1" applyFill="1" applyAlignment="1">
      <alignment horizontal="center"/>
    </xf>
    <xf numFmtId="1" fontId="25" fillId="21" borderId="0" xfId="149" quotePrefix="1" applyNumberFormat="1" applyFont="1" applyFill="1" applyAlignment="1">
      <alignment horizontal="center"/>
    </xf>
    <xf numFmtId="0" fontId="25" fillId="21" borderId="0" xfId="17" applyFont="1" applyFill="1" applyAlignment="1">
      <alignment horizontal="right"/>
    </xf>
    <xf numFmtId="0" fontId="144" fillId="21" borderId="0" xfId="17" applyFont="1" applyFill="1" applyAlignment="1">
      <alignment horizontal="centerContinuous"/>
    </xf>
    <xf numFmtId="168" fontId="25" fillId="21" borderId="0" xfId="149" applyNumberFormat="1" applyFont="1" applyFill="1" applyAlignment="1">
      <alignment horizontal="centerContinuous"/>
    </xf>
    <xf numFmtId="3" fontId="145" fillId="21" borderId="0" xfId="17" applyNumberFormat="1" applyFont="1" applyFill="1" applyAlignment="1">
      <alignment horizontal="right"/>
    </xf>
    <xf numFmtId="168" fontId="27" fillId="21" borderId="0" xfId="149" applyNumberFormat="1" applyFont="1" applyFill="1" applyAlignment="1">
      <alignment horizontal="right"/>
    </xf>
    <xf numFmtId="1" fontId="25" fillId="21" borderId="0" xfId="149" applyNumberFormat="1" applyFont="1" applyFill="1" applyBorder="1" applyAlignment="1">
      <alignment horizontal="center"/>
    </xf>
    <xf numFmtId="3" fontId="145" fillId="21" borderId="0" xfId="17" applyNumberFormat="1" applyFont="1" applyFill="1" applyBorder="1" applyAlignment="1">
      <alignment horizontal="right"/>
    </xf>
    <xf numFmtId="168" fontId="25" fillId="21" borderId="0" xfId="149" applyNumberFormat="1" applyFont="1" applyFill="1" applyBorder="1"/>
    <xf numFmtId="3" fontId="145" fillId="21" borderId="23" xfId="17" applyNumberFormat="1" applyFont="1" applyFill="1" applyBorder="1" applyAlignment="1">
      <alignment horizontal="right"/>
    </xf>
    <xf numFmtId="168" fontId="25" fillId="21" borderId="23" xfId="149" applyNumberFormat="1" applyFont="1" applyFill="1" applyBorder="1"/>
    <xf numFmtId="1" fontId="27" fillId="21" borderId="5" xfId="149" applyNumberFormat="1" applyFont="1" applyFill="1" applyBorder="1" applyAlignment="1">
      <alignment horizontal="center"/>
    </xf>
    <xf numFmtId="168" fontId="27" fillId="21" borderId="5" xfId="149" applyNumberFormat="1" applyFont="1" applyFill="1" applyBorder="1"/>
    <xf numFmtId="168" fontId="27" fillId="21" borderId="5" xfId="147" applyNumberFormat="1" applyFont="1" applyFill="1" applyBorder="1"/>
    <xf numFmtId="0" fontId="146" fillId="21" borderId="0" xfId="17" applyFont="1" applyFill="1"/>
    <xf numFmtId="168" fontId="32" fillId="21" borderId="0" xfId="149" applyNumberFormat="1" applyFont="1" applyFill="1" applyAlignment="1">
      <alignment horizontal="right"/>
    </xf>
    <xf numFmtId="164" fontId="27" fillId="21" borderId="21" xfId="0" applyFont="1" applyFill="1" applyBorder="1" applyAlignment="1">
      <alignment horizontal="center"/>
    </xf>
    <xf numFmtId="164" fontId="120" fillId="21" borderId="0" xfId="0" applyFont="1" applyFill="1" applyAlignment="1">
      <alignment horizontal="center"/>
    </xf>
    <xf numFmtId="164" fontId="138" fillId="21" borderId="0" xfId="0" applyFont="1" applyFill="1"/>
    <xf numFmtId="164" fontId="25" fillId="21" borderId="0" xfId="0" quotePrefix="1" applyFont="1" applyFill="1" applyAlignment="1">
      <alignment horizontal="center"/>
    </xf>
    <xf numFmtId="170" fontId="25" fillId="21" borderId="0" xfId="147" applyNumberFormat="1" applyFont="1" applyFill="1"/>
    <xf numFmtId="0" fontId="116" fillId="21" borderId="0" xfId="233" applyFont="1" applyFill="1" applyAlignment="1">
      <alignment horizontal="left" wrapText="1"/>
    </xf>
    <xf numFmtId="10" fontId="27" fillId="21" borderId="14" xfId="148" applyNumberFormat="1" applyFont="1" applyFill="1" applyBorder="1" applyAlignment="1">
      <alignment horizontal="center"/>
    </xf>
    <xf numFmtId="37" fontId="27" fillId="21" borderId="0" xfId="147" applyNumberFormat="1" applyFont="1" applyFill="1"/>
    <xf numFmtId="5" fontId="27" fillId="21" borderId="0" xfId="147" applyNumberFormat="1" applyFont="1" applyFill="1"/>
    <xf numFmtId="164" fontId="18" fillId="0" borderId="0" xfId="0" applyNumberFormat="1" applyFont="1" applyBorder="1" applyProtection="1"/>
    <xf numFmtId="164" fontId="32" fillId="0" borderId="0" xfId="0" applyFont="1" applyBorder="1"/>
    <xf numFmtId="164" fontId="147" fillId="0" borderId="0" xfId="0" applyNumberFormat="1" applyFont="1" applyAlignment="1" applyProtection="1">
      <alignment horizontal="center"/>
    </xf>
    <xf numFmtId="164" fontId="18" fillId="0" borderId="0" xfId="0" applyNumberFormat="1" applyFont="1" applyAlignment="1" applyProtection="1">
      <alignment horizontal="center"/>
    </xf>
    <xf numFmtId="164" fontId="19" fillId="0" borderId="1" xfId="0" applyNumberFormat="1" applyFont="1" applyBorder="1" applyAlignment="1" applyProtection="1">
      <alignment horizontal="center"/>
    </xf>
    <xf numFmtId="37" fontId="25" fillId="0" borderId="0" xfId="0" applyNumberFormat="1" applyFont="1" applyAlignment="1" applyProtection="1">
      <alignment horizontal="center"/>
    </xf>
    <xf numFmtId="43" fontId="18" fillId="0" borderId="0" xfId="161" applyFont="1" applyProtection="1"/>
    <xf numFmtId="37" fontId="19" fillId="0" borderId="0" xfId="0" applyNumberFormat="1" applyFont="1" applyAlignment="1" applyProtection="1">
      <alignment horizontal="center"/>
    </xf>
    <xf numFmtId="10" fontId="19" fillId="0" borderId="0" xfId="148" applyNumberFormat="1" applyFont="1" applyAlignment="1" applyProtection="1">
      <alignment horizontal="center"/>
    </xf>
    <xf numFmtId="164" fontId="32" fillId="0" borderId="0" xfId="0" applyFont="1" applyAlignment="1">
      <alignment horizontal="center"/>
    </xf>
    <xf numFmtId="164" fontId="42" fillId="0" borderId="0" xfId="0" applyFont="1"/>
    <xf numFmtId="43" fontId="32" fillId="0" borderId="0" xfId="161" applyFont="1"/>
    <xf numFmtId="164" fontId="28" fillId="0" borderId="0" xfId="0" applyFont="1"/>
    <xf numFmtId="39" fontId="19" fillId="0" borderId="0" xfId="0" applyNumberFormat="1" applyFont="1" applyAlignment="1" applyProtection="1">
      <alignment horizontal="center"/>
    </xf>
    <xf numFmtId="10" fontId="19" fillId="0" borderId="0" xfId="148" applyNumberFormat="1" applyFont="1" applyBorder="1" applyAlignment="1" applyProtection="1">
      <alignment horizontal="center"/>
    </xf>
    <xf numFmtId="37" fontId="138" fillId="0" borderId="0" xfId="0" applyNumberFormat="1" applyFont="1" applyAlignment="1" applyProtection="1">
      <alignment horizontal="center"/>
    </xf>
    <xf numFmtId="37" fontId="147" fillId="0" borderId="0" xfId="0" applyNumberFormat="1" applyFont="1" applyAlignment="1" applyProtection="1">
      <alignment horizontal="center"/>
    </xf>
    <xf numFmtId="10" fontId="147" fillId="0" borderId="47" xfId="148" applyNumberFormat="1" applyFont="1" applyBorder="1" applyAlignment="1" applyProtection="1">
      <alignment horizontal="center"/>
    </xf>
    <xf numFmtId="10" fontId="32" fillId="0" borderId="0" xfId="148" applyNumberFormat="1" applyFont="1"/>
    <xf numFmtId="5" fontId="18" fillId="0" borderId="0" xfId="0" applyNumberFormat="1" applyFont="1" applyAlignment="1" applyProtection="1">
      <alignment horizontal="center"/>
    </xf>
    <xf numFmtId="3" fontId="19" fillId="0" borderId="0" xfId="161" applyNumberFormat="1" applyFont="1" applyAlignment="1" applyProtection="1">
      <alignment horizontal="center"/>
    </xf>
    <xf numFmtId="3" fontId="18" fillId="0" borderId="0" xfId="161" applyNumberFormat="1" applyFont="1" applyProtection="1"/>
    <xf numFmtId="5" fontId="19" fillId="0" borderId="0" xfId="0" applyNumberFormat="1" applyFont="1" applyAlignment="1" applyProtection="1">
      <alignment horizontal="center"/>
    </xf>
    <xf numFmtId="164" fontId="32" fillId="21" borderId="0" xfId="193" applyFont="1" applyFill="1"/>
    <xf numFmtId="164" fontId="27" fillId="21" borderId="0" xfId="193" applyFont="1" applyFill="1" applyAlignment="1">
      <alignment horizontal="center"/>
    </xf>
    <xf numFmtId="164" fontId="25" fillId="21" borderId="0" xfId="193" applyFont="1" applyFill="1"/>
    <xf numFmtId="164" fontId="27" fillId="21" borderId="0" xfId="193" applyFont="1" applyFill="1"/>
    <xf numFmtId="164" fontId="27" fillId="21" borderId="21" xfId="0" applyFont="1" applyFill="1" applyBorder="1"/>
    <xf numFmtId="164" fontId="120" fillId="21" borderId="0" xfId="193" applyFont="1" applyFill="1" applyAlignment="1">
      <alignment horizontal="center"/>
    </xf>
    <xf numFmtId="164" fontId="27" fillId="21" borderId="21" xfId="193" applyFont="1" applyFill="1" applyBorder="1"/>
    <xf numFmtId="164" fontId="27" fillId="21" borderId="21" xfId="193" applyFont="1" applyFill="1" applyBorder="1" applyAlignment="1">
      <alignment horizontal="center"/>
    </xf>
    <xf numFmtId="164" fontId="25" fillId="21" borderId="0" xfId="193" applyFont="1" applyFill="1" applyAlignment="1">
      <alignment horizontal="center"/>
    </xf>
    <xf numFmtId="164" fontId="120" fillId="21" borderId="0" xfId="193" applyFont="1" applyFill="1"/>
    <xf numFmtId="164" fontId="138" fillId="21" borderId="0" xfId="193" applyFont="1" applyFill="1"/>
    <xf numFmtId="164" fontId="25" fillId="21" borderId="0" xfId="0" quotePrefix="1" applyFont="1" applyFill="1" applyAlignment="1">
      <alignment horizontal="left"/>
    </xf>
    <xf numFmtId="168" fontId="25" fillId="21" borderId="0" xfId="194" applyNumberFormat="1" applyFont="1" applyFill="1"/>
    <xf numFmtId="168" fontId="25" fillId="21" borderId="0" xfId="161" applyNumberFormat="1" applyFont="1" applyFill="1" applyBorder="1"/>
    <xf numFmtId="168" fontId="27" fillId="21" borderId="0" xfId="161" applyNumberFormat="1" applyFont="1" applyFill="1"/>
    <xf numFmtId="10" fontId="25" fillId="21" borderId="0" xfId="148" applyNumberFormat="1" applyFont="1" applyFill="1" applyBorder="1" applyAlignment="1">
      <alignment horizontal="center"/>
    </xf>
    <xf numFmtId="168" fontId="27" fillId="21" borderId="21" xfId="161" applyNumberFormat="1" applyFont="1" applyFill="1" applyBorder="1"/>
    <xf numFmtId="167" fontId="27" fillId="21" borderId="0" xfId="193" applyNumberFormat="1" applyFont="1" applyFill="1"/>
    <xf numFmtId="164" fontId="18" fillId="21" borderId="0" xfId="193" applyNumberFormat="1" applyFont="1" applyFill="1" applyAlignment="1" applyProtection="1">
      <alignment horizontal="left" indent="1"/>
    </xf>
    <xf numFmtId="168" fontId="27" fillId="21" borderId="14" xfId="161" applyNumberFormat="1" applyFont="1" applyFill="1" applyBorder="1"/>
    <xf numFmtId="10" fontId="27" fillId="21" borderId="0" xfId="148" applyNumberFormat="1" applyFont="1" applyFill="1" applyBorder="1" applyAlignment="1">
      <alignment horizontal="center"/>
    </xf>
    <xf numFmtId="164" fontId="137" fillId="21" borderId="0" xfId="193" applyFont="1" applyFill="1"/>
    <xf numFmtId="164" fontId="138" fillId="21" borderId="0" xfId="0" applyFont="1" applyFill="1" applyAlignment="1">
      <alignment horizontal="center"/>
    </xf>
    <xf numFmtId="164" fontId="25" fillId="21" borderId="0" xfId="193" applyFont="1" applyFill="1" applyAlignment="1"/>
    <xf numFmtId="43" fontId="25" fillId="21" borderId="0" xfId="161" applyFont="1" applyFill="1" applyBorder="1" applyAlignment="1"/>
    <xf numFmtId="164" fontId="141" fillId="21" borderId="0" xfId="0" applyFont="1" applyFill="1" applyAlignment="1">
      <alignment vertical="center"/>
    </xf>
    <xf numFmtId="164" fontId="28" fillId="21" borderId="0" xfId="0" applyFont="1" applyFill="1" applyAlignment="1">
      <alignment horizontal="right"/>
    </xf>
    <xf numFmtId="164" fontId="143" fillId="21" borderId="0" xfId="0" applyFont="1" applyFill="1" applyAlignment="1">
      <alignment vertical="center"/>
    </xf>
    <xf numFmtId="168" fontId="141" fillId="21" borderId="0" xfId="161" applyNumberFormat="1" applyFont="1" applyFill="1" applyAlignment="1">
      <alignment horizontal="right" vertical="center"/>
    </xf>
    <xf numFmtId="164" fontId="27" fillId="21" borderId="23" xfId="193" applyFont="1" applyFill="1" applyBorder="1"/>
    <xf numFmtId="164" fontId="27" fillId="21" borderId="23" xfId="193" applyFont="1" applyFill="1" applyBorder="1" applyAlignment="1">
      <alignment horizontal="center"/>
    </xf>
    <xf numFmtId="164" fontId="25" fillId="21" borderId="0" xfId="0" applyFont="1" applyFill="1" applyBorder="1"/>
    <xf numFmtId="37" fontId="27" fillId="21" borderId="0" xfId="161" applyNumberFormat="1" applyFont="1" applyFill="1"/>
    <xf numFmtId="164" fontId="25" fillId="21" borderId="0" xfId="0" applyFont="1" applyFill="1" applyAlignment="1">
      <alignment wrapText="1"/>
    </xf>
    <xf numFmtId="37" fontId="27" fillId="21" borderId="0" xfId="161" applyNumberFormat="1" applyFont="1" applyFill="1" applyBorder="1"/>
    <xf numFmtId="164" fontId="25" fillId="21" borderId="0" xfId="0" applyFont="1" applyFill="1" applyAlignment="1">
      <alignment horizontal="left"/>
    </xf>
    <xf numFmtId="37" fontId="27" fillId="21" borderId="23" xfId="161" applyNumberFormat="1" applyFont="1" applyFill="1" applyBorder="1"/>
    <xf numFmtId="164" fontId="25" fillId="21" borderId="0" xfId="193" applyFont="1" applyFill="1" applyAlignment="1">
      <alignment horizontal="left"/>
    </xf>
    <xf numFmtId="49" fontId="18" fillId="21" borderId="0" xfId="0" applyNumberFormat="1" applyFont="1" applyFill="1" applyAlignment="1" applyProtection="1">
      <alignment horizontal="left"/>
    </xf>
    <xf numFmtId="168" fontId="25" fillId="21" borderId="0" xfId="410" applyNumberFormat="1" applyFont="1" applyFill="1"/>
    <xf numFmtId="168" fontId="27" fillId="21" borderId="0" xfId="410" applyNumberFormat="1" applyFont="1" applyFill="1"/>
    <xf numFmtId="164" fontId="25" fillId="21" borderId="0" xfId="0" applyFont="1" applyFill="1" applyBorder="1" applyAlignment="1">
      <alignment horizontal="center"/>
    </xf>
    <xf numFmtId="164" fontId="25" fillId="21" borderId="0" xfId="193" applyFont="1" applyFill="1" applyBorder="1"/>
    <xf numFmtId="168" fontId="25" fillId="21" borderId="0" xfId="194" applyNumberFormat="1" applyFont="1" applyFill="1" applyBorder="1"/>
    <xf numFmtId="164" fontId="32" fillId="21" borderId="0" xfId="193" applyFont="1" applyFill="1" applyBorder="1"/>
    <xf numFmtId="168" fontId="27" fillId="21" borderId="0" xfId="410" applyNumberFormat="1" applyFont="1" applyFill="1" applyBorder="1"/>
    <xf numFmtId="5" fontId="27" fillId="21" borderId="0" xfId="147" applyNumberFormat="1" applyFont="1" applyFill="1" applyBorder="1"/>
    <xf numFmtId="168" fontId="25" fillId="21" borderId="0" xfId="410" applyNumberFormat="1" applyFont="1" applyFill="1" applyBorder="1"/>
    <xf numFmtId="164" fontId="25" fillId="21" borderId="0" xfId="193" applyFont="1" applyFill="1" applyBorder="1" applyAlignment="1">
      <alignment horizontal="center"/>
    </xf>
    <xf numFmtId="168" fontId="32" fillId="21" borderId="0" xfId="410" applyNumberFormat="1" applyFont="1" applyFill="1"/>
    <xf numFmtId="164" fontId="27" fillId="21" borderId="3" xfId="0" applyFont="1" applyFill="1" applyBorder="1" applyAlignment="1">
      <alignment horizontal="center" wrapText="1"/>
    </xf>
    <xf numFmtId="164" fontId="27" fillId="21" borderId="0" xfId="0" applyFont="1" applyFill="1" applyBorder="1" applyAlignment="1">
      <alignment horizontal="center" wrapText="1"/>
    </xf>
    <xf numFmtId="164" fontId="27" fillId="21" borderId="0" xfId="193" applyFont="1" applyFill="1" applyBorder="1"/>
    <xf numFmtId="164" fontId="25" fillId="21" borderId="0" xfId="0" applyFont="1" applyFill="1" applyBorder="1" applyAlignment="1">
      <alignment wrapText="1"/>
    </xf>
    <xf numFmtId="168" fontId="25" fillId="21" borderId="0" xfId="161" applyNumberFormat="1" applyFont="1" applyFill="1" applyBorder="1" applyAlignment="1">
      <alignment wrapText="1"/>
    </xf>
    <xf numFmtId="168" fontId="27" fillId="21" borderId="0" xfId="161" applyNumberFormat="1" applyFont="1" applyFill="1" applyBorder="1"/>
    <xf numFmtId="5" fontId="25" fillId="21" borderId="0" xfId="147" applyNumberFormat="1" applyFont="1" applyFill="1" applyBorder="1"/>
    <xf numFmtId="0" fontId="146" fillId="21" borderId="0" xfId="151" applyFont="1" applyFill="1" applyBorder="1"/>
    <xf numFmtId="0" fontId="146" fillId="21" borderId="0" xfId="151" applyFont="1" applyFill="1"/>
    <xf numFmtId="0" fontId="32" fillId="21" borderId="0" xfId="8" applyFont="1" applyFill="1" applyBorder="1"/>
    <xf numFmtId="0" fontId="34" fillId="21" borderId="0" xfId="125" applyNumberFormat="1" applyFont="1" applyFill="1" applyBorder="1" applyProtection="1">
      <alignment horizontal="left" vertical="center" indent="1"/>
      <protection locked="0"/>
    </xf>
    <xf numFmtId="0" fontId="32" fillId="21" borderId="0" xfId="8" applyFont="1" applyFill="1" applyProtection="1">
      <protection locked="0"/>
    </xf>
    <xf numFmtId="0" fontId="32" fillId="21" borderId="0" xfId="196" applyFont="1" applyFill="1"/>
    <xf numFmtId="3" fontId="32" fillId="21" borderId="0" xfId="196" applyNumberFormat="1" applyFont="1" applyFill="1"/>
    <xf numFmtId="0" fontId="25" fillId="21" borderId="0" xfId="8" applyFont="1" applyFill="1" applyBorder="1"/>
    <xf numFmtId="0" fontId="116" fillId="21" borderId="0" xfId="151" applyFont="1" applyFill="1" applyBorder="1"/>
    <xf numFmtId="0" fontId="116" fillId="21" borderId="0" xfId="151" applyFont="1" applyFill="1"/>
    <xf numFmtId="0" fontId="117" fillId="21" borderId="0" xfId="151" applyFont="1" applyFill="1" applyAlignment="1">
      <alignment horizontal="center"/>
    </xf>
    <xf numFmtId="0" fontId="27" fillId="21" borderId="0" xfId="0" applyNumberFormat="1" applyFont="1" applyFill="1" applyBorder="1" applyAlignment="1">
      <alignment horizontal="center" wrapText="1"/>
    </xf>
    <xf numFmtId="10" fontId="27" fillId="21" borderId="0" xfId="0" applyNumberFormat="1" applyFont="1" applyFill="1" applyBorder="1" applyAlignment="1">
      <alignment horizontal="center"/>
    </xf>
    <xf numFmtId="3" fontId="116" fillId="21" borderId="0" xfId="195" applyNumberFormat="1" applyFont="1" applyFill="1"/>
    <xf numFmtId="0" fontId="27" fillId="21" borderId="4" xfId="0" applyNumberFormat="1" applyFont="1" applyFill="1" applyBorder="1" applyAlignment="1">
      <alignment horizontal="center" wrapText="1"/>
    </xf>
    <xf numFmtId="10" fontId="27" fillId="21" borderId="4" xfId="0" applyNumberFormat="1" applyFont="1" applyFill="1" applyBorder="1" applyAlignment="1">
      <alignment horizontal="center"/>
    </xf>
    <xf numFmtId="1" fontId="27" fillId="21" borderId="0" xfId="0" applyNumberFormat="1" applyFont="1" applyFill="1" applyAlignment="1">
      <alignment horizontal="center"/>
    </xf>
    <xf numFmtId="0" fontId="27" fillId="21" borderId="0" xfId="0" applyNumberFormat="1" applyFont="1" applyFill="1" applyAlignment="1">
      <alignment horizontal="left"/>
    </xf>
    <xf numFmtId="10" fontId="25" fillId="21" borderId="0" xfId="0" applyNumberFormat="1" applyFont="1" applyFill="1"/>
    <xf numFmtId="3" fontId="27" fillId="21" borderId="0" xfId="0" applyNumberFormat="1" applyFont="1" applyFill="1"/>
    <xf numFmtId="0" fontId="27" fillId="21" borderId="0" xfId="0" applyNumberFormat="1" applyFont="1" applyFill="1"/>
    <xf numFmtId="1" fontId="27" fillId="21" borderId="0" xfId="0" applyNumberFormat="1" applyFont="1" applyFill="1" applyAlignment="1">
      <alignment horizontal="left"/>
    </xf>
    <xf numFmtId="0" fontId="27" fillId="21" borderId="0" xfId="0" applyNumberFormat="1" applyFont="1" applyFill="1" applyAlignment="1">
      <alignment horizontal="right"/>
    </xf>
    <xf numFmtId="0" fontId="27" fillId="21" borderId="0" xfId="0" applyNumberFormat="1" applyFont="1" applyFill="1" applyAlignment="1">
      <alignment horizontal="center"/>
    </xf>
    <xf numFmtId="3" fontId="25" fillId="21" borderId="0" xfId="0" applyNumberFormat="1" applyFont="1" applyFill="1"/>
    <xf numFmtId="10" fontId="27" fillId="21" borderId="14" xfId="0" applyNumberFormat="1" applyFont="1" applyFill="1" applyBorder="1"/>
    <xf numFmtId="10" fontId="27" fillId="21" borderId="0" xfId="0" applyNumberFormat="1" applyFont="1" applyFill="1" applyBorder="1"/>
    <xf numFmtId="1" fontId="27" fillId="21" borderId="4" xfId="0" applyNumberFormat="1" applyFont="1" applyFill="1" applyBorder="1" applyAlignment="1">
      <alignment horizontal="center"/>
    </xf>
    <xf numFmtId="1" fontId="27" fillId="21" borderId="0" xfId="0" applyNumberFormat="1" applyFont="1" applyFill="1" applyBorder="1" applyAlignment="1">
      <alignment horizontal="center"/>
    </xf>
    <xf numFmtId="0" fontId="27" fillId="21" borderId="4" xfId="0" applyNumberFormat="1" applyFont="1" applyFill="1" applyBorder="1" applyAlignment="1">
      <alignment horizontal="left"/>
    </xf>
    <xf numFmtId="10" fontId="138" fillId="21" borderId="0" xfId="0" applyNumberFormat="1" applyFont="1" applyFill="1" applyBorder="1"/>
    <xf numFmtId="10" fontId="27" fillId="21" borderId="0" xfId="0" applyNumberFormat="1" applyFont="1" applyFill="1"/>
    <xf numFmtId="0" fontId="32" fillId="21" borderId="0" xfId="0" applyNumberFormat="1" applyFont="1" applyFill="1"/>
    <xf numFmtId="0" fontId="116" fillId="21" borderId="0" xfId="162" applyFont="1" applyFill="1"/>
    <xf numFmtId="0" fontId="117" fillId="21" borderId="0" xfId="162" applyFont="1" applyFill="1" applyAlignment="1">
      <alignment horizontal="center"/>
    </xf>
    <xf numFmtId="0" fontId="117" fillId="21" borderId="3" xfId="162" applyFont="1" applyFill="1" applyBorder="1" applyAlignment="1">
      <alignment horizontal="center"/>
    </xf>
    <xf numFmtId="0" fontId="116" fillId="21" borderId="0" xfId="162" applyFont="1" applyFill="1" applyBorder="1" applyAlignment="1">
      <alignment horizontal="center"/>
    </xf>
    <xf numFmtId="0" fontId="117" fillId="21" borderId="0" xfId="162" applyFont="1" applyFill="1" applyBorder="1" applyAlignment="1">
      <alignment horizontal="center"/>
    </xf>
    <xf numFmtId="0" fontId="117" fillId="21" borderId="0" xfId="162" applyFont="1" applyFill="1"/>
    <xf numFmtId="41" fontId="116" fillId="21" borderId="0" xfId="162" applyNumberFormat="1" applyFont="1" applyFill="1"/>
    <xf numFmtId="41" fontId="117" fillId="21" borderId="5" xfId="162" applyNumberFormat="1" applyFont="1" applyFill="1" applyBorder="1"/>
    <xf numFmtId="41" fontId="117" fillId="21" borderId="0" xfId="162" applyNumberFormat="1" applyFont="1" applyFill="1"/>
    <xf numFmtId="41" fontId="27" fillId="21" borderId="0" xfId="163" applyNumberFormat="1" applyFont="1" applyFill="1"/>
    <xf numFmtId="0" fontId="11" fillId="21" borderId="0" xfId="162" quotePrefix="1" applyFont="1" applyFill="1"/>
    <xf numFmtId="0" fontId="11" fillId="21" borderId="0" xfId="162" applyFont="1" applyFill="1"/>
    <xf numFmtId="0" fontId="25" fillId="21" borderId="0" xfId="144" applyFont="1" applyFill="1"/>
    <xf numFmtId="0" fontId="25" fillId="21" borderId="0" xfId="144" applyFont="1" applyFill="1" applyAlignment="1">
      <alignment horizontal="center"/>
    </xf>
    <xf numFmtId="0" fontId="27" fillId="21" borderId="0" xfId="144" applyFont="1" applyFill="1" applyAlignment="1">
      <alignment horizontal="center"/>
    </xf>
    <xf numFmtId="0" fontId="27" fillId="21" borderId="3" xfId="144" applyFont="1" applyFill="1" applyBorder="1" applyAlignment="1">
      <alignment horizontal="center"/>
    </xf>
    <xf numFmtId="0" fontId="27" fillId="21" borderId="0" xfId="144" applyFont="1" applyFill="1" applyBorder="1" applyAlignment="1">
      <alignment horizontal="center"/>
    </xf>
    <xf numFmtId="168" fontId="25" fillId="21" borderId="0" xfId="145" applyNumberFormat="1" applyFont="1" applyFill="1"/>
    <xf numFmtId="10" fontId="25" fillId="21" borderId="0" xfId="146" applyNumberFormat="1" applyFont="1" applyFill="1"/>
    <xf numFmtId="173" fontId="25" fillId="21" borderId="0" xfId="144" applyNumberFormat="1" applyFont="1" applyFill="1"/>
    <xf numFmtId="10" fontId="25" fillId="21" borderId="0" xfId="144" applyNumberFormat="1" applyFont="1" applyFill="1"/>
    <xf numFmtId="171" fontId="25" fillId="21" borderId="0" xfId="146" applyNumberFormat="1" applyFont="1" applyFill="1"/>
    <xf numFmtId="10" fontId="25" fillId="21" borderId="4" xfId="146" applyNumberFormat="1" applyFont="1" applyFill="1" applyBorder="1"/>
    <xf numFmtId="10" fontId="25" fillId="21" borderId="14" xfId="146" applyNumberFormat="1" applyFont="1" applyFill="1" applyBorder="1"/>
    <xf numFmtId="10" fontId="25" fillId="21" borderId="4" xfId="144" applyNumberFormat="1" applyFont="1" applyFill="1" applyBorder="1"/>
    <xf numFmtId="172" fontId="25" fillId="21" borderId="0" xfId="146" applyNumberFormat="1" applyFont="1" applyFill="1"/>
    <xf numFmtId="166" fontId="25" fillId="21" borderId="0" xfId="146" applyNumberFormat="1" applyFont="1" applyFill="1"/>
    <xf numFmtId="168" fontId="32" fillId="21" borderId="0" xfId="145" applyNumberFormat="1" applyFont="1" applyFill="1"/>
    <xf numFmtId="10" fontId="32" fillId="21" borderId="0" xfId="146" applyNumberFormat="1" applyFont="1" applyFill="1"/>
    <xf numFmtId="5" fontId="25" fillId="21" borderId="0" xfId="147" applyNumberFormat="1" applyFont="1" applyFill="1"/>
    <xf numFmtId="164" fontId="25" fillId="21" borderId="0" xfId="0" applyFont="1" applyFill="1" applyBorder="1" applyAlignment="1">
      <alignment horizontal="center" wrapText="1"/>
    </xf>
    <xf numFmtId="0" fontId="32" fillId="21" borderId="0" xfId="8" applyFont="1" applyFill="1" applyAlignment="1">
      <alignment horizontal="center"/>
    </xf>
    <xf numFmtId="168" fontId="146" fillId="21" borderId="0" xfId="9" applyNumberFormat="1" applyFont="1" applyFill="1" applyBorder="1"/>
    <xf numFmtId="168" fontId="146" fillId="21" borderId="0" xfId="9" applyNumberFormat="1" applyFont="1" applyFill="1"/>
    <xf numFmtId="168" fontId="150" fillId="21" borderId="0" xfId="9" applyNumberFormat="1" applyFont="1" applyFill="1"/>
    <xf numFmtId="168" fontId="150" fillId="21" borderId="0" xfId="9" applyNumberFormat="1" applyFont="1" applyFill="1" applyBorder="1"/>
    <xf numFmtId="3" fontId="146" fillId="21" borderId="0" xfId="9" applyNumberFormat="1" applyFont="1" applyFill="1"/>
    <xf numFmtId="10" fontId="148" fillId="21" borderId="0" xfId="148" applyNumberFormat="1" applyFont="1" applyFill="1"/>
    <xf numFmtId="164" fontId="32" fillId="21" borderId="0" xfId="0" applyFont="1" applyFill="1" applyBorder="1" applyProtection="1">
      <protection locked="0"/>
    </xf>
    <xf numFmtId="164" fontId="28" fillId="21" borderId="0" xfId="0" applyFont="1" applyFill="1" applyBorder="1" applyProtection="1">
      <protection locked="0"/>
    </xf>
    <xf numFmtId="164" fontId="27" fillId="21" borderId="0" xfId="0" applyFont="1" applyFill="1" applyBorder="1" applyAlignment="1" applyProtection="1">
      <alignment horizontal="center"/>
      <protection locked="0"/>
    </xf>
    <xf numFmtId="164" fontId="27" fillId="21" borderId="5" xfId="0" applyFont="1" applyFill="1" applyBorder="1" applyAlignment="1" applyProtection="1">
      <alignment horizontal="left"/>
      <protection locked="0"/>
    </xf>
    <xf numFmtId="164" fontId="27" fillId="21" borderId="5" xfId="0" applyFont="1" applyFill="1" applyBorder="1" applyAlignment="1" applyProtection="1">
      <alignment horizontal="center"/>
      <protection locked="0"/>
    </xf>
    <xf numFmtId="164" fontId="27" fillId="21" borderId="5" xfId="0" applyFont="1" applyFill="1" applyBorder="1" applyAlignment="1" applyProtection="1">
      <protection locked="0"/>
    </xf>
    <xf numFmtId="164" fontId="25" fillId="21" borderId="0" xfId="0" applyFont="1" applyFill="1" applyBorder="1" applyProtection="1">
      <protection locked="0"/>
    </xf>
    <xf numFmtId="164" fontId="151" fillId="21" borderId="0" xfId="197" applyNumberFormat="1" applyFont="1" applyFill="1" applyBorder="1" applyAlignment="1" applyProtection="1">
      <protection locked="0"/>
    </xf>
    <xf numFmtId="164" fontId="25" fillId="21" borderId="0" xfId="0" applyFont="1" applyFill="1" applyBorder="1" applyAlignment="1" applyProtection="1">
      <alignment vertical="center"/>
      <protection locked="0"/>
    </xf>
    <xf numFmtId="0" fontId="25" fillId="21" borderId="0" xfId="389" applyNumberFormat="1" applyFont="1" applyFill="1" applyBorder="1" applyAlignment="1"/>
    <xf numFmtId="0" fontId="25" fillId="0" borderId="0" xfId="389" applyNumberFormat="1" applyFont="1" applyFill="1" applyBorder="1" applyAlignment="1"/>
    <xf numFmtId="164" fontId="152" fillId="21" borderId="0" xfId="0" applyNumberFormat="1" applyFont="1" applyFill="1" applyAlignment="1" applyProtection="1"/>
    <xf numFmtId="164" fontId="153" fillId="0" borderId="0" xfId="0" applyNumberFormat="1" applyFont="1" applyProtection="1"/>
    <xf numFmtId="164" fontId="153" fillId="21" borderId="0" xfId="0" applyNumberFormat="1" applyFont="1" applyFill="1" applyProtection="1"/>
    <xf numFmtId="164" fontId="153" fillId="0" borderId="0" xfId="0" applyNumberFormat="1" applyFont="1" applyFill="1" applyAlignment="1" applyProtection="1">
      <alignment vertical="top"/>
    </xf>
    <xf numFmtId="0" fontId="154" fillId="0" borderId="0" xfId="8" applyFont="1" applyFill="1"/>
    <xf numFmtId="164" fontId="155" fillId="21" borderId="0" xfId="0" applyFont="1" applyFill="1"/>
    <xf numFmtId="0" fontId="155" fillId="21" borderId="0" xfId="8" applyFont="1" applyFill="1"/>
    <xf numFmtId="43" fontId="96" fillId="5" borderId="0" xfId="9" applyNumberFormat="1" applyFont="1" applyFill="1" applyBorder="1" applyAlignment="1"/>
    <xf numFmtId="164" fontId="16" fillId="21" borderId="0" xfId="0" applyNumberFormat="1" applyFont="1" applyFill="1" applyAlignment="1" applyProtection="1">
      <alignment horizontal="center"/>
    </xf>
    <xf numFmtId="177" fontId="92" fillId="0" borderId="12" xfId="389" applyFont="1" applyBorder="1" applyAlignment="1">
      <alignment horizontal="center"/>
    </xf>
    <xf numFmtId="177" fontId="92" fillId="0" borderId="0" xfId="389" applyFont="1" applyBorder="1" applyAlignment="1">
      <alignment horizontal="center"/>
    </xf>
    <xf numFmtId="177" fontId="92" fillId="0" borderId="13" xfId="389" applyFont="1" applyBorder="1" applyAlignment="1">
      <alignment horizontal="center"/>
    </xf>
    <xf numFmtId="164" fontId="16" fillId="0" borderId="0" xfId="0" applyNumberFormat="1" applyFont="1" applyFill="1" applyAlignment="1" applyProtection="1">
      <alignment horizontal="center"/>
    </xf>
    <xf numFmtId="164" fontId="45" fillId="21" borderId="0" xfId="0" applyNumberFormat="1" applyFont="1" applyFill="1" applyAlignment="1" applyProtection="1">
      <alignment horizontal="center"/>
    </xf>
    <xf numFmtId="164" fontId="18" fillId="0" borderId="37" xfId="0" applyNumberFormat="1" applyFont="1" applyFill="1" applyBorder="1" applyProtection="1"/>
    <xf numFmtId="164" fontId="18" fillId="39" borderId="37" xfId="0" applyNumberFormat="1" applyFont="1" applyFill="1" applyBorder="1" applyProtection="1"/>
    <xf numFmtId="0" fontId="27" fillId="21" borderId="36" xfId="387" applyFont="1" applyFill="1" applyBorder="1" applyAlignment="1">
      <alignment horizontal="centerContinuous"/>
    </xf>
    <xf numFmtId="0" fontId="27" fillId="39" borderId="27" xfId="387" applyFont="1" applyFill="1" applyBorder="1" applyAlignment="1">
      <alignment horizontal="centerContinuous"/>
    </xf>
    <xf numFmtId="43" fontId="22" fillId="0" borderId="0" xfId="410" applyFont="1" applyFill="1"/>
    <xf numFmtId="43" fontId="19" fillId="0" borderId="0" xfId="410" applyFont="1" applyFill="1" applyAlignment="1" applyProtection="1">
      <alignment horizontal="right"/>
    </xf>
    <xf numFmtId="43" fontId="15" fillId="0" borderId="0" xfId="410" applyFont="1" applyFill="1" applyProtection="1"/>
    <xf numFmtId="43" fontId="0" fillId="0" borderId="0" xfId="410" applyFont="1" applyFill="1"/>
    <xf numFmtId="43" fontId="16" fillId="0" borderId="0" xfId="410" applyFont="1" applyFill="1" applyAlignment="1" applyProtection="1">
      <alignment horizontal="center"/>
    </xf>
    <xf numFmtId="43" fontId="25" fillId="0" borderId="0" xfId="410" applyFont="1" applyFill="1"/>
    <xf numFmtId="43" fontId="27" fillId="0" borderId="36" xfId="410" applyFont="1" applyFill="1" applyBorder="1" applyAlignment="1">
      <alignment horizontal="centerContinuous"/>
    </xf>
    <xf numFmtId="43" fontId="27" fillId="0" borderId="28" xfId="410" applyFont="1" applyFill="1" applyBorder="1" applyAlignment="1">
      <alignment horizontal="centerContinuous"/>
    </xf>
    <xf numFmtId="43" fontId="25" fillId="0" borderId="28" xfId="410" applyFont="1" applyFill="1" applyBorder="1" applyAlignment="1">
      <alignment horizontal="centerContinuous"/>
    </xf>
    <xf numFmtId="43" fontId="25" fillId="0" borderId="4" xfId="410" applyFont="1" applyFill="1" applyBorder="1"/>
    <xf numFmtId="43" fontId="27" fillId="0" borderId="0" xfId="410" applyFont="1" applyFill="1" applyBorder="1" applyAlignment="1">
      <alignment horizontal="center" wrapText="1"/>
    </xf>
    <xf numFmtId="43" fontId="27" fillId="0" borderId="4" xfId="410" applyFont="1" applyFill="1" applyBorder="1" applyAlignment="1">
      <alignment horizontal="center" wrapText="1"/>
    </xf>
    <xf numFmtId="0" fontId="27" fillId="0" borderId="35" xfId="420" applyFont="1" applyFill="1" applyBorder="1" applyAlignment="1">
      <alignment horizontal="center"/>
    </xf>
    <xf numFmtId="0" fontId="27" fillId="0" borderId="35" xfId="420" applyFont="1" applyFill="1" applyBorder="1"/>
    <xf numFmtId="0" fontId="25" fillId="39" borderId="0" xfId="420" applyFont="1" applyFill="1" applyBorder="1"/>
    <xf numFmtId="0" fontId="27" fillId="39" borderId="0" xfId="420" applyFont="1" applyFill="1" applyBorder="1" applyAlignment="1">
      <alignment horizontal="center"/>
    </xf>
    <xf numFmtId="0" fontId="25" fillId="39" borderId="0" xfId="387" applyFont="1" applyFill="1" applyBorder="1" applyAlignment="1">
      <alignment horizontal="center"/>
    </xf>
    <xf numFmtId="0" fontId="27" fillId="39" borderId="0" xfId="420" applyFont="1" applyFill="1" applyBorder="1"/>
    <xf numFmtId="0" fontId="25" fillId="39" borderId="0" xfId="420" applyFont="1" applyFill="1"/>
    <xf numFmtId="3" fontId="119" fillId="39" borderId="0" xfId="8" applyNumberFormat="1" applyFont="1" applyFill="1" applyAlignment="1">
      <alignment horizontal="center"/>
    </xf>
    <xf numFmtId="3" fontId="27" fillId="39" borderId="0" xfId="8" applyNumberFormat="1" applyFont="1" applyFill="1"/>
    <xf numFmtId="0" fontId="27" fillId="0" borderId="35" xfId="387" applyFont="1" applyFill="1" applyBorder="1" applyAlignment="1">
      <alignment wrapText="1"/>
    </xf>
    <xf numFmtId="0" fontId="118" fillId="39" borderId="0" xfId="420" applyFont="1" applyFill="1" applyBorder="1"/>
    <xf numFmtId="0" fontId="25" fillId="39" borderId="0" xfId="420" applyFont="1" applyFill="1" applyBorder="1" applyAlignment="1">
      <alignment horizontal="center"/>
    </xf>
    <xf numFmtId="3" fontId="27" fillId="39" borderId="0" xfId="8" applyNumberFormat="1" applyFont="1" applyFill="1" applyAlignment="1">
      <alignment wrapText="1"/>
    </xf>
    <xf numFmtId="43" fontId="51" fillId="0" borderId="0" xfId="410" applyFont="1" applyFill="1"/>
    <xf numFmtId="43" fontId="116" fillId="0" borderId="0" xfId="410" applyFont="1" applyFill="1"/>
    <xf numFmtId="43" fontId="49" fillId="0" borderId="0" xfId="410" applyFont="1" applyFill="1" applyAlignment="1">
      <alignment horizontal="center"/>
    </xf>
    <xf numFmtId="43" fontId="49" fillId="0" borderId="4" xfId="410" applyFont="1" applyFill="1" applyBorder="1" applyAlignment="1">
      <alignment horizontal="center"/>
    </xf>
    <xf numFmtId="43" fontId="51" fillId="0" borderId="0" xfId="410" applyFont="1" applyFill="1" applyBorder="1"/>
    <xf numFmtId="49" fontId="49" fillId="39" borderId="23" xfId="5" applyNumberFormat="1" applyFont="1" applyFill="1" applyBorder="1" applyAlignment="1">
      <alignment horizontal="center"/>
    </xf>
    <xf numFmtId="41" fontId="84" fillId="39" borderId="0" xfId="410" applyNumberFormat="1" applyFont="1" applyFill="1"/>
    <xf numFmtId="41" fontId="50" fillId="39" borderId="0" xfId="410" applyNumberFormat="1" applyFont="1" applyFill="1"/>
    <xf numFmtId="41" fontId="84" fillId="39" borderId="23" xfId="410" applyNumberFormat="1" applyFont="1" applyFill="1" applyBorder="1"/>
    <xf numFmtId="41" fontId="50" fillId="21" borderId="0" xfId="410" applyNumberFormat="1" applyFont="1" applyFill="1"/>
    <xf numFmtId="41" fontId="84" fillId="39" borderId="0" xfId="410" applyNumberFormat="1" applyFont="1" applyFill="1" applyBorder="1"/>
    <xf numFmtId="41" fontId="50" fillId="39" borderId="0" xfId="410" applyNumberFormat="1" applyFont="1" applyFill="1" applyBorder="1"/>
    <xf numFmtId="41" fontId="84" fillId="39" borderId="0" xfId="147" applyNumberFormat="1" applyFont="1" applyFill="1"/>
    <xf numFmtId="41" fontId="84" fillId="39" borderId="0" xfId="0" applyNumberFormat="1" applyFont="1" applyFill="1"/>
    <xf numFmtId="41" fontId="84" fillId="39" borderId="23" xfId="147" applyNumberFormat="1" applyFont="1" applyFill="1" applyBorder="1"/>
    <xf numFmtId="41" fontId="50" fillId="21" borderId="23" xfId="147" applyNumberFormat="1" applyFont="1" applyFill="1" applyBorder="1"/>
    <xf numFmtId="41" fontId="50" fillId="39" borderId="23" xfId="147" applyNumberFormat="1" applyFont="1" applyFill="1" applyBorder="1"/>
    <xf numFmtId="0" fontId="49" fillId="21" borderId="23" xfId="5" applyFont="1" applyFill="1" applyBorder="1" applyAlignment="1">
      <alignment horizontal="center"/>
    </xf>
    <xf numFmtId="41" fontId="122" fillId="39" borderId="0" xfId="9" applyNumberFormat="1" applyFont="1" applyFill="1"/>
    <xf numFmtId="41" fontId="122" fillId="39" borderId="0" xfId="0" applyNumberFormat="1" applyFont="1" applyFill="1"/>
    <xf numFmtId="41" fontId="122" fillId="39" borderId="23" xfId="9" applyNumberFormat="1" applyFont="1" applyFill="1" applyBorder="1"/>
    <xf numFmtId="49" fontId="49" fillId="21" borderId="23" xfId="5" applyNumberFormat="1" applyFont="1" applyFill="1" applyBorder="1" applyAlignment="1" applyProtection="1">
      <alignment horizontal="center"/>
    </xf>
    <xf numFmtId="43" fontId="22" fillId="21" borderId="0" xfId="410" applyFont="1" applyFill="1"/>
    <xf numFmtId="43" fontId="0" fillId="21" borderId="0" xfId="410" applyFont="1" applyFill="1"/>
    <xf numFmtId="43" fontId="56" fillId="21" borderId="0" xfId="410" applyFont="1" applyFill="1"/>
    <xf numFmtId="14" fontId="112" fillId="39" borderId="0" xfId="410" applyNumberFormat="1" applyFont="1" applyFill="1" applyAlignment="1">
      <alignment horizontal="center"/>
    </xf>
    <xf numFmtId="14" fontId="56" fillId="21" borderId="0" xfId="410" applyNumberFormat="1" applyFont="1" applyFill="1" applyAlignment="1">
      <alignment horizontal="center"/>
    </xf>
    <xf numFmtId="14" fontId="129" fillId="39" borderId="0" xfId="410" applyNumberFormat="1" applyFont="1" applyFill="1" applyAlignment="1">
      <alignment horizontal="center"/>
    </xf>
    <xf numFmtId="43" fontId="127" fillId="21" borderId="0" xfId="410" applyFont="1" applyFill="1" applyBorder="1" applyAlignment="1">
      <alignment horizontal="center"/>
    </xf>
    <xf numFmtId="43" fontId="126" fillId="21" borderId="0" xfId="410" applyFont="1" applyFill="1"/>
    <xf numFmtId="43" fontId="127" fillId="21" borderId="23" xfId="410" applyFont="1" applyFill="1" applyBorder="1" applyAlignment="1">
      <alignment horizontal="center"/>
    </xf>
    <xf numFmtId="43" fontId="126" fillId="21" borderId="0" xfId="410" applyFont="1" applyFill="1" applyAlignment="1">
      <alignment horizontal="centerContinuous"/>
    </xf>
    <xf numFmtId="43" fontId="1" fillId="21" borderId="4" xfId="410" applyFont="1" applyFill="1" applyBorder="1"/>
    <xf numFmtId="43" fontId="1" fillId="21" borderId="0" xfId="410" applyFont="1" applyFill="1"/>
    <xf numFmtId="168" fontId="8" fillId="39" borderId="43" xfId="386" applyNumberFormat="1" applyFill="1" applyBorder="1"/>
    <xf numFmtId="168" fontId="8" fillId="39" borderId="31" xfId="386" applyNumberFormat="1" applyFill="1" applyBorder="1"/>
    <xf numFmtId="168" fontId="8" fillId="39" borderId="37" xfId="386" applyNumberFormat="1" applyFill="1" applyBorder="1"/>
    <xf numFmtId="0" fontId="28" fillId="21" borderId="50" xfId="408" applyFont="1" applyFill="1" applyBorder="1" applyAlignment="1">
      <alignment horizontal="left"/>
    </xf>
    <xf numFmtId="168" fontId="8" fillId="39" borderId="51" xfId="386" applyNumberFormat="1" applyFill="1" applyBorder="1"/>
    <xf numFmtId="168" fontId="8" fillId="21" borderId="51" xfId="386" applyNumberFormat="1" applyFill="1" applyBorder="1"/>
    <xf numFmtId="168" fontId="8" fillId="39" borderId="45" xfId="386" applyNumberFormat="1" applyFill="1" applyBorder="1"/>
    <xf numFmtId="0" fontId="8" fillId="0" borderId="37" xfId="386" applyFill="1" applyBorder="1"/>
    <xf numFmtId="0" fontId="30" fillId="0" borderId="48" xfId="386" applyFont="1" applyFill="1" applyBorder="1" applyAlignment="1">
      <alignment horizontal="center"/>
    </xf>
    <xf numFmtId="0" fontId="30" fillId="0" borderId="37" xfId="386" applyFont="1" applyFill="1" applyBorder="1" applyAlignment="1">
      <alignment horizontal="center"/>
    </xf>
    <xf numFmtId="0" fontId="32" fillId="21" borderId="50" xfId="401" quotePrefix="1" applyNumberFormat="1" applyFill="1" applyBorder="1" applyProtection="1">
      <alignment horizontal="left" vertical="center" indent="1"/>
      <protection locked="0"/>
    </xf>
    <xf numFmtId="0" fontId="8" fillId="0" borderId="51" xfId="386" applyFill="1" applyBorder="1"/>
    <xf numFmtId="164" fontId="0" fillId="21" borderId="51" xfId="0" applyFill="1" applyBorder="1"/>
    <xf numFmtId="0" fontId="32" fillId="39" borderId="22" xfId="378" quotePrefix="1" applyNumberFormat="1" applyFill="1" applyProtection="1">
      <alignment horizontal="left" vertical="center" indent="1"/>
      <protection locked="0"/>
    </xf>
    <xf numFmtId="0" fontId="32" fillId="39" borderId="32" xfId="404" quotePrefix="1" applyNumberFormat="1" applyFill="1" applyProtection="1">
      <alignment horizontal="left" vertical="center" indent="1"/>
      <protection locked="0"/>
    </xf>
    <xf numFmtId="0" fontId="32" fillId="39" borderId="32" xfId="404" quotePrefix="1" applyNumberFormat="1" applyFill="1">
      <alignment horizontal="left" vertical="center" indent="1"/>
    </xf>
    <xf numFmtId="168" fontId="34" fillId="39" borderId="22" xfId="354" quotePrefix="1" applyNumberFormat="1" applyFill="1" applyProtection="1">
      <alignment horizontal="right" vertical="center"/>
      <protection locked="0"/>
    </xf>
    <xf numFmtId="168" fontId="34" fillId="39" borderId="22" xfId="354" applyNumberFormat="1" applyFill="1" applyProtection="1">
      <alignment horizontal="right" vertical="center"/>
      <protection locked="0"/>
    </xf>
    <xf numFmtId="168" fontId="34" fillId="39" borderId="22" xfId="354" applyNumberFormat="1" applyFill="1">
      <alignment horizontal="right" vertical="center"/>
    </xf>
    <xf numFmtId="168" fontId="11" fillId="39" borderId="22" xfId="354" applyNumberFormat="1" applyFont="1" applyFill="1">
      <alignment horizontal="right" vertical="center"/>
    </xf>
    <xf numFmtId="168" fontId="27" fillId="39" borderId="0" xfId="410" applyNumberFormat="1" applyFont="1" applyFill="1"/>
    <xf numFmtId="168" fontId="27" fillId="39" borderId="0" xfId="410" applyNumberFormat="1" applyFont="1" applyFill="1" applyBorder="1"/>
    <xf numFmtId="168" fontId="27" fillId="39" borderId="4" xfId="410" applyNumberFormat="1" applyFont="1" applyFill="1" applyBorder="1"/>
    <xf numFmtId="41" fontId="25" fillId="39" borderId="0" xfId="364" applyNumberFormat="1" applyFont="1" applyFill="1"/>
    <xf numFmtId="41" fontId="25" fillId="21" borderId="0" xfId="363" applyNumberFormat="1" applyFont="1" applyFill="1"/>
    <xf numFmtId="41" fontId="149" fillId="39" borderId="0" xfId="364" applyNumberFormat="1" applyFont="1" applyFill="1"/>
    <xf numFmtId="41" fontId="27" fillId="21" borderId="0" xfId="363" applyNumberFormat="1" applyFont="1" applyFill="1"/>
    <xf numFmtId="168" fontId="25" fillId="39" borderId="0" xfId="145" applyNumberFormat="1" applyFont="1" applyFill="1"/>
    <xf numFmtId="168" fontId="25" fillId="39" borderId="4" xfId="145" applyNumberFormat="1" applyFont="1" applyFill="1" applyBorder="1"/>
    <xf numFmtId="10" fontId="25" fillId="39" borderId="0" xfId="146" applyNumberFormat="1" applyFont="1" applyFill="1"/>
    <xf numFmtId="0" fontId="59" fillId="39" borderId="0" xfId="8" applyFont="1" applyFill="1" applyBorder="1" applyAlignment="1">
      <alignment horizontal="left"/>
    </xf>
    <xf numFmtId="0" fontId="88" fillId="39" borderId="0" xfId="8" applyFont="1" applyFill="1" applyBorder="1" applyAlignment="1">
      <alignment horizontal="left"/>
    </xf>
    <xf numFmtId="0" fontId="50" fillId="39" borderId="0" xfId="72" applyFont="1" applyFill="1"/>
    <xf numFmtId="168" fontId="50" fillId="39" borderId="0" xfId="161" applyNumberFormat="1" applyFont="1" applyFill="1" applyBorder="1"/>
    <xf numFmtId="168" fontId="58" fillId="39" borderId="0" xfId="161" applyNumberFormat="1" applyFont="1" applyFill="1" applyBorder="1"/>
    <xf numFmtId="0" fontId="50" fillId="39" borderId="0" xfId="72" applyFont="1" applyFill="1" applyBorder="1"/>
    <xf numFmtId="164" fontId="25" fillId="39" borderId="0" xfId="0" applyFont="1" applyFill="1" applyBorder="1" applyAlignment="1">
      <alignment wrapText="1"/>
    </xf>
    <xf numFmtId="164" fontId="27" fillId="39" borderId="0" xfId="0" applyFont="1" applyFill="1" applyAlignment="1">
      <alignment horizontal="center"/>
    </xf>
    <xf numFmtId="164" fontId="25" fillId="39" borderId="0" xfId="0" applyFont="1" applyFill="1" applyBorder="1" applyAlignment="1">
      <alignment horizontal="center" wrapText="1"/>
    </xf>
    <xf numFmtId="168" fontId="25" fillId="39" borderId="0" xfId="161" applyNumberFormat="1" applyFont="1" applyFill="1" applyBorder="1"/>
    <xf numFmtId="168" fontId="25" fillId="39" borderId="0" xfId="161" applyNumberFormat="1" applyFont="1" applyFill="1" applyBorder="1" applyAlignment="1">
      <alignment wrapText="1"/>
    </xf>
    <xf numFmtId="168" fontId="25" fillId="39" borderId="3" xfId="161" applyNumberFormat="1" applyFont="1" applyFill="1" applyBorder="1" applyAlignment="1">
      <alignment wrapText="1"/>
    </xf>
    <xf numFmtId="164" fontId="16" fillId="39" borderId="0" xfId="0" applyNumberFormat="1" applyFont="1" applyFill="1" applyAlignment="1" applyProtection="1">
      <alignment horizontal="centerContinuous"/>
    </xf>
    <xf numFmtId="0" fontId="27" fillId="39" borderId="0" xfId="61" applyFont="1" applyFill="1"/>
    <xf numFmtId="0" fontId="25" fillId="39" borderId="0" xfId="61" applyFont="1" applyFill="1"/>
    <xf numFmtId="0" fontId="27" fillId="39" borderId="0" xfId="61" applyFont="1" applyFill="1" applyBorder="1" applyAlignment="1">
      <alignment horizontal="center"/>
    </xf>
    <xf numFmtId="175" fontId="25" fillId="39" borderId="0" xfId="61" applyNumberFormat="1" applyFont="1" applyFill="1"/>
    <xf numFmtId="43" fontId="25" fillId="39" borderId="0" xfId="61" applyNumberFormat="1" applyFont="1" applyFill="1"/>
    <xf numFmtId="175" fontId="27" fillId="39" borderId="0" xfId="61" applyNumberFormat="1" applyFont="1" applyFill="1"/>
    <xf numFmtId="3" fontId="25" fillId="39" borderId="0" xfId="61" applyNumberFormat="1" applyFont="1" applyFill="1"/>
    <xf numFmtId="168" fontId="25" fillId="39" borderId="0" xfId="9" applyNumberFormat="1" applyFont="1" applyFill="1"/>
    <xf numFmtId="0" fontId="25" fillId="39" borderId="0" xfId="8" applyFont="1" applyFill="1"/>
    <xf numFmtId="3" fontId="25" fillId="39" borderId="21" xfId="61" applyNumberFormat="1" applyFont="1" applyFill="1" applyBorder="1"/>
    <xf numFmtId="168" fontId="25" fillId="39" borderId="21" xfId="9" applyNumberFormat="1" applyFont="1" applyFill="1" applyBorder="1"/>
    <xf numFmtId="3" fontId="27" fillId="39" borderId="0" xfId="61" applyNumberFormat="1" applyFont="1" applyFill="1"/>
    <xf numFmtId="168" fontId="32" fillId="39" borderId="0" xfId="9" applyNumberFormat="1" applyFont="1" applyFill="1"/>
    <xf numFmtId="0" fontId="25" fillId="39" borderId="0" xfId="61" applyFont="1" applyFill="1" applyAlignment="1">
      <alignment horizontal="center"/>
    </xf>
    <xf numFmtId="0" fontId="50" fillId="39" borderId="0" xfId="8" applyFont="1" applyFill="1"/>
    <xf numFmtId="168" fontId="50" fillId="39" borderId="0" xfId="9" applyNumberFormat="1" applyFont="1" applyFill="1"/>
    <xf numFmtId="3" fontId="50" fillId="39" borderId="0" xfId="8" applyNumberFormat="1" applyFont="1" applyFill="1"/>
    <xf numFmtId="3" fontId="50" fillId="39" borderId="0" xfId="9" applyNumberFormat="1" applyFont="1" applyFill="1"/>
    <xf numFmtId="14" fontId="25" fillId="39" borderId="0" xfId="192" applyNumberFormat="1" applyFont="1" applyFill="1"/>
    <xf numFmtId="0" fontId="25" fillId="39" borderId="0" xfId="192" applyFont="1" applyFill="1"/>
    <xf numFmtId="168" fontId="25" fillId="39" borderId="0" xfId="161" applyNumberFormat="1" applyFont="1" applyFill="1"/>
    <xf numFmtId="164" fontId="19" fillId="39" borderId="0" xfId="0" applyNumberFormat="1" applyFont="1" applyFill="1" applyAlignment="1" applyProtection="1">
      <alignment horizontal="centerContinuous"/>
    </xf>
    <xf numFmtId="0" fontId="25" fillId="39" borderId="0" xfId="0" applyNumberFormat="1" applyFont="1" applyFill="1"/>
    <xf numFmtId="37" fontId="25" fillId="39" borderId="0" xfId="0" applyNumberFormat="1" applyFont="1" applyFill="1"/>
    <xf numFmtId="4" fontId="139" fillId="39" borderId="0" xfId="192" applyNumberFormat="1" applyFont="1" applyFill="1"/>
    <xf numFmtId="37" fontId="25" fillId="39" borderId="0" xfId="0" applyNumberFormat="1" applyFont="1" applyFill="1" applyBorder="1"/>
    <xf numFmtId="41" fontId="25" fillId="39" borderId="0" xfId="0" applyNumberFormat="1" applyFont="1" applyFill="1" applyBorder="1"/>
    <xf numFmtId="41" fontId="25" fillId="39" borderId="0" xfId="0" applyNumberFormat="1" applyFont="1" applyFill="1"/>
    <xf numFmtId="0" fontId="142" fillId="39" borderId="0" xfId="0" applyNumberFormat="1" applyFont="1" applyFill="1" applyBorder="1"/>
    <xf numFmtId="14" fontId="140" fillId="39" borderId="21" xfId="0" applyNumberFormat="1" applyFont="1" applyFill="1" applyBorder="1" applyAlignment="1">
      <alignment horizontal="center"/>
    </xf>
    <xf numFmtId="168" fontId="142" fillId="39" borderId="0" xfId="161" applyNumberFormat="1" applyFont="1" applyFill="1" applyBorder="1"/>
    <xf numFmtId="168" fontId="143" fillId="39" borderId="21" xfId="161" applyNumberFormat="1" applyFont="1" applyFill="1" applyBorder="1" applyAlignment="1">
      <alignment horizontal="left"/>
    </xf>
    <xf numFmtId="3" fontId="145" fillId="39" borderId="0" xfId="17" applyNumberFormat="1" applyFont="1" applyFill="1" applyAlignment="1">
      <alignment horizontal="right"/>
    </xf>
    <xf numFmtId="168" fontId="25" fillId="39" borderId="0" xfId="149" applyNumberFormat="1" applyFont="1" applyFill="1"/>
    <xf numFmtId="3" fontId="145" fillId="39" borderId="0" xfId="17" applyNumberFormat="1" applyFont="1" applyFill="1" applyBorder="1" applyAlignment="1">
      <alignment horizontal="right"/>
    </xf>
    <xf numFmtId="168" fontId="25" fillId="39" borderId="0" xfId="149" applyNumberFormat="1" applyFont="1" applyFill="1" applyBorder="1"/>
    <xf numFmtId="3" fontId="145" fillId="39" borderId="23" xfId="17" applyNumberFormat="1" applyFont="1" applyFill="1" applyBorder="1" applyAlignment="1">
      <alignment horizontal="right"/>
    </xf>
    <xf numFmtId="168" fontId="25" fillId="39" borderId="23" xfId="149" applyNumberFormat="1" applyFont="1" applyFill="1" applyBorder="1"/>
    <xf numFmtId="3" fontId="145" fillId="39" borderId="21" xfId="17" applyNumberFormat="1" applyFont="1" applyFill="1" applyBorder="1" applyAlignment="1">
      <alignment horizontal="right"/>
    </xf>
    <xf numFmtId="3" fontId="25" fillId="39" borderId="21" xfId="149" applyNumberFormat="1" applyFont="1" applyFill="1" applyBorder="1"/>
    <xf numFmtId="168" fontId="25" fillId="39" borderId="0" xfId="149" applyNumberFormat="1" applyFont="1" applyFill="1" applyAlignment="1">
      <alignment horizontal="right"/>
    </xf>
    <xf numFmtId="168" fontId="27" fillId="39" borderId="0" xfId="149" applyNumberFormat="1" applyFont="1" applyFill="1" applyAlignment="1">
      <alignment horizontal="right"/>
    </xf>
    <xf numFmtId="168" fontId="27" fillId="39" borderId="0" xfId="149" applyNumberFormat="1" applyFont="1" applyFill="1" applyBorder="1" applyAlignment="1">
      <alignment horizontal="right"/>
    </xf>
    <xf numFmtId="0" fontId="116" fillId="39" borderId="0" xfId="17" applyFont="1" applyFill="1"/>
    <xf numFmtId="168" fontId="27" fillId="39" borderId="23" xfId="149" applyNumberFormat="1" applyFont="1" applyFill="1" applyBorder="1" applyAlignment="1">
      <alignment horizontal="right"/>
    </xf>
    <xf numFmtId="14" fontId="32" fillId="39" borderId="0" xfId="8" applyNumberFormat="1" applyFont="1" applyFill="1"/>
    <xf numFmtId="0" fontId="32" fillId="39" borderId="0" xfId="8" applyFont="1" applyFill="1"/>
    <xf numFmtId="168" fontId="146" fillId="39" borderId="0" xfId="9" applyNumberFormat="1" applyFont="1" applyFill="1" applyBorder="1"/>
    <xf numFmtId="168" fontId="146" fillId="39" borderId="0" xfId="9" applyNumberFormat="1" applyFont="1" applyFill="1"/>
    <xf numFmtId="168" fontId="146" fillId="39" borderId="3" xfId="9" applyNumberFormat="1" applyFont="1" applyFill="1" applyBorder="1"/>
    <xf numFmtId="37" fontId="25" fillId="39" borderId="0" xfId="147" applyNumberFormat="1" applyFont="1" applyFill="1"/>
    <xf numFmtId="164" fontId="147" fillId="39" borderId="0" xfId="0" applyNumberFormat="1" applyFont="1" applyFill="1" applyAlignment="1" applyProtection="1">
      <alignment horizontal="center"/>
    </xf>
    <xf numFmtId="164" fontId="25" fillId="39" borderId="0" xfId="193" applyFont="1" applyFill="1"/>
    <xf numFmtId="168" fontId="25" fillId="39" borderId="21" xfId="161" applyNumberFormat="1" applyFont="1" applyFill="1" applyBorder="1"/>
    <xf numFmtId="164" fontId="25" fillId="39" borderId="0" xfId="0" applyFont="1" applyFill="1"/>
    <xf numFmtId="164" fontId="18" fillId="39" borderId="0" xfId="193" applyNumberFormat="1" applyFont="1" applyFill="1" applyAlignment="1" applyProtection="1">
      <alignment horizontal="left" indent="1"/>
    </xf>
    <xf numFmtId="168" fontId="25" fillId="39" borderId="0" xfId="194" applyNumberFormat="1" applyFont="1" applyFill="1"/>
    <xf numFmtId="168" fontId="148" fillId="39" borderId="0" xfId="194" applyNumberFormat="1" applyFont="1" applyFill="1" applyBorder="1"/>
    <xf numFmtId="168" fontId="25" fillId="39" borderId="21" xfId="194" applyNumberFormat="1" applyFont="1" applyFill="1" applyBorder="1"/>
    <xf numFmtId="164" fontId="28" fillId="39" borderId="0" xfId="0" applyFont="1" applyFill="1"/>
    <xf numFmtId="164" fontId="32" fillId="39" borderId="0" xfId="0" applyFont="1" applyFill="1"/>
    <xf numFmtId="168" fontId="143" fillId="39" borderId="0" xfId="161" applyNumberFormat="1" applyFont="1" applyFill="1" applyAlignment="1">
      <alignment horizontal="right" vertical="center"/>
    </xf>
    <xf numFmtId="168" fontId="143" fillId="39" borderId="23" xfId="161" applyNumberFormat="1" applyFont="1" applyFill="1" applyBorder="1" applyAlignment="1">
      <alignment horizontal="right" vertical="center"/>
    </xf>
    <xf numFmtId="37" fontId="27" fillId="39" borderId="0" xfId="147" applyNumberFormat="1" applyFont="1" applyFill="1"/>
    <xf numFmtId="37" fontId="27" fillId="39" borderId="0" xfId="161" applyNumberFormat="1" applyFont="1" applyFill="1"/>
    <xf numFmtId="37" fontId="27" fillId="39" borderId="0" xfId="161" applyNumberFormat="1" applyFont="1" applyFill="1" applyBorder="1"/>
    <xf numFmtId="168" fontId="25" fillId="39" borderId="23" xfId="194" applyNumberFormat="1" applyFont="1" applyFill="1" applyBorder="1"/>
    <xf numFmtId="14" fontId="25" fillId="39" borderId="0" xfId="0" applyNumberFormat="1" applyFont="1" applyFill="1" applyBorder="1" applyAlignment="1">
      <alignment wrapText="1"/>
    </xf>
    <xf numFmtId="164" fontId="25" fillId="39" borderId="0" xfId="0" applyFont="1" applyFill="1" applyBorder="1" applyAlignment="1">
      <alignment horizontal="left" wrapText="1"/>
    </xf>
    <xf numFmtId="168" fontId="100" fillId="39" borderId="0" xfId="410" applyNumberFormat="1" applyFont="1" applyFill="1"/>
    <xf numFmtId="168" fontId="100" fillId="21" borderId="0" xfId="410" applyNumberFormat="1" applyFont="1" applyFill="1"/>
    <xf numFmtId="168" fontId="100" fillId="39" borderId="23" xfId="410" applyNumberFormat="1" applyFont="1" applyFill="1" applyBorder="1"/>
    <xf numFmtId="168" fontId="100" fillId="21" borderId="23" xfId="410" applyNumberFormat="1" applyFont="1" applyFill="1" applyBorder="1"/>
    <xf numFmtId="168" fontId="100" fillId="21" borderId="0" xfId="410" applyNumberFormat="1" applyFont="1" applyFill="1" applyBorder="1"/>
    <xf numFmtId="168" fontId="129" fillId="21" borderId="0" xfId="410" applyNumberFormat="1" applyFont="1" applyFill="1" applyAlignment="1">
      <alignment horizontal="center" vertical="center" textRotation="90"/>
    </xf>
    <xf numFmtId="168" fontId="100" fillId="21" borderId="5" xfId="410" applyNumberFormat="1" applyFont="1" applyFill="1" applyBorder="1"/>
    <xf numFmtId="168" fontId="25" fillId="39" borderId="0" xfId="410" applyNumberFormat="1" applyFont="1" applyFill="1" applyBorder="1"/>
    <xf numFmtId="168" fontId="25" fillId="39" borderId="0" xfId="410" applyNumberFormat="1" applyFont="1" applyFill="1" applyBorder="1" applyAlignment="1">
      <alignment horizontal="left"/>
    </xf>
    <xf numFmtId="168" fontId="27" fillId="0" borderId="35" xfId="410" applyNumberFormat="1" applyFont="1" applyFill="1" applyBorder="1"/>
    <xf numFmtId="168" fontId="27" fillId="0" borderId="4" xfId="410" applyNumberFormat="1" applyFont="1" applyFill="1" applyBorder="1" applyAlignment="1">
      <alignment horizontal="center" wrapText="1"/>
    </xf>
    <xf numFmtId="168" fontId="118" fillId="39" borderId="0" xfId="410" applyNumberFormat="1" applyFont="1" applyFill="1" applyBorder="1"/>
    <xf numFmtId="168" fontId="49" fillId="0" borderId="0" xfId="410" applyNumberFormat="1" applyFont="1" applyFill="1" applyBorder="1"/>
    <xf numFmtId="168" fontId="49" fillId="0" borderId="0" xfId="410" applyNumberFormat="1" applyFont="1" applyFill="1"/>
    <xf numFmtId="168" fontId="51" fillId="0" borderId="0" xfId="410" applyNumberFormat="1" applyFont="1" applyFill="1" applyBorder="1"/>
    <xf numFmtId="168" fontId="51" fillId="0" borderId="0" xfId="410" applyNumberFormat="1" applyFont="1" applyFill="1"/>
    <xf numFmtId="168" fontId="51" fillId="0" borderId="23" xfId="410" applyNumberFormat="1" applyFont="1" applyFill="1" applyBorder="1"/>
    <xf numFmtId="164" fontId="71" fillId="21" borderId="23" xfId="0" applyNumberFormat="1" applyFont="1" applyFill="1" applyBorder="1" applyAlignment="1" applyProtection="1">
      <alignment horizontal="center" wrapText="1"/>
    </xf>
    <xf numFmtId="164" fontId="69" fillId="21" borderId="23" xfId="0" applyNumberFormat="1" applyFont="1" applyFill="1" applyBorder="1" applyProtection="1"/>
    <xf numFmtId="164" fontId="69" fillId="21" borderId="23" xfId="0" applyNumberFormat="1" applyFont="1" applyFill="1" applyBorder="1" applyAlignment="1" applyProtection="1">
      <alignment horizontal="center"/>
    </xf>
    <xf numFmtId="177" fontId="92" fillId="0" borderId="52" xfId="389" applyFont="1" applyBorder="1" applyAlignment="1">
      <alignment horizontal="center"/>
    </xf>
    <xf numFmtId="177" fontId="92" fillId="0" borderId="16" xfId="389" applyFont="1" applyBorder="1" applyAlignment="1">
      <alignment horizontal="center"/>
    </xf>
    <xf numFmtId="177" fontId="92" fillId="0" borderId="53" xfId="389" applyFont="1" applyBorder="1" applyAlignment="1">
      <alignment horizontal="center"/>
    </xf>
    <xf numFmtId="177" fontId="92" fillId="0" borderId="54" xfId="389" applyFont="1" applyBorder="1"/>
    <xf numFmtId="177" fontId="92" fillId="0" borderId="55" xfId="389" applyFont="1" applyBorder="1"/>
    <xf numFmtId="177" fontId="92" fillId="0" borderId="56" xfId="389" applyFont="1" applyBorder="1"/>
    <xf numFmtId="168" fontId="96" fillId="0" borderId="0" xfId="161" applyNumberFormat="1" applyFont="1" applyFill="1" applyBorder="1" applyAlignment="1"/>
    <xf numFmtId="164" fontId="19" fillId="21" borderId="0" xfId="0" applyNumberFormat="1" applyFont="1" applyFill="1" applyBorder="1" applyAlignment="1" applyProtection="1">
      <alignment horizontal="center"/>
      <protection locked="0"/>
    </xf>
    <xf numFmtId="164" fontId="19" fillId="0" borderId="0" xfId="0" applyNumberFormat="1" applyFont="1" applyAlignment="1" applyProtection="1">
      <alignment horizontal="center"/>
    </xf>
    <xf numFmtId="164" fontId="19" fillId="39" borderId="0" xfId="0" applyNumberFormat="1" applyFont="1" applyFill="1" applyAlignment="1" applyProtection="1">
      <alignment horizontal="center"/>
    </xf>
    <xf numFmtId="164" fontId="19" fillId="0" borderId="0" xfId="0" applyNumberFormat="1" applyFont="1" applyBorder="1" applyAlignment="1" applyProtection="1">
      <alignment horizontal="center"/>
    </xf>
    <xf numFmtId="164" fontId="51" fillId="0" borderId="0" xfId="0" applyFont="1" applyAlignment="1">
      <alignment horizontal="left" wrapText="1"/>
    </xf>
    <xf numFmtId="164" fontId="16" fillId="21" borderId="0" xfId="0" applyNumberFormat="1" applyFont="1" applyFill="1" applyAlignment="1" applyProtection="1">
      <alignment horizontal="center"/>
    </xf>
    <xf numFmtId="164" fontId="16" fillId="39" borderId="0" xfId="0" applyNumberFormat="1" applyFont="1" applyFill="1" applyAlignment="1" applyProtection="1">
      <alignment horizontal="center"/>
    </xf>
    <xf numFmtId="164" fontId="16" fillId="21" borderId="0" xfId="0" applyNumberFormat="1" applyFont="1" applyFill="1" applyBorder="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53" fillId="39" borderId="23" xfId="0" applyFont="1" applyFill="1" applyBorder="1" applyAlignment="1">
      <alignment horizontal="center"/>
    </xf>
    <xf numFmtId="164" fontId="27" fillId="39" borderId="0" xfId="0" applyFont="1" applyFill="1" applyAlignment="1">
      <alignment horizontal="center"/>
    </xf>
    <xf numFmtId="164" fontId="27" fillId="21" borderId="0" xfId="0" applyFont="1" applyFill="1" applyAlignment="1">
      <alignment horizontal="center"/>
    </xf>
    <xf numFmtId="177" fontId="100" fillId="0" borderId="0" xfId="389" applyFont="1" applyFill="1" applyBorder="1" applyAlignment="1">
      <alignment horizontal="center"/>
    </xf>
    <xf numFmtId="0" fontId="100" fillId="0" borderId="0" xfId="389" applyNumberFormat="1" applyFont="1" applyFill="1" applyBorder="1" applyAlignment="1">
      <alignment horizontal="center"/>
    </xf>
    <xf numFmtId="0" fontId="100" fillId="0" borderId="0" xfId="389" applyNumberFormat="1" applyFont="1" applyFill="1" applyBorder="1" applyAlignment="1" applyProtection="1">
      <alignment horizontal="center"/>
      <protection locked="0"/>
    </xf>
    <xf numFmtId="0" fontId="101" fillId="0" borderId="0" xfId="363" applyNumberFormat="1" applyFont="1" applyFill="1" applyAlignment="1">
      <alignment horizontal="center"/>
    </xf>
    <xf numFmtId="0" fontId="100" fillId="39" borderId="0" xfId="389" applyNumberFormat="1" applyFont="1" applyFill="1" applyBorder="1" applyAlignment="1">
      <alignment horizontal="center"/>
    </xf>
    <xf numFmtId="177" fontId="96" fillId="0" borderId="0" xfId="389" applyFont="1" applyFill="1" applyBorder="1" applyAlignment="1">
      <alignment horizontal="left"/>
    </xf>
    <xf numFmtId="177" fontId="96" fillId="0" borderId="0" xfId="389" applyFont="1" applyFill="1" applyBorder="1" applyAlignment="1">
      <alignment horizontal="left" vertical="top" wrapText="1"/>
    </xf>
    <xf numFmtId="177" fontId="96" fillId="0" borderId="0" xfId="389" applyFont="1" applyFill="1" applyBorder="1" applyAlignment="1">
      <alignment horizontal="left" wrapText="1"/>
    </xf>
    <xf numFmtId="3" fontId="100" fillId="0" borderId="0" xfId="389" applyNumberFormat="1" applyFont="1" applyFill="1" applyBorder="1" applyAlignment="1">
      <alignment horizontal="center"/>
    </xf>
    <xf numFmtId="0" fontId="100" fillId="0" borderId="0" xfId="394" applyNumberFormat="1" applyFont="1" applyFill="1" applyAlignment="1">
      <alignment horizontal="center"/>
    </xf>
    <xf numFmtId="177" fontId="100" fillId="39" borderId="0" xfId="389" applyFont="1" applyFill="1" applyAlignment="1">
      <alignment horizontal="center"/>
    </xf>
    <xf numFmtId="177" fontId="92" fillId="0" borderId="0" xfId="389" applyFont="1" applyAlignment="1">
      <alignment horizontal="left" vertical="top" wrapText="1"/>
    </xf>
    <xf numFmtId="177" fontId="92" fillId="39" borderId="12" xfId="389" applyFont="1" applyFill="1" applyBorder="1" applyAlignment="1">
      <alignment horizontal="center"/>
    </xf>
    <xf numFmtId="177" fontId="92" fillId="39" borderId="0" xfId="389" applyFont="1" applyFill="1" applyBorder="1" applyAlignment="1">
      <alignment horizontal="center"/>
    </xf>
    <xf numFmtId="177" fontId="92" fillId="39" borderId="13" xfId="389" applyFont="1" applyFill="1" applyBorder="1" applyAlignment="1">
      <alignment horizontal="center"/>
    </xf>
    <xf numFmtId="177" fontId="92" fillId="39" borderId="10" xfId="389" applyFont="1" applyFill="1" applyBorder="1" applyAlignment="1">
      <alignment horizontal="center"/>
    </xf>
    <xf numFmtId="177" fontId="92" fillId="39" borderId="23" xfId="389" applyFont="1" applyFill="1" applyBorder="1" applyAlignment="1">
      <alignment horizontal="center"/>
    </xf>
    <xf numFmtId="177" fontId="92" fillId="39" borderId="11" xfId="389" applyFont="1" applyFill="1" applyBorder="1" applyAlignment="1">
      <alignment horizontal="center"/>
    </xf>
    <xf numFmtId="177" fontId="92" fillId="0" borderId="0" xfId="389" applyFont="1" applyFill="1" applyAlignment="1">
      <alignment horizontal="left" vertical="top" wrapText="1"/>
    </xf>
    <xf numFmtId="177" fontId="92" fillId="0" borderId="38" xfId="389" applyFont="1" applyBorder="1" applyAlignment="1">
      <alignment horizontal="center"/>
    </xf>
    <xf numFmtId="177" fontId="92" fillId="0" borderId="39" xfId="389" applyFont="1" applyBorder="1" applyAlignment="1">
      <alignment horizontal="center"/>
    </xf>
    <xf numFmtId="177" fontId="92" fillId="0" borderId="40" xfId="389" applyFont="1" applyBorder="1" applyAlignment="1">
      <alignment horizontal="center"/>
    </xf>
    <xf numFmtId="177" fontId="92" fillId="0" borderId="12" xfId="389" applyFont="1" applyBorder="1" applyAlignment="1">
      <alignment horizontal="center"/>
    </xf>
    <xf numFmtId="177" fontId="92" fillId="0" borderId="0" xfId="389" applyFont="1" applyBorder="1" applyAlignment="1">
      <alignment horizontal="center"/>
    </xf>
    <xf numFmtId="177" fontId="92" fillId="0" borderId="13" xfId="389" applyFont="1" applyBorder="1" applyAlignment="1">
      <alignment horizontal="center"/>
    </xf>
    <xf numFmtId="43" fontId="92" fillId="39" borderId="12" xfId="9" applyFont="1" applyFill="1" applyBorder="1" applyAlignment="1">
      <alignment horizontal="center"/>
    </xf>
    <xf numFmtId="43" fontId="92" fillId="39" borderId="0" xfId="9" applyFont="1" applyFill="1" applyBorder="1" applyAlignment="1">
      <alignment horizontal="center"/>
    </xf>
    <xf numFmtId="43" fontId="92" fillId="39" borderId="13" xfId="9" applyFont="1" applyFill="1" applyBorder="1" applyAlignment="1">
      <alignment horizontal="center"/>
    </xf>
    <xf numFmtId="164" fontId="92" fillId="0" borderId="0" xfId="0" applyFont="1" applyFill="1" applyAlignment="1">
      <alignment horizontal="left" vertical="top" wrapText="1"/>
    </xf>
    <xf numFmtId="164" fontId="50" fillId="21" borderId="23" xfId="0" applyFont="1" applyFill="1" applyBorder="1" applyAlignment="1">
      <alignment horizontal="center"/>
    </xf>
    <xf numFmtId="164" fontId="53" fillId="21" borderId="0" xfId="0" applyFont="1" applyFill="1" applyAlignment="1">
      <alignment horizontal="center"/>
    </xf>
    <xf numFmtId="164" fontId="53" fillId="39" borderId="0" xfId="0" applyFont="1" applyFill="1" applyAlignment="1">
      <alignment horizontal="center"/>
    </xf>
    <xf numFmtId="49" fontId="49" fillId="39" borderId="27" xfId="5" applyNumberFormat="1" applyFont="1" applyFill="1" applyBorder="1" applyAlignment="1">
      <alignment horizontal="center"/>
    </xf>
    <xf numFmtId="164" fontId="16" fillId="0" borderId="0" xfId="0" applyNumberFormat="1" applyFont="1" applyFill="1" applyAlignment="1" applyProtection="1">
      <alignment horizontal="center"/>
    </xf>
    <xf numFmtId="164" fontId="16" fillId="0" borderId="0" xfId="0" applyNumberFormat="1" applyFont="1" applyFill="1" applyBorder="1" applyAlignment="1" applyProtection="1">
      <alignment horizontal="center"/>
    </xf>
    <xf numFmtId="43" fontId="51" fillId="39" borderId="36" xfId="410" quotePrefix="1" applyFont="1" applyFill="1" applyBorder="1" applyAlignment="1">
      <alignment horizontal="center"/>
    </xf>
    <xf numFmtId="43" fontId="51" fillId="39" borderId="27" xfId="410" quotePrefix="1" applyFont="1" applyFill="1" applyBorder="1" applyAlignment="1">
      <alignment horizontal="center"/>
    </xf>
    <xf numFmtId="43" fontId="51" fillId="39" borderId="28" xfId="410" quotePrefix="1" applyFont="1" applyFill="1" applyBorder="1" applyAlignment="1">
      <alignment horizontal="center"/>
    </xf>
    <xf numFmtId="164" fontId="49" fillId="21" borderId="23" xfId="0" applyFont="1" applyFill="1" applyBorder="1" applyAlignment="1">
      <alignment horizontal="center"/>
    </xf>
    <xf numFmtId="164" fontId="132" fillId="21" borderId="0" xfId="0" applyNumberFormat="1" applyFont="1" applyFill="1" applyAlignment="1" applyProtection="1">
      <alignment horizontal="center" wrapText="1"/>
    </xf>
    <xf numFmtId="0" fontId="27" fillId="21" borderId="0" xfId="6" applyFont="1" applyFill="1" applyAlignment="1">
      <alignment horizontal="center"/>
    </xf>
    <xf numFmtId="164" fontId="45" fillId="21" borderId="0" xfId="0" applyFont="1" applyFill="1" applyAlignment="1">
      <alignment horizontal="center"/>
    </xf>
    <xf numFmtId="0" fontId="45" fillId="21" borderId="0" xfId="144" applyFont="1" applyFill="1" applyAlignment="1">
      <alignment horizontal="center"/>
    </xf>
    <xf numFmtId="164" fontId="45" fillId="21" borderId="0" xfId="0" applyNumberFormat="1" applyFont="1" applyFill="1" applyBorder="1" applyAlignment="1" applyProtection="1">
      <alignment horizontal="center"/>
    </xf>
    <xf numFmtId="164" fontId="45" fillId="21" borderId="0" xfId="0" applyNumberFormat="1" applyFont="1" applyFill="1" applyAlignment="1" applyProtection="1">
      <alignment horizontal="center"/>
    </xf>
    <xf numFmtId="164" fontId="45" fillId="39" borderId="0" xfId="0" applyNumberFormat="1" applyFont="1" applyFill="1" applyAlignment="1" applyProtection="1">
      <alignment horizontal="center"/>
    </xf>
    <xf numFmtId="164" fontId="68" fillId="21" borderId="0" xfId="0" applyNumberFormat="1" applyFont="1" applyFill="1" applyBorder="1" applyAlignment="1" applyProtection="1">
      <alignment horizontal="center"/>
    </xf>
    <xf numFmtId="164" fontId="16" fillId="39" borderId="0" xfId="0" applyNumberFormat="1" applyFont="1" applyFill="1" applyBorder="1" applyAlignment="1" applyProtection="1">
      <alignment horizontal="center"/>
    </xf>
    <xf numFmtId="0" fontId="27" fillId="39" borderId="3" xfId="61" applyFont="1" applyFill="1" applyBorder="1" applyAlignment="1">
      <alignment horizontal="center"/>
    </xf>
    <xf numFmtId="0" fontId="49" fillId="39" borderId="3" xfId="8" applyFont="1" applyFill="1" applyBorder="1" applyAlignment="1">
      <alignment horizontal="center"/>
    </xf>
    <xf numFmtId="0" fontId="27" fillId="39" borderId="3" xfId="8" applyFont="1" applyFill="1" applyBorder="1" applyAlignment="1">
      <alignment horizontal="center"/>
    </xf>
    <xf numFmtId="0" fontId="27" fillId="39" borderId="23" xfId="8" applyFont="1" applyFill="1" applyBorder="1" applyAlignment="1">
      <alignment horizontal="center"/>
    </xf>
    <xf numFmtId="164" fontId="16" fillId="21" borderId="0" xfId="193" applyNumberFormat="1" applyFont="1" applyFill="1" applyAlignment="1" applyProtection="1">
      <alignment horizontal="center"/>
    </xf>
    <xf numFmtId="164" fontId="16" fillId="39" borderId="0" xfId="193" applyNumberFormat="1" applyFont="1" applyFill="1" applyAlignment="1" applyProtection="1">
      <alignment horizontal="center"/>
    </xf>
    <xf numFmtId="164" fontId="16" fillId="21" borderId="0" xfId="193" applyNumberFormat="1" applyFont="1" applyFill="1" applyBorder="1" applyAlignment="1" applyProtection="1">
      <alignment horizontal="center"/>
    </xf>
    <xf numFmtId="164" fontId="19" fillId="39" borderId="0" xfId="0" applyNumberFormat="1" applyFont="1" applyFill="1" applyBorder="1" applyAlignment="1" applyProtection="1">
      <alignment horizontal="center"/>
    </xf>
    <xf numFmtId="164" fontId="155" fillId="21" borderId="0" xfId="0" applyFont="1" applyFill="1" applyBorder="1" applyProtection="1">
      <protection locked="0"/>
    </xf>
    <xf numFmtId="0" fontId="25" fillId="21" borderId="0" xfId="144" applyFont="1" applyFill="1" applyAlignment="1">
      <alignment horizontal="left"/>
    </xf>
  </cellXfs>
  <cellStyles count="518">
    <cellStyle name="Bottom bold border" xfId="514"/>
    <cellStyle name="Bottom single border" xfId="515"/>
    <cellStyle name="Comma" xfId="161" builtinId="3"/>
    <cellStyle name="Comma 10" xfId="383"/>
    <cellStyle name="Comma 11" xfId="385"/>
    <cellStyle name="Comma 12" xfId="388"/>
    <cellStyle name="Comma 13" xfId="391"/>
    <cellStyle name="Comma 14" xfId="410"/>
    <cellStyle name="Comma 15" xfId="428"/>
    <cellStyle name="Comma 2" xfId="1"/>
    <cellStyle name="Comma 2 2" xfId="9"/>
    <cellStyle name="Comma 2 2 2" xfId="11"/>
    <cellStyle name="Comma 2 2 3" xfId="12"/>
    <cellStyle name="Comma 2 2 4" xfId="13"/>
    <cellStyle name="Comma 2 2 4 2" xfId="154"/>
    <cellStyle name="Comma 2 2 5" xfId="429"/>
    <cellStyle name="Comma 2 3" xfId="155"/>
    <cellStyle name="Comma 3" xfId="14"/>
    <cellStyle name="Comma 3 2" xfId="424"/>
    <cellStyle name="Comma 4" xfId="10"/>
    <cellStyle name="Comma 4 2" xfId="15"/>
    <cellStyle name="Comma 5" xfId="16"/>
    <cellStyle name="Comma 6" xfId="145"/>
    <cellStyle name="Comma 7" xfId="149"/>
    <cellStyle name="Comma 7 2" xfId="358"/>
    <cellStyle name="Comma 8" xfId="160"/>
    <cellStyle name="Comma 8 2" xfId="365"/>
    <cellStyle name="Comma 9" xfId="194"/>
    <cellStyle name="Currency" xfId="147" builtinId="4"/>
    <cellStyle name="Currency 2" xfId="2"/>
    <cellStyle name="Currency 2 2" xfId="245"/>
    <cellStyle name="Currency 3" xfId="152"/>
    <cellStyle name="Currency 3 2" xfId="361"/>
    <cellStyle name="Currency 3 3" xfId="397"/>
    <cellStyle name="Currency 4" xfId="163"/>
    <cellStyle name="Currency 4 2" xfId="364"/>
    <cellStyle name="Currency 5" xfId="411"/>
    <cellStyle name="Hyperlink" xfId="197" builtinId="8"/>
    <cellStyle name="No Border" xfId="516"/>
    <cellStyle name="Normal" xfId="0" builtinId="0"/>
    <cellStyle name="Normal 10" xfId="17"/>
    <cellStyle name="Normal 10 2" xfId="195"/>
    <cellStyle name="Normal 10 2 2" xfId="237"/>
    <cellStyle name="Normal 10 2 2 2" xfId="407"/>
    <cellStyle name="Normal 10 2 2 3" xfId="408"/>
    <cellStyle name="Normal 10 2 3" xfId="379"/>
    <cellStyle name="Normal 10 3" xfId="233"/>
    <cellStyle name="Normal 10 4" xfId="395"/>
    <cellStyle name="Normal 10 5" xfId="430"/>
    <cellStyle name="Normal 100" xfId="18"/>
    <cellStyle name="Normal 100 2" xfId="247"/>
    <cellStyle name="Normal 100 3" xfId="431"/>
    <cellStyle name="Normal 101" xfId="19"/>
    <cellStyle name="Normal 101 2" xfId="248"/>
    <cellStyle name="Normal 101 3" xfId="432"/>
    <cellStyle name="Normal 103" xfId="20"/>
    <cellStyle name="Normal 103 2" xfId="249"/>
    <cellStyle name="Normal 103 3" xfId="433"/>
    <cellStyle name="Normal 107" xfId="21"/>
    <cellStyle name="Normal 107 2" xfId="250"/>
    <cellStyle name="Normal 107 3" xfId="434"/>
    <cellStyle name="Normal 108" xfId="22"/>
    <cellStyle name="Normal 108 2" xfId="251"/>
    <cellStyle name="Normal 108 3" xfId="435"/>
    <cellStyle name="Normal 11" xfId="23"/>
    <cellStyle name="Normal 11 2" xfId="238"/>
    <cellStyle name="Normal 11 3" xfId="252"/>
    <cellStyle name="Normal 11 4" xfId="436"/>
    <cellStyle name="Normal 110" xfId="24"/>
    <cellStyle name="Normal 110 2" xfId="253"/>
    <cellStyle name="Normal 110 3" xfId="437"/>
    <cellStyle name="Normal 112" xfId="25"/>
    <cellStyle name="Normal 112 2" xfId="254"/>
    <cellStyle name="Normal 112 3" xfId="438"/>
    <cellStyle name="Normal 114" xfId="26"/>
    <cellStyle name="Normal 114 2" xfId="255"/>
    <cellStyle name="Normal 114 3" xfId="439"/>
    <cellStyle name="Normal 117" xfId="27"/>
    <cellStyle name="Normal 117 2" xfId="256"/>
    <cellStyle name="Normal 117 3" xfId="440"/>
    <cellStyle name="Normal 118" xfId="28"/>
    <cellStyle name="Normal 118 2" xfId="257"/>
    <cellStyle name="Normal 118 3" xfId="441"/>
    <cellStyle name="Normal 119" xfId="29"/>
    <cellStyle name="Normal 119 2" xfId="258"/>
    <cellStyle name="Normal 119 3" xfId="442"/>
    <cellStyle name="Normal 12" xfId="30"/>
    <cellStyle name="Normal 12 2" xfId="239"/>
    <cellStyle name="Normal 12 3" xfId="259"/>
    <cellStyle name="Normal 12 4" xfId="443"/>
    <cellStyle name="Normal 120" xfId="31"/>
    <cellStyle name="Normal 120 2" xfId="260"/>
    <cellStyle name="Normal 120 3" xfId="444"/>
    <cellStyle name="Normal 121" xfId="32"/>
    <cellStyle name="Normal 121 2" xfId="261"/>
    <cellStyle name="Normal 121 3" xfId="445"/>
    <cellStyle name="Normal 122" xfId="33"/>
    <cellStyle name="Normal 122 2" xfId="262"/>
    <cellStyle name="Normal 122 3" xfId="446"/>
    <cellStyle name="Normal 123" xfId="34"/>
    <cellStyle name="Normal 123 2" xfId="263"/>
    <cellStyle name="Normal 123 3" xfId="447"/>
    <cellStyle name="Normal 124" xfId="35"/>
    <cellStyle name="Normal 124 2" xfId="264"/>
    <cellStyle name="Normal 124 3" xfId="448"/>
    <cellStyle name="Normal 13" xfId="36"/>
    <cellStyle name="Normal 13 2" xfId="240"/>
    <cellStyle name="Normal 13 3" xfId="265"/>
    <cellStyle name="Normal 13 4" xfId="449"/>
    <cellStyle name="Normal 14" xfId="151"/>
    <cellStyle name="Normal 14 2" xfId="360"/>
    <cellStyle name="Normal 15" xfId="162"/>
    <cellStyle name="Normal 15 2" xfId="363"/>
    <cellStyle name="Normal 16" xfId="192"/>
    <cellStyle name="Normal 16 2" xfId="380"/>
    <cellStyle name="Normal 17" xfId="37"/>
    <cellStyle name="Normal 17 2" xfId="266"/>
    <cellStyle name="Normal 17 3" xfId="450"/>
    <cellStyle name="Normal 18" xfId="38"/>
    <cellStyle name="Normal 18 2" xfId="267"/>
    <cellStyle name="Normal 18 3" xfId="451"/>
    <cellStyle name="Normal 19" xfId="193"/>
    <cellStyle name="Normal 2" xfId="3"/>
    <cellStyle name="Normal 2 2" xfId="8"/>
    <cellStyle name="Normal 2 2 2" xfId="39"/>
    <cellStyle name="Normal 2 2 3" xfId="40"/>
    <cellStyle name="Normal 2 2 4" xfId="453"/>
    <cellStyle name="Normal 2 3" xfId="41"/>
    <cellStyle name="Normal 2 4" xfId="156"/>
    <cellStyle name="Normal 2 4 2" xfId="366"/>
    <cellStyle name="Normal 2 5" xfId="246"/>
    <cellStyle name="Normal 2 6" xfId="425"/>
    <cellStyle name="Normal 2 7" xfId="452"/>
    <cellStyle name="Normal 20" xfId="196"/>
    <cellStyle name="Normal 20 2" xfId="381"/>
    <cellStyle name="Normal 21" xfId="42"/>
    <cellStyle name="Normal 21 2" xfId="268"/>
    <cellStyle name="Normal 21 3" xfId="454"/>
    <cellStyle name="Normal 22" xfId="198"/>
    <cellStyle name="Normal 23" xfId="43"/>
    <cellStyle name="Normal 23 2" xfId="269"/>
    <cellStyle name="Normal 23 3" xfId="455"/>
    <cellStyle name="Normal 24" xfId="44"/>
    <cellStyle name="Normal 24 2" xfId="270"/>
    <cellStyle name="Normal 24 3" xfId="456"/>
    <cellStyle name="Normal 25" xfId="45"/>
    <cellStyle name="Normal 25 2" xfId="271"/>
    <cellStyle name="Normal 25 3" xfId="457"/>
    <cellStyle name="Normal 26" xfId="46"/>
    <cellStyle name="Normal 26 2" xfId="272"/>
    <cellStyle name="Normal 26 3" xfId="458"/>
    <cellStyle name="Normal 27" xfId="241"/>
    <cellStyle name="Normal 28" xfId="47"/>
    <cellStyle name="Normal 28 2" xfId="273"/>
    <cellStyle name="Normal 28 3" xfId="459"/>
    <cellStyle name="Normal 29" xfId="48"/>
    <cellStyle name="Normal 29 2" xfId="274"/>
    <cellStyle name="Normal 29 3" xfId="460"/>
    <cellStyle name="Normal 3" xfId="4"/>
    <cellStyle name="Normal 3 2" xfId="49"/>
    <cellStyle name="Normal 3 2 2" xfId="275"/>
    <cellStyle name="Normal 3 2 3" xfId="461"/>
    <cellStyle name="Normal 3 3" xfId="50"/>
    <cellStyle name="Normal 3 4" xfId="157"/>
    <cellStyle name="Normal 3 5" xfId="426"/>
    <cellStyle name="Normal 3_Attach O, GG, Support -New Method 2-14-11" xfId="390"/>
    <cellStyle name="Normal 30" xfId="51"/>
    <cellStyle name="Normal 30 2" xfId="276"/>
    <cellStyle name="Normal 30 3" xfId="462"/>
    <cellStyle name="Normal 31" xfId="52"/>
    <cellStyle name="Normal 31 2" xfId="277"/>
    <cellStyle name="Normal 31 3" xfId="463"/>
    <cellStyle name="Normal 32" xfId="53"/>
    <cellStyle name="Normal 32 2" xfId="278"/>
    <cellStyle name="Normal 32 3" xfId="464"/>
    <cellStyle name="Normal 33" xfId="54"/>
    <cellStyle name="Normal 33 2" xfId="279"/>
    <cellStyle name="Normal 33 3" xfId="465"/>
    <cellStyle name="Normal 34" xfId="55"/>
    <cellStyle name="Normal 34 2" xfId="280"/>
    <cellStyle name="Normal 34 3" xfId="466"/>
    <cellStyle name="Normal 35" xfId="56"/>
    <cellStyle name="Normal 35 2" xfId="281"/>
    <cellStyle name="Normal 35 3" xfId="467"/>
    <cellStyle name="Normal 36" xfId="57"/>
    <cellStyle name="Normal 36 2" xfId="282"/>
    <cellStyle name="Normal 36 3" xfId="468"/>
    <cellStyle name="Normal 37" xfId="58"/>
    <cellStyle name="Normal 37 2" xfId="283"/>
    <cellStyle name="Normal 37 3" xfId="469"/>
    <cellStyle name="Normal 38" xfId="59"/>
    <cellStyle name="Normal 38 2" xfId="284"/>
    <cellStyle name="Normal 38 3" xfId="470"/>
    <cellStyle name="Normal 39" xfId="60"/>
    <cellStyle name="Normal 39 2" xfId="285"/>
    <cellStyle name="Normal 39 3" xfId="471"/>
    <cellStyle name="Normal 4" xfId="61"/>
    <cellStyle name="Normal 4 2" xfId="421"/>
    <cellStyle name="Normal 40" xfId="62"/>
    <cellStyle name="Normal 40 2" xfId="286"/>
    <cellStyle name="Normal 40 3" xfId="472"/>
    <cellStyle name="Normal 41" xfId="63"/>
    <cellStyle name="Normal 41 2" xfId="287"/>
    <cellStyle name="Normal 41 3" xfId="473"/>
    <cellStyle name="Normal 42" xfId="64"/>
    <cellStyle name="Normal 42 2" xfId="288"/>
    <cellStyle name="Normal 42 3" xfId="474"/>
    <cellStyle name="Normal 43" xfId="65"/>
    <cellStyle name="Normal 43 2" xfId="289"/>
    <cellStyle name="Normal 43 3" xfId="475"/>
    <cellStyle name="Normal 44" xfId="66"/>
    <cellStyle name="Normal 44 2" xfId="290"/>
    <cellStyle name="Normal 44 3" xfId="476"/>
    <cellStyle name="Normal 45" xfId="382"/>
    <cellStyle name="Normal 46" xfId="67"/>
    <cellStyle name="Normal 46 2" xfId="291"/>
    <cellStyle name="Normal 46 3" xfId="477"/>
    <cellStyle name="Normal 47" xfId="68"/>
    <cellStyle name="Normal 47 2" xfId="292"/>
    <cellStyle name="Normal 47 3" xfId="478"/>
    <cellStyle name="Normal 48" xfId="69"/>
    <cellStyle name="Normal 48 2" xfId="293"/>
    <cellStyle name="Normal 48 3" xfId="479"/>
    <cellStyle name="Normal 49" xfId="70"/>
    <cellStyle name="Normal 49 2" xfId="294"/>
    <cellStyle name="Normal 49 3" xfId="480"/>
    <cellStyle name="Normal 5" xfId="71"/>
    <cellStyle name="Normal 5 2" xfId="72"/>
    <cellStyle name="Normal 5 3" xfId="73"/>
    <cellStyle name="Normal 5 3 2" xfId="158"/>
    <cellStyle name="Normal 5 4" xfId="295"/>
    <cellStyle name="Normal 5 5" xfId="481"/>
    <cellStyle name="Normal 50" xfId="74"/>
    <cellStyle name="Normal 50 2" xfId="296"/>
    <cellStyle name="Normal 50 3" xfId="482"/>
    <cellStyle name="Normal 51" xfId="75"/>
    <cellStyle name="Normal 51 2" xfId="297"/>
    <cellStyle name="Normal 51 3" xfId="483"/>
    <cellStyle name="Normal 52" xfId="76"/>
    <cellStyle name="Normal 52 2" xfId="298"/>
    <cellStyle name="Normal 52 3" xfId="484"/>
    <cellStyle name="Normal 53" xfId="384"/>
    <cellStyle name="Normal 54" xfId="77"/>
    <cellStyle name="Normal 54 2" xfId="299"/>
    <cellStyle name="Normal 54 3" xfId="485"/>
    <cellStyle name="Normal 55" xfId="386"/>
    <cellStyle name="Normal 56" xfId="78"/>
    <cellStyle name="Normal 56 2" xfId="300"/>
    <cellStyle name="Normal 56 3" xfId="486"/>
    <cellStyle name="Normal 57" xfId="79"/>
    <cellStyle name="Normal 57 2" xfId="301"/>
    <cellStyle name="Normal 57 3" xfId="487"/>
    <cellStyle name="Normal 58" xfId="80"/>
    <cellStyle name="Normal 58 2" xfId="302"/>
    <cellStyle name="Normal 58 3" xfId="488"/>
    <cellStyle name="Normal 59" xfId="387"/>
    <cellStyle name="Normal 6" xfId="81"/>
    <cellStyle name="Normal 6 2" xfId="242"/>
    <cellStyle name="Normal 6 3" xfId="303"/>
    <cellStyle name="Normal 6 4" xfId="489"/>
    <cellStyle name="Normal 60" xfId="82"/>
    <cellStyle name="Normal 60 2" xfId="304"/>
    <cellStyle name="Normal 60 3" xfId="490"/>
    <cellStyle name="Normal 61" xfId="83"/>
    <cellStyle name="Normal 61 2" xfId="305"/>
    <cellStyle name="Normal 61 3" xfId="491"/>
    <cellStyle name="Normal 62" xfId="84"/>
    <cellStyle name="Normal 62 2" xfId="306"/>
    <cellStyle name="Normal 62 3" xfId="492"/>
    <cellStyle name="Normal 63" xfId="400"/>
    <cellStyle name="Normal 63 2" xfId="412"/>
    <cellStyle name="Normal 64" xfId="85"/>
    <cellStyle name="Normal 64 2" xfId="307"/>
    <cellStyle name="Normal 64 3" xfId="493"/>
    <cellStyle name="Normal 65" xfId="86"/>
    <cellStyle name="Normal 65 2" xfId="308"/>
    <cellStyle name="Normal 65 3" xfId="494"/>
    <cellStyle name="Normal 66" xfId="413"/>
    <cellStyle name="Normal 66 2" xfId="414"/>
    <cellStyle name="Normal 67" xfId="415"/>
    <cellStyle name="Normal 67 2" xfId="416"/>
    <cellStyle name="Normal 68" xfId="87"/>
    <cellStyle name="Normal 68 2" xfId="309"/>
    <cellStyle name="Normal 68 3" xfId="495"/>
    <cellStyle name="Normal 69" xfId="88"/>
    <cellStyle name="Normal 69 2" xfId="310"/>
    <cellStyle name="Normal 69 3" xfId="496"/>
    <cellStyle name="Normal 7" xfId="89"/>
    <cellStyle name="Normal 7 2" xfId="243"/>
    <cellStyle name="Normal 7 3" xfId="389"/>
    <cellStyle name="Normal 7 4" xfId="497"/>
    <cellStyle name="Normal 70" xfId="417"/>
    <cellStyle name="Normal 70 2" xfId="418"/>
    <cellStyle name="Normal 71" xfId="90"/>
    <cellStyle name="Normal 71 2" xfId="311"/>
    <cellStyle name="Normal 71 3" xfId="498"/>
    <cellStyle name="Normal 72" xfId="91"/>
    <cellStyle name="Normal 72 2" xfId="312"/>
    <cellStyle name="Normal 72 3" xfId="499"/>
    <cellStyle name="Normal 73" xfId="420"/>
    <cellStyle name="Normal 74" xfId="423"/>
    <cellStyle name="Normal 75" xfId="427"/>
    <cellStyle name="Normal 76" xfId="92"/>
    <cellStyle name="Normal 76 2" xfId="313"/>
    <cellStyle name="Normal 76 3" xfId="500"/>
    <cellStyle name="Normal 77" xfId="513"/>
    <cellStyle name="Normal 8" xfId="93"/>
    <cellStyle name="Normal 8 2" xfId="244"/>
    <cellStyle name="Normal 8 3" xfId="314"/>
    <cellStyle name="Normal 8 4" xfId="501"/>
    <cellStyle name="Normal 80" xfId="94"/>
    <cellStyle name="Normal 80 2" xfId="315"/>
    <cellStyle name="Normal 80 3" xfId="502"/>
    <cellStyle name="Normal 81" xfId="95"/>
    <cellStyle name="Normal 81 2" xfId="316"/>
    <cellStyle name="Normal 81 3" xfId="503"/>
    <cellStyle name="Normal 82" xfId="96"/>
    <cellStyle name="Normal 82 2" xfId="317"/>
    <cellStyle name="Normal 82 3" xfId="504"/>
    <cellStyle name="Normal 84" xfId="97"/>
    <cellStyle name="Normal 84 2" xfId="318"/>
    <cellStyle name="Normal 84 3" xfId="505"/>
    <cellStyle name="Normal 85" xfId="98"/>
    <cellStyle name="Normal 85 2" xfId="319"/>
    <cellStyle name="Normal 85 3" xfId="506"/>
    <cellStyle name="Normal 86" xfId="99"/>
    <cellStyle name="Normal 86 2" xfId="320"/>
    <cellStyle name="Normal 86 3" xfId="507"/>
    <cellStyle name="Normal 9" xfId="144"/>
    <cellStyle name="Normal 90" xfId="100"/>
    <cellStyle name="Normal 90 2" xfId="321"/>
    <cellStyle name="Normal 90 3" xfId="508"/>
    <cellStyle name="Normal 92" xfId="101"/>
    <cellStyle name="Normal 92 2" xfId="322"/>
    <cellStyle name="Normal 92 3" xfId="509"/>
    <cellStyle name="Normal 94" xfId="102"/>
    <cellStyle name="Normal 94 2" xfId="323"/>
    <cellStyle name="Normal 94 3" xfId="510"/>
    <cellStyle name="Normal 97" xfId="103"/>
    <cellStyle name="Normal 97 2" xfId="324"/>
    <cellStyle name="Normal 97 3" xfId="511"/>
    <cellStyle name="Normal 98" xfId="104"/>
    <cellStyle name="Normal 98 2" xfId="325"/>
    <cellStyle name="Normal 98 3" xfId="512"/>
    <cellStyle name="Normal_21 Exh B" xfId="399"/>
    <cellStyle name="Normal_Attachment GG Example 8 26 09" xfId="396"/>
    <cellStyle name="Normal_Attachment GG Template ER11-28 11-18-10" xfId="393"/>
    <cellStyle name="Normal_Attachment O Support - 2004 True-up" xfId="398"/>
    <cellStyle name="Normal_Attachment Os for 2002 True-up" xfId="394"/>
    <cellStyle name="Normal_statem~1" xfId="5"/>
    <cellStyle name="Normal_statem~4" xfId="6"/>
    <cellStyle name="Number" xfId="422"/>
    <cellStyle name="Percent" xfId="148" builtinId="5"/>
    <cellStyle name="Percent 2" xfId="7"/>
    <cellStyle name="Percent 2 2" xfId="159"/>
    <cellStyle name="Percent 2 3" xfId="392"/>
    <cellStyle name="Percent 3" xfId="105"/>
    <cellStyle name="Percent 4" xfId="146"/>
    <cellStyle name="Percent 5" xfId="150"/>
    <cellStyle name="Percent 5 2" xfId="359"/>
    <cellStyle name="Percent 6" xfId="153"/>
    <cellStyle name="Percent 6 2" xfId="362"/>
    <cellStyle name="Percent 7" xfId="419"/>
    <cellStyle name="SAPBEXaggData" xfId="106"/>
    <cellStyle name="SAPBEXaggData 2" xfId="199"/>
    <cellStyle name="SAPBEXaggData 3" xfId="326"/>
    <cellStyle name="SAPBEXaggData 4" xfId="406"/>
    <cellStyle name="SAPBEXaggDataEmph" xfId="107"/>
    <cellStyle name="SAPBEXaggDataEmph 2" xfId="200"/>
    <cellStyle name="SAPBEXaggDataEmph 3" xfId="327"/>
    <cellStyle name="SAPBEXaggItem" xfId="108"/>
    <cellStyle name="SAPBEXaggItem 2" xfId="201"/>
    <cellStyle name="SAPBEXaggItem 3" xfId="328"/>
    <cellStyle name="SAPBEXaggItem 4" xfId="409"/>
    <cellStyle name="SAPBEXaggItemX" xfId="109"/>
    <cellStyle name="SAPBEXaggItemX 2" xfId="202"/>
    <cellStyle name="SAPBEXaggItemX 3" xfId="234"/>
    <cellStyle name="SAPBEXaggItemX 4" xfId="403"/>
    <cellStyle name="SAPBEXchaText" xfId="110"/>
    <cellStyle name="SAPBEXchaText 2" xfId="165"/>
    <cellStyle name="SAPBEXchaText 2 2" xfId="236"/>
    <cellStyle name="SAPBEXchaText 3" xfId="203"/>
    <cellStyle name="SAPBEXchaText 4" xfId="401"/>
    <cellStyle name="SAPBEXchaText_10-28-10" xfId="166"/>
    <cellStyle name="SAPBEXexcBad7" xfId="111"/>
    <cellStyle name="SAPBEXexcBad7 2" xfId="204"/>
    <cellStyle name="SAPBEXexcBad7 3" xfId="329"/>
    <cellStyle name="SAPBEXexcBad8" xfId="112"/>
    <cellStyle name="SAPBEXexcBad8 2" xfId="205"/>
    <cellStyle name="SAPBEXexcBad8 3" xfId="330"/>
    <cellStyle name="SAPBEXexcBad9" xfId="113"/>
    <cellStyle name="SAPBEXexcBad9 2" xfId="206"/>
    <cellStyle name="SAPBEXexcBad9 3" xfId="331"/>
    <cellStyle name="SAPBEXexcCritical4" xfId="114"/>
    <cellStyle name="SAPBEXexcCritical4 2" xfId="207"/>
    <cellStyle name="SAPBEXexcCritical4 3" xfId="332"/>
    <cellStyle name="SAPBEXexcCritical5" xfId="115"/>
    <cellStyle name="SAPBEXexcCritical5 2" xfId="208"/>
    <cellStyle name="SAPBEXexcCritical5 3" xfId="333"/>
    <cellStyle name="SAPBEXexcCritical6" xfId="116"/>
    <cellStyle name="SAPBEXexcCritical6 2" xfId="209"/>
    <cellStyle name="SAPBEXexcCritical6 3" xfId="334"/>
    <cellStyle name="SAPBEXexcGood1" xfId="117"/>
    <cellStyle name="SAPBEXexcGood1 2" xfId="210"/>
    <cellStyle name="SAPBEXexcGood1 3" xfId="335"/>
    <cellStyle name="SAPBEXexcGood2" xfId="118"/>
    <cellStyle name="SAPBEXexcGood2 2" xfId="211"/>
    <cellStyle name="SAPBEXexcGood2 3" xfId="336"/>
    <cellStyle name="SAPBEXexcGood3" xfId="119"/>
    <cellStyle name="SAPBEXexcGood3 2" xfId="212"/>
    <cellStyle name="SAPBEXexcGood3 3" xfId="337"/>
    <cellStyle name="SAPBEXfilterDrill" xfId="120"/>
    <cellStyle name="SAPBEXfilterDrill 2" xfId="213"/>
    <cellStyle name="SAPBEXfilterDrill 3" xfId="338"/>
    <cellStyle name="SAPBEXfilterItem" xfId="121"/>
    <cellStyle name="SAPBEXfilterItem 2" xfId="214"/>
    <cellStyle name="SAPBEXfilterText" xfId="122"/>
    <cellStyle name="SAPBEXfilterText 2" xfId="167"/>
    <cellStyle name="SAPBEXformats" xfId="123"/>
    <cellStyle name="SAPBEXformats 2" xfId="168"/>
    <cellStyle name="SAPBEXformats 2 2" xfId="367"/>
    <cellStyle name="SAPBEXformats 3" xfId="215"/>
    <cellStyle name="SAPBEXformats 4" xfId="339"/>
    <cellStyle name="SAPBEXformats_10-28-10" xfId="169"/>
    <cellStyle name="SAPBEXheaderItem" xfId="124"/>
    <cellStyle name="SAPBEXheaderItem 2" xfId="170"/>
    <cellStyle name="SAPBEXheaderItem 2 2" xfId="368"/>
    <cellStyle name="SAPBEXheaderItem 3" xfId="340"/>
    <cellStyle name="SAPBEXheaderText" xfId="125"/>
    <cellStyle name="SAPBEXheaderText 2" xfId="171"/>
    <cellStyle name="SAPBEXheaderText 2 2" xfId="369"/>
    <cellStyle name="SAPBEXheaderText 3" xfId="341"/>
    <cellStyle name="SAPBEXHLevel0" xfId="126"/>
    <cellStyle name="SAPBEXHLevel0 2" xfId="172"/>
    <cellStyle name="SAPBEXHLevel0 2 2" xfId="370"/>
    <cellStyle name="SAPBEXHLevel0 3" xfId="216"/>
    <cellStyle name="SAPBEXHLevel0 4" xfId="342"/>
    <cellStyle name="SAPBEXHLevel0_10-28-10" xfId="173"/>
    <cellStyle name="SAPBEXHLevel0X" xfId="127"/>
    <cellStyle name="SAPBEXHLevel0X 2" xfId="174"/>
    <cellStyle name="SAPBEXHLevel0X 2 2" xfId="371"/>
    <cellStyle name="SAPBEXHLevel0X 3" xfId="217"/>
    <cellStyle name="SAPBEXHLevel0X 4" xfId="343"/>
    <cellStyle name="SAPBEXHLevel0X_10-28-10" xfId="175"/>
    <cellStyle name="SAPBEXHLevel1" xfId="128"/>
    <cellStyle name="SAPBEXHLevel1 2" xfId="176"/>
    <cellStyle name="SAPBEXHLevel1 2 2" xfId="372"/>
    <cellStyle name="SAPBEXHLevel1 3" xfId="218"/>
    <cellStyle name="SAPBEXHLevel1 4" xfId="344"/>
    <cellStyle name="SAPBEXHLevel1_10-28-10" xfId="177"/>
    <cellStyle name="SAPBEXHLevel1X" xfId="129"/>
    <cellStyle name="SAPBEXHLevel1X 2" xfId="178"/>
    <cellStyle name="SAPBEXHLevel1X 2 2" xfId="373"/>
    <cellStyle name="SAPBEXHLevel1X 3" xfId="219"/>
    <cellStyle name="SAPBEXHLevel1X 4" xfId="345"/>
    <cellStyle name="SAPBEXHLevel1X_10-28-10" xfId="179"/>
    <cellStyle name="SAPBEXHLevel2" xfId="130"/>
    <cellStyle name="SAPBEXHLevel2 2" xfId="180"/>
    <cellStyle name="SAPBEXHLevel2 2 2" xfId="374"/>
    <cellStyle name="SAPBEXHLevel2 3" xfId="220"/>
    <cellStyle name="SAPBEXHLevel2 4" xfId="346"/>
    <cellStyle name="SAPBEXHLevel2_10-28-10" xfId="181"/>
    <cellStyle name="SAPBEXHLevel2X" xfId="131"/>
    <cellStyle name="SAPBEXHLevel2X 2" xfId="182"/>
    <cellStyle name="SAPBEXHLevel2X 2 2" xfId="375"/>
    <cellStyle name="SAPBEXHLevel2X 3" xfId="221"/>
    <cellStyle name="SAPBEXHLevel2X 4" xfId="347"/>
    <cellStyle name="SAPBEXHLevel2X_10-28-10" xfId="183"/>
    <cellStyle name="SAPBEXHLevel3" xfId="132"/>
    <cellStyle name="SAPBEXHLevel3 2" xfId="184"/>
    <cellStyle name="SAPBEXHLevel3 2 2" xfId="376"/>
    <cellStyle name="SAPBEXHLevel3 3" xfId="222"/>
    <cellStyle name="SAPBEXHLevel3 4" xfId="348"/>
    <cellStyle name="SAPBEXHLevel3_10-28-10" xfId="185"/>
    <cellStyle name="SAPBEXHLevel3X" xfId="133"/>
    <cellStyle name="SAPBEXHLevel3X 2" xfId="186"/>
    <cellStyle name="SAPBEXHLevel3X 2 2" xfId="377"/>
    <cellStyle name="SAPBEXHLevel3X 3" xfId="223"/>
    <cellStyle name="SAPBEXHLevel3X 4" xfId="349"/>
    <cellStyle name="SAPBEXHLevel3X_10-28-10" xfId="187"/>
    <cellStyle name="SAPBEXresData" xfId="134"/>
    <cellStyle name="SAPBEXresData 2" xfId="224"/>
    <cellStyle name="SAPBEXresData 3" xfId="350"/>
    <cellStyle name="SAPBEXresDataEmph" xfId="135"/>
    <cellStyle name="SAPBEXresDataEmph 2" xfId="225"/>
    <cellStyle name="SAPBEXresDataEmph 3" xfId="351"/>
    <cellStyle name="SAPBEXresItem" xfId="136"/>
    <cellStyle name="SAPBEXresItem 2" xfId="226"/>
    <cellStyle name="SAPBEXresItem 3" xfId="352"/>
    <cellStyle name="SAPBEXresItemX" xfId="137"/>
    <cellStyle name="SAPBEXresItemX 2" xfId="227"/>
    <cellStyle name="SAPBEXresItemX 3" xfId="353"/>
    <cellStyle name="SAPBEXstdData" xfId="138"/>
    <cellStyle name="SAPBEXstdData 2" xfId="228"/>
    <cellStyle name="SAPBEXstdData 3" xfId="354"/>
    <cellStyle name="SAPBEXstdData 4" xfId="405"/>
    <cellStyle name="SAPBEXstdDataEmph" xfId="139"/>
    <cellStyle name="SAPBEXstdDataEmph 2" xfId="229"/>
    <cellStyle name="SAPBEXstdDataEmph 3" xfId="355"/>
    <cellStyle name="SAPBEXstdItem" xfId="140"/>
    <cellStyle name="SAPBEXstdItem 2" xfId="164"/>
    <cellStyle name="SAPBEXstdItem 2 2" xfId="378"/>
    <cellStyle name="SAPBEXstdItem 3" xfId="230"/>
    <cellStyle name="SAPBEXstdItem 4" xfId="356"/>
    <cellStyle name="SAPBEXstdItem 5" xfId="404"/>
    <cellStyle name="SAPBEXstdItem_10-28-10" xfId="188"/>
    <cellStyle name="SAPBEXstdItemX" xfId="141"/>
    <cellStyle name="SAPBEXstdItemX 2" xfId="189"/>
    <cellStyle name="SAPBEXstdItemX 2 2" xfId="235"/>
    <cellStyle name="SAPBEXstdItemX 3" xfId="231"/>
    <cellStyle name="SAPBEXstdItemX 4" xfId="402"/>
    <cellStyle name="SAPBEXstdItemX_10-28-10" xfId="190"/>
    <cellStyle name="SAPBEXtitle" xfId="142"/>
    <cellStyle name="SAPBEXtitle 2" xfId="191"/>
    <cellStyle name="SAPBEXundefined" xfId="143"/>
    <cellStyle name="SAPBEXundefined 2" xfId="232"/>
    <cellStyle name="SAPBEXundefined 3" xfId="357"/>
    <cellStyle name="Single Border" xfId="517"/>
  </cellStyles>
  <dxfs count="0"/>
  <tableStyles count="0" defaultTableStyle="TableStyleMedium9" defaultPivotStyle="PivotStyleLight16"/>
  <colors>
    <mruColors>
      <color rgb="FFFFFF99"/>
      <color rgb="FF0033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23813</xdr:colOff>
      <xdr:row>1</xdr:row>
      <xdr:rowOff>142875</xdr:rowOff>
    </xdr:to>
    <xdr:sp macro="" textlink="">
      <xdr:nvSpPr>
        <xdr:cNvPr id="2" name="Right Arrow 1">
          <a:hlinkClick xmlns:r="http://schemas.openxmlformats.org/officeDocument/2006/relationships" r:id="rId1"/>
        </xdr:cNvPr>
        <xdr:cNvSpPr/>
      </xdr:nvSpPr>
      <xdr:spPr>
        <a:xfrm flipH="1">
          <a:off x="71438"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81642</xdr:rowOff>
    </xdr:from>
    <xdr:to>
      <xdr:col>0</xdr:col>
      <xdr:colOff>333375</xdr:colOff>
      <xdr:row>1</xdr:row>
      <xdr:rowOff>224517</xdr:rowOff>
    </xdr:to>
    <xdr:sp macro="" textlink="">
      <xdr:nvSpPr>
        <xdr:cNvPr id="2" name="Right Arrow 1">
          <a:hlinkClick xmlns:r="http://schemas.openxmlformats.org/officeDocument/2006/relationships" r:id="rId1"/>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33618</xdr:colOff>
      <xdr:row>1</xdr:row>
      <xdr:rowOff>56030</xdr:rowOff>
    </xdr:from>
    <xdr:to>
      <xdr:col>5</xdr:col>
      <xdr:colOff>366993</xdr:colOff>
      <xdr:row>1</xdr:row>
      <xdr:rowOff>198905</xdr:rowOff>
    </xdr:to>
    <xdr:sp macro="" textlink="">
      <xdr:nvSpPr>
        <xdr:cNvPr id="2" name="Right Arrow 1">
          <a:hlinkClick xmlns:r="http://schemas.openxmlformats.org/officeDocument/2006/relationships" r:id="rId1"/>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3" name="Right Arrow 2">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12</xdr:row>
      <xdr:rowOff>0</xdr:rowOff>
    </xdr:from>
    <xdr:to>
      <xdr:col>38</xdr:col>
      <xdr:colOff>0</xdr:colOff>
      <xdr:row>70</xdr:row>
      <xdr:rowOff>0</xdr:rowOff>
    </xdr:to>
    <xdr:pic>
      <xdr:nvPicPr>
        <xdr:cNvPr id="4" name="BExKI2T1D11014DREFDGSMJ45J9W"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0</xdr:col>
      <xdr:colOff>0</xdr:colOff>
      <xdr:row>1</xdr:row>
      <xdr:rowOff>0</xdr:rowOff>
    </xdr:from>
    <xdr:to>
      <xdr:col>1</xdr:col>
      <xdr:colOff>0</xdr:colOff>
      <xdr:row>1</xdr:row>
      <xdr:rowOff>244475</xdr:rowOff>
    </xdr:to>
    <xdr:pic>
      <xdr:nvPicPr>
        <xdr:cNvPr id="5"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0</xdr:col>
      <xdr:colOff>0</xdr:colOff>
      <xdr:row>10</xdr:row>
      <xdr:rowOff>0</xdr:rowOff>
    </xdr:from>
    <xdr:to>
      <xdr:col>1</xdr:col>
      <xdr:colOff>0</xdr:colOff>
      <xdr:row>10</xdr:row>
      <xdr:rowOff>244475</xdr:rowOff>
    </xdr:to>
    <xdr:pic>
      <xdr:nvPicPr>
        <xdr:cNvPr id="6"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63498</xdr:colOff>
      <xdr:row>2</xdr:row>
      <xdr:rowOff>74081</xdr:rowOff>
    </xdr:from>
    <xdr:to>
      <xdr:col>0</xdr:col>
      <xdr:colOff>396873</xdr:colOff>
      <xdr:row>3</xdr:row>
      <xdr:rowOff>26456</xdr:rowOff>
    </xdr:to>
    <xdr:sp macro="" textlink="">
      <xdr:nvSpPr>
        <xdr:cNvPr id="8" name="Right Arrow 7">
          <a:hlinkClick xmlns:r="http://schemas.openxmlformats.org/officeDocument/2006/relationships" r:id="rId3"/>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xdr:cNvPr>
        <xdr:cNvSpPr/>
      </xdr:nvSpPr>
      <xdr:spPr>
        <a:xfrm flipH="1">
          <a:off x="20002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0025"/>
          <a:ext cx="40004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view="pageBreakPreview" zoomScale="70" zoomScaleNormal="100" zoomScaleSheetLayoutView="70" workbookViewId="0">
      <selection activeCell="A2" sqref="A2"/>
    </sheetView>
  </sheetViews>
  <sheetFormatPr defaultColWidth="8.875" defaultRowHeight="12.75"/>
  <cols>
    <col min="1" max="1" width="2.375" style="226" customWidth="1"/>
    <col min="2" max="2" width="21.5" style="226" customWidth="1"/>
    <col min="3" max="3" width="5.75" style="226" customWidth="1"/>
    <col min="4" max="4" width="96.625" style="226" bestFit="1" customWidth="1"/>
    <col min="5" max="16384" width="8.875" style="226"/>
  </cols>
  <sheetData>
    <row r="1" spans="1:6" ht="20.25">
      <c r="A1" s="1520" t="s">
        <v>1383</v>
      </c>
      <c r="B1" s="1225"/>
      <c r="C1" s="1224"/>
      <c r="D1" s="1224"/>
      <c r="E1" s="28"/>
      <c r="F1" s="28"/>
    </row>
    <row r="2" spans="1:6">
      <c r="A2" s="1224"/>
      <c r="B2" s="1225"/>
      <c r="C2" s="1224"/>
      <c r="D2" s="1224"/>
      <c r="E2" s="28"/>
      <c r="F2" s="28"/>
    </row>
    <row r="3" spans="1:6" ht="15.75">
      <c r="A3" s="593"/>
      <c r="B3" s="593"/>
      <c r="C3" s="593"/>
      <c r="D3" s="593"/>
      <c r="E3" s="28"/>
      <c r="F3" s="28"/>
    </row>
    <row r="4" spans="1:6" ht="15.75">
      <c r="A4" s="28"/>
      <c r="B4" s="1451" t="s">
        <v>407</v>
      </c>
      <c r="C4" s="1451"/>
      <c r="D4" s="1451"/>
      <c r="E4" s="28"/>
      <c r="F4" s="28"/>
    </row>
    <row r="5" spans="1:6" ht="15.75">
      <c r="A5" s="28"/>
      <c r="B5" s="1451" t="s">
        <v>238</v>
      </c>
      <c r="C5" s="1451"/>
      <c r="D5" s="1451"/>
      <c r="E5" s="28"/>
      <c r="F5" s="28"/>
    </row>
    <row r="6" spans="1:6" ht="15.75">
      <c r="A6" s="28"/>
      <c r="B6" s="1451" t="s">
        <v>120</v>
      </c>
      <c r="C6" s="1451"/>
      <c r="D6" s="1451"/>
      <c r="E6" s="28"/>
      <c r="F6" s="28"/>
    </row>
    <row r="7" spans="1:6" ht="15.75">
      <c r="A7" s="593"/>
      <c r="B7" s="593"/>
      <c r="C7" s="593"/>
      <c r="D7" s="593"/>
      <c r="E7" s="28"/>
      <c r="F7" s="28"/>
    </row>
    <row r="8" spans="1:6" ht="15.75">
      <c r="A8" s="875"/>
      <c r="B8" s="875"/>
      <c r="C8" s="875"/>
      <c r="D8" s="875"/>
      <c r="E8" s="28"/>
      <c r="F8" s="28"/>
    </row>
    <row r="9" spans="1:6">
      <c r="A9" s="1224"/>
      <c r="B9" s="1225"/>
      <c r="C9" s="1224"/>
      <c r="D9" s="1224"/>
      <c r="E9" s="28"/>
      <c r="F9" s="28"/>
    </row>
    <row r="10" spans="1:6" ht="16.5" thickBot="1">
      <c r="A10" s="1226"/>
      <c r="B10" s="1227" t="s">
        <v>472</v>
      </c>
      <c r="C10" s="1228"/>
      <c r="D10" s="1229" t="s">
        <v>121</v>
      </c>
      <c r="E10" s="28"/>
      <c r="F10" s="28"/>
    </row>
    <row r="11" spans="1:6" ht="15.75" thickTop="1">
      <c r="A11" s="1230"/>
      <c r="B11" s="1231" t="s">
        <v>473</v>
      </c>
      <c r="C11" s="1230"/>
      <c r="D11" s="1232" t="s">
        <v>533</v>
      </c>
      <c r="E11" s="28"/>
      <c r="F11" s="28"/>
    </row>
    <row r="12" spans="1:6" ht="15">
      <c r="A12" s="1230"/>
      <c r="B12" s="1231" t="s">
        <v>465</v>
      </c>
      <c r="C12" s="1230"/>
      <c r="D12" s="1232" t="s">
        <v>243</v>
      </c>
      <c r="E12" s="28"/>
      <c r="F12" s="28"/>
    </row>
    <row r="13" spans="1:6" ht="15">
      <c r="A13" s="1230"/>
      <c r="B13" s="1231" t="s">
        <v>466</v>
      </c>
      <c r="C13" s="1230"/>
      <c r="D13" s="1232" t="s">
        <v>241</v>
      </c>
      <c r="E13" s="28"/>
      <c r="F13" s="28"/>
    </row>
    <row r="14" spans="1:6" ht="15">
      <c r="A14" s="1230"/>
      <c r="B14" s="1231" t="s">
        <v>467</v>
      </c>
      <c r="C14" s="1230"/>
      <c r="D14" s="1232" t="s">
        <v>244</v>
      </c>
      <c r="E14" s="28"/>
      <c r="F14" s="28"/>
    </row>
    <row r="15" spans="1:6" ht="15">
      <c r="A15" s="1230"/>
      <c r="B15" s="1231" t="s">
        <v>468</v>
      </c>
      <c r="C15" s="1230"/>
      <c r="D15" s="1232" t="s">
        <v>245</v>
      </c>
      <c r="E15" s="28"/>
      <c r="F15" s="28"/>
    </row>
    <row r="16" spans="1:6" ht="15">
      <c r="A16" s="1230"/>
      <c r="B16" s="1231" t="s">
        <v>469</v>
      </c>
      <c r="C16" s="1230"/>
      <c r="D16" s="1232" t="s">
        <v>1228</v>
      </c>
      <c r="E16" s="28"/>
      <c r="F16" s="28"/>
    </row>
    <row r="17" spans="1:7" ht="15">
      <c r="A17" s="1230"/>
      <c r="B17" s="1231" t="s">
        <v>470</v>
      </c>
      <c r="C17" s="1230"/>
      <c r="D17" s="1232" t="s">
        <v>1150</v>
      </c>
      <c r="E17" s="28"/>
      <c r="F17" s="28"/>
    </row>
    <row r="18" spans="1:7" ht="15">
      <c r="A18" s="1230"/>
      <c r="B18" s="1231" t="s">
        <v>471</v>
      </c>
      <c r="C18" s="1230"/>
      <c r="D18" s="1232" t="s">
        <v>249</v>
      </c>
      <c r="E18" s="28"/>
      <c r="F18" s="28"/>
    </row>
    <row r="19" spans="1:7" ht="15">
      <c r="A19" s="1230"/>
      <c r="B19" s="1231" t="s">
        <v>849</v>
      </c>
      <c r="C19" s="1230"/>
      <c r="D19" s="1232" t="s">
        <v>940</v>
      </c>
      <c r="E19" s="28"/>
      <c r="F19" s="28"/>
    </row>
    <row r="20" spans="1:7" ht="15">
      <c r="A20" s="1230"/>
      <c r="B20" s="1231" t="s">
        <v>937</v>
      </c>
      <c r="C20" s="1230"/>
      <c r="D20" s="1232" t="s">
        <v>941</v>
      </c>
      <c r="E20" s="1233"/>
      <c r="F20" s="1233"/>
      <c r="G20" s="1234"/>
    </row>
    <row r="21" spans="1:7" ht="15">
      <c r="A21" s="1230"/>
      <c r="B21" s="1231" t="s">
        <v>938</v>
      </c>
      <c r="C21" s="1230"/>
      <c r="D21" s="1232" t="s">
        <v>942</v>
      </c>
      <c r="E21" s="28"/>
      <c r="F21" s="28"/>
    </row>
    <row r="22" spans="1:7" ht="15">
      <c r="A22" s="1230"/>
      <c r="B22" s="1231" t="s">
        <v>939</v>
      </c>
      <c r="C22" s="1230"/>
      <c r="D22" s="1232" t="s">
        <v>943</v>
      </c>
      <c r="E22" s="28"/>
      <c r="F22" s="28"/>
    </row>
    <row r="23" spans="1:7" ht="15">
      <c r="A23" s="1230"/>
      <c r="B23" s="1231" t="s">
        <v>1171</v>
      </c>
      <c r="C23" s="1230"/>
      <c r="D23" s="1232" t="s">
        <v>1127</v>
      </c>
      <c r="E23" s="28"/>
      <c r="F23" s="28"/>
    </row>
    <row r="24" spans="1:7" ht="15">
      <c r="A24" s="1230"/>
      <c r="B24" s="1231" t="s">
        <v>1172</v>
      </c>
      <c r="C24" s="1230"/>
      <c r="D24" s="1232" t="s">
        <v>1126</v>
      </c>
      <c r="E24" s="28"/>
      <c r="F24" s="28"/>
    </row>
    <row r="25" spans="1:7" ht="15">
      <c r="A25" s="1230"/>
      <c r="B25" s="1231" t="s">
        <v>507</v>
      </c>
      <c r="C25" s="1230"/>
      <c r="D25" s="1232" t="s">
        <v>1123</v>
      </c>
      <c r="E25" s="28"/>
      <c r="F25" s="28"/>
    </row>
    <row r="26" spans="1:7" ht="15">
      <c r="A26" s="1230"/>
      <c r="B26" s="1231" t="s">
        <v>508</v>
      </c>
      <c r="C26" s="1230"/>
      <c r="D26" s="1232" t="s">
        <v>1173</v>
      </c>
      <c r="E26" s="28"/>
      <c r="F26" s="28"/>
    </row>
    <row r="27" spans="1:7" ht="15">
      <c r="A27" s="1230"/>
      <c r="B27" s="1231" t="s">
        <v>509</v>
      </c>
      <c r="C27" s="1230"/>
      <c r="D27" s="1232" t="s">
        <v>1167</v>
      </c>
      <c r="E27" s="28"/>
      <c r="F27" s="28"/>
    </row>
    <row r="28" spans="1:7" ht="15">
      <c r="A28" s="1230"/>
      <c r="B28" s="1231" t="s">
        <v>510</v>
      </c>
      <c r="C28" s="1230"/>
      <c r="D28" s="1232" t="s">
        <v>1166</v>
      </c>
      <c r="E28" s="28"/>
      <c r="F28" s="28"/>
    </row>
    <row r="29" spans="1:7" ht="15">
      <c r="A29" s="1230"/>
      <c r="B29" s="1231" t="s">
        <v>1121</v>
      </c>
      <c r="C29" s="1230"/>
      <c r="D29" s="1232" t="s">
        <v>1119</v>
      </c>
      <c r="E29" s="28"/>
      <c r="F29" s="28"/>
    </row>
    <row r="30" spans="1:7" ht="15">
      <c r="A30" s="1230"/>
      <c r="B30" s="1231" t="s">
        <v>1174</v>
      </c>
      <c r="C30" s="1230"/>
      <c r="D30" s="1232" t="s">
        <v>1120</v>
      </c>
      <c r="E30" s="28"/>
      <c r="F30" s="28"/>
    </row>
    <row r="31" spans="1:7" ht="15">
      <c r="A31" s="1230"/>
      <c r="B31" s="1231" t="s">
        <v>511</v>
      </c>
      <c r="C31" s="1230"/>
      <c r="D31" s="1232" t="s">
        <v>363</v>
      </c>
      <c r="E31" s="28"/>
      <c r="F31" s="28"/>
    </row>
    <row r="32" spans="1:7" ht="15">
      <c r="A32" s="1230"/>
      <c r="B32" s="1231" t="s">
        <v>512</v>
      </c>
      <c r="C32" s="1230"/>
      <c r="D32" s="1232" t="s">
        <v>399</v>
      </c>
      <c r="E32" s="28"/>
      <c r="F32" s="28"/>
    </row>
    <row r="33" spans="1:6" ht="15">
      <c r="A33" s="1230"/>
      <c r="B33" s="1231" t="s">
        <v>513</v>
      </c>
      <c r="C33" s="1230"/>
      <c r="D33" s="1232" t="s">
        <v>400</v>
      </c>
      <c r="E33" s="28"/>
      <c r="F33" s="28"/>
    </row>
    <row r="34" spans="1:6" ht="15">
      <c r="A34" s="1230"/>
      <c r="B34" s="1231" t="s">
        <v>514</v>
      </c>
      <c r="C34" s="1230"/>
      <c r="D34" s="1232" t="s">
        <v>364</v>
      </c>
      <c r="E34" s="28"/>
      <c r="F34" s="28"/>
    </row>
    <row r="35" spans="1:6" ht="15">
      <c r="A35" s="1230"/>
      <c r="B35" s="1231" t="s">
        <v>515</v>
      </c>
      <c r="C35" s="1230"/>
      <c r="D35" s="1232" t="s">
        <v>437</v>
      </c>
      <c r="E35" s="28"/>
      <c r="F35" s="28"/>
    </row>
    <row r="36" spans="1:6" ht="15">
      <c r="A36" s="1230"/>
      <c r="B36" s="1231" t="s">
        <v>516</v>
      </c>
      <c r="C36" s="1230"/>
      <c r="D36" s="1232" t="s">
        <v>555</v>
      </c>
      <c r="E36" s="28"/>
      <c r="F36" s="28"/>
    </row>
    <row r="37" spans="1:6" ht="15">
      <c r="A37" s="1230"/>
      <c r="B37" s="1231" t="s">
        <v>517</v>
      </c>
      <c r="C37" s="1230"/>
      <c r="D37" s="1232" t="s">
        <v>359</v>
      </c>
      <c r="E37" s="28"/>
      <c r="F37" s="28"/>
    </row>
    <row r="38" spans="1:6" ht="15">
      <c r="A38" s="1230"/>
      <c r="B38" s="1231" t="s">
        <v>518</v>
      </c>
      <c r="C38" s="1230"/>
      <c r="D38" s="1232" t="s">
        <v>402</v>
      </c>
      <c r="E38" s="28"/>
      <c r="F38" s="28"/>
    </row>
    <row r="39" spans="1:6" ht="15">
      <c r="A39" s="1230"/>
      <c r="B39" s="1231" t="s">
        <v>519</v>
      </c>
      <c r="C39" s="1230"/>
      <c r="D39" s="1232" t="s">
        <v>401</v>
      </c>
      <c r="E39" s="28"/>
      <c r="F39" s="28"/>
    </row>
    <row r="40" spans="1:6" ht="15">
      <c r="A40" s="1230"/>
      <c r="B40" s="1231" t="s">
        <v>520</v>
      </c>
      <c r="C40" s="1230"/>
      <c r="D40" s="1232" t="s">
        <v>403</v>
      </c>
      <c r="E40" s="28"/>
      <c r="F40" s="28"/>
    </row>
    <row r="41" spans="1:6" ht="15">
      <c r="A41" s="1230"/>
      <c r="B41" s="1231" t="s">
        <v>521</v>
      </c>
      <c r="C41" s="1230"/>
      <c r="D41" s="1232" t="s">
        <v>944</v>
      </c>
      <c r="E41" s="28"/>
      <c r="F41" s="28"/>
    </row>
    <row r="42" spans="1:6" ht="15">
      <c r="A42" s="1230"/>
      <c r="B42" s="1231" t="s">
        <v>522</v>
      </c>
      <c r="C42" s="1230"/>
      <c r="D42" s="1232" t="s">
        <v>391</v>
      </c>
      <c r="E42" s="28"/>
      <c r="F42" s="28"/>
    </row>
    <row r="43" spans="1:6" ht="15">
      <c r="A43" s="1230"/>
      <c r="B43" s="1231" t="s">
        <v>523</v>
      </c>
      <c r="C43" s="1230"/>
      <c r="D43" s="1232" t="s">
        <v>1229</v>
      </c>
      <c r="E43" s="28"/>
      <c r="F43" s="28"/>
    </row>
    <row r="44" spans="1:6" ht="15">
      <c r="A44" s="1230"/>
      <c r="B44" s="1231" t="s">
        <v>524</v>
      </c>
      <c r="C44" s="1230"/>
      <c r="D44" s="1232" t="s">
        <v>1230</v>
      </c>
      <c r="E44" s="28"/>
      <c r="F44" s="28"/>
    </row>
    <row r="45" spans="1:6" ht="15">
      <c r="A45" s="1224"/>
      <c r="B45" s="1231" t="s">
        <v>525</v>
      </c>
      <c r="C45" s="1224"/>
      <c r="D45" s="1232" t="s">
        <v>1231</v>
      </c>
      <c r="E45" s="28"/>
      <c r="F45" s="28"/>
    </row>
    <row r="46" spans="1:6" ht="15">
      <c r="A46" s="1224"/>
      <c r="B46" s="1231" t="s">
        <v>526</v>
      </c>
      <c r="C46" s="1224"/>
      <c r="D46" s="1232" t="s">
        <v>477</v>
      </c>
      <c r="E46" s="28"/>
      <c r="F46" s="28"/>
    </row>
    <row r="47" spans="1:6" ht="15">
      <c r="A47" s="1224"/>
      <c r="B47" s="1231" t="s">
        <v>665</v>
      </c>
      <c r="C47" s="1224"/>
      <c r="D47" s="1232" t="s">
        <v>488</v>
      </c>
      <c r="E47" s="28"/>
      <c r="F47" s="28"/>
    </row>
    <row r="48" spans="1:6" ht="15">
      <c r="A48" s="1224"/>
      <c r="B48" s="1231" t="s">
        <v>1068</v>
      </c>
      <c r="C48" s="1224"/>
      <c r="D48" s="1232" t="s">
        <v>1065</v>
      </c>
      <c r="E48" s="28"/>
      <c r="F48" s="28"/>
    </row>
    <row r="49" spans="1:6" ht="15">
      <c r="A49" s="1224"/>
      <c r="B49" s="1231" t="s">
        <v>1069</v>
      </c>
      <c r="C49" s="1224"/>
      <c r="D49" s="1232" t="s">
        <v>1147</v>
      </c>
      <c r="E49" s="28"/>
      <c r="F49" s="28"/>
    </row>
    <row r="50" spans="1:6" ht="15">
      <c r="A50" s="1224"/>
      <c r="B50" s="1231" t="s">
        <v>1122</v>
      </c>
      <c r="C50" s="1224"/>
      <c r="D50" s="1232" t="s">
        <v>1135</v>
      </c>
      <c r="E50" s="28"/>
      <c r="F50" s="28"/>
    </row>
    <row r="51" spans="1:6" ht="15">
      <c r="A51" s="1224"/>
      <c r="B51" s="1231" t="s">
        <v>1134</v>
      </c>
      <c r="C51" s="1224"/>
      <c r="D51" s="1232" t="s">
        <v>1164</v>
      </c>
      <c r="E51" s="28"/>
      <c r="F51" s="28"/>
    </row>
  </sheetData>
  <mergeCells count="3">
    <mergeCell ref="B4:D4"/>
    <mergeCell ref="B5:D5"/>
    <mergeCell ref="B6:D6"/>
  </mergeCells>
  <hyperlinks>
    <hyperlink ref="B11" location="SUMMARY!A1" display="Cost-of-Service Summary"/>
    <hyperlink ref="B12" location="A!A1" display="Schedule A"/>
    <hyperlink ref="B13" location="B!A1" display="Schedule B"/>
    <hyperlink ref="B14" location="'C'!A1" display="Schedule C"/>
    <hyperlink ref="B15" location="D!A1" display="Schedule D"/>
    <hyperlink ref="B16" location="E!A1" display="Schedule E"/>
    <hyperlink ref="B17" location="F!A1" display="Schedule F"/>
    <hyperlink ref="B18" location="G!A1" display="Schedule G"/>
    <hyperlink ref="B19" location="H!A1" display="Schedule H"/>
    <hyperlink ref="B20" location="I!A1" display="Schedule I"/>
    <hyperlink ref="B21" location="J!A1" display="Schedule J"/>
    <hyperlink ref="B22" location="K!A1" display="Schedule K"/>
    <hyperlink ref="B25" location="'WP-2'!A1" display="Work Paper-2"/>
    <hyperlink ref="B24" location="'WP-1b'!A1" display="Work Paper-1b"/>
    <hyperlink ref="B23" location="'WP-1a'!A1" display="Work Paper-1a"/>
    <hyperlink ref="B26" location="'WP-3'!A1" display="Work Paper-3"/>
    <hyperlink ref="B27" location="'WP-4'!A1" display="Work Paper-4"/>
    <hyperlink ref="B28" location="'WP-5'!A1" display="Work Paper-5"/>
    <hyperlink ref="B29" location="'WP-6a'!A1" display="Work Paper-6a"/>
    <hyperlink ref="B30" location="'WP-6b'!A1" display="Work Paper-6b"/>
    <hyperlink ref="B31" location="'WP-7'!A1" display="Work Paper-7"/>
    <hyperlink ref="B32" location="'WP-8'!A1" display="Work Paper-8"/>
    <hyperlink ref="B33" location="'WP-9'!A1" display="Work Paper-9"/>
    <hyperlink ref="B34" location="'WP-10'!A1" display="Work Paper-10"/>
    <hyperlink ref="B35" location="'WP-11'!A1" display="Work Paper-11"/>
    <hyperlink ref="B36" location="'WP-12'!Print_Area" display="Work Paper-12"/>
    <hyperlink ref="B37" location="'WP-13'!A1" display="Work Paper-13"/>
    <hyperlink ref="B38" location="'WP-14'!A1" display="Work Paper-14"/>
    <hyperlink ref="B39" location="'WP-15'!A1" display="Work Paper-15"/>
    <hyperlink ref="B40" location="'WP-16'!A1" display="Work Paper-16"/>
    <hyperlink ref="B41" location="'WP-17'!A1" display="Work Paper-17"/>
    <hyperlink ref="B42" location="'WP-18'!A1" display="Work Paper-18"/>
    <hyperlink ref="B44" location="'WP-20'!A1" display="Work Paper-20"/>
    <hyperlink ref="B46" location="'WP-22'!A1" display="Work Paper-22"/>
    <hyperlink ref="B48" location="'WP-24'!A1" display="Work Paper-24"/>
    <hyperlink ref="B50" location="'WP-26'!A1" display="Work Paper-26"/>
    <hyperlink ref="B43" location="'WP-19'!A1" display="Work Paper-19"/>
    <hyperlink ref="B45" location="'WP-21'!A1" display="Work Paper-21"/>
    <hyperlink ref="B47" location="'WP-23'!A1" display="Work Paper-23"/>
    <hyperlink ref="B49" location="'WP-25'!A1" display="Work Paper-25"/>
    <hyperlink ref="B51" location="'WP-27'!A1" display="Work Paper-27"/>
  </hyperlinks>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tabColor rgb="FF92D050"/>
    <pageSetUpPr fitToPage="1"/>
  </sheetPr>
  <dimension ref="A1:J51"/>
  <sheetViews>
    <sheetView showGridLines="0" defaultGridColor="0" view="pageBreakPreview" colorId="22" zoomScale="70" zoomScaleNormal="80" zoomScaleSheetLayoutView="70" workbookViewId="0">
      <selection activeCell="A2" sqref="A2"/>
    </sheetView>
  </sheetViews>
  <sheetFormatPr defaultColWidth="13.625" defaultRowHeight="12"/>
  <cols>
    <col min="1" max="1" width="8.25" customWidth="1"/>
    <col min="2" max="2" width="30.25" customWidth="1"/>
    <col min="3" max="3" width="13.5" customWidth="1"/>
    <col min="4" max="4" width="16.125" customWidth="1"/>
    <col min="5" max="5" width="15.375" customWidth="1"/>
    <col min="6" max="6" width="23.5" customWidth="1"/>
    <col min="7" max="7" width="7.75" customWidth="1"/>
    <col min="8" max="8" width="5.875" customWidth="1"/>
    <col min="10" max="10" width="14.375" bestFit="1" customWidth="1"/>
  </cols>
  <sheetData>
    <row r="1" spans="1:8" ht="15.75">
      <c r="A1" s="5" t="s">
        <v>1342</v>
      </c>
      <c r="B1" s="5"/>
      <c r="C1" s="4"/>
      <c r="D1" s="4"/>
      <c r="E1" s="4"/>
      <c r="F1" s="238"/>
    </row>
    <row r="2" spans="1:8" ht="15">
      <c r="A2" s="4"/>
      <c r="B2" s="27"/>
      <c r="C2" s="4"/>
      <c r="D2" s="4"/>
      <c r="E2" s="4"/>
      <c r="F2" s="4"/>
    </row>
    <row r="5" spans="1:8" ht="15.75">
      <c r="A5" s="1452" t="s">
        <v>238</v>
      </c>
      <c r="B5" s="1452"/>
      <c r="C5" s="1452"/>
      <c r="D5" s="1452"/>
      <c r="E5" s="1452"/>
      <c r="F5" s="1452"/>
      <c r="G5" s="1452"/>
      <c r="H5" s="1452"/>
    </row>
    <row r="6" spans="1:8" ht="15.75">
      <c r="A6" s="1452" t="s">
        <v>120</v>
      </c>
      <c r="B6" s="1452"/>
      <c r="C6" s="1452"/>
      <c r="D6" s="1452"/>
      <c r="E6" s="1452"/>
      <c r="F6" s="1452"/>
      <c r="G6" s="1452"/>
      <c r="H6" s="1452"/>
    </row>
    <row r="7" spans="1:8" ht="15.75">
      <c r="A7" s="1453" t="s">
        <v>948</v>
      </c>
      <c r="B7" s="1453"/>
      <c r="C7" s="1453"/>
      <c r="D7" s="1453"/>
      <c r="E7" s="1453"/>
      <c r="F7" s="1453"/>
      <c r="G7" s="1453"/>
      <c r="H7" s="1453"/>
    </row>
    <row r="10" spans="1:8" ht="15.75">
      <c r="A10" s="1454" t="s">
        <v>533</v>
      </c>
      <c r="B10" s="1454"/>
      <c r="C10" s="1454"/>
      <c r="D10" s="1454"/>
      <c r="E10" s="1454"/>
      <c r="F10" s="1454"/>
      <c r="G10" s="1454"/>
      <c r="H10" s="1454"/>
    </row>
    <row r="11" spans="1:8" ht="15.75">
      <c r="A11" s="4"/>
      <c r="B11" s="4"/>
      <c r="C11" s="5" t="s">
        <v>105</v>
      </c>
      <c r="D11" s="4"/>
      <c r="E11" s="4"/>
      <c r="F11" s="4"/>
      <c r="G11" s="4"/>
    </row>
    <row r="14" spans="1:8" s="155" customFormat="1" ht="15.75">
      <c r="B14" s="154"/>
      <c r="C14" s="154"/>
      <c r="D14" s="154"/>
      <c r="E14" s="154"/>
      <c r="F14" s="154"/>
      <c r="G14" s="154"/>
    </row>
    <row r="15" spans="1:8" s="155" customFormat="1" ht="15.75">
      <c r="A15" s="153" t="s">
        <v>1</v>
      </c>
      <c r="B15" s="156" t="s">
        <v>106</v>
      </c>
      <c r="C15" s="154"/>
      <c r="D15" s="157" t="s">
        <v>542</v>
      </c>
      <c r="E15" s="154"/>
      <c r="F15" s="158" t="s">
        <v>63</v>
      </c>
      <c r="G15" s="154"/>
    </row>
    <row r="16" spans="1:8" s="155" customFormat="1" ht="15.75">
      <c r="A16" s="154"/>
      <c r="B16" s="154"/>
      <c r="C16" s="154"/>
      <c r="D16" s="159" t="s">
        <v>6</v>
      </c>
      <c r="E16" s="154"/>
      <c r="F16" s="159" t="s">
        <v>7</v>
      </c>
    </row>
    <row r="17" spans="1:10" s="185" customFormat="1" ht="15.75"/>
    <row r="18" spans="1:10" s="185" customFormat="1" ht="15.75">
      <c r="A18" s="160">
        <v>1</v>
      </c>
      <c r="B18" s="154" t="s">
        <v>107</v>
      </c>
      <c r="C18" s="154"/>
      <c r="D18" s="286">
        <f>A!J37</f>
        <v>58986184.548931532</v>
      </c>
      <c r="E18" s="154"/>
      <c r="F18" s="162" t="s">
        <v>1157</v>
      </c>
    </row>
    <row r="19" spans="1:10" s="185" customFormat="1" ht="15.75">
      <c r="D19" s="287"/>
    </row>
    <row r="20" spans="1:10" s="185" customFormat="1" ht="15.75">
      <c r="A20" s="160">
        <v>2</v>
      </c>
      <c r="B20" s="154" t="s">
        <v>109</v>
      </c>
      <c r="C20" s="154"/>
      <c r="D20" s="286">
        <f>B!J39</f>
        <v>39903412.42455446</v>
      </c>
      <c r="E20" s="154"/>
      <c r="F20" s="162" t="s">
        <v>1148</v>
      </c>
    </row>
    <row r="21" spans="1:10" s="185" customFormat="1" ht="15.75">
      <c r="D21" s="287"/>
    </row>
    <row r="22" spans="1:10" s="185" customFormat="1" ht="15.75">
      <c r="A22" s="160">
        <v>3</v>
      </c>
      <c r="B22" s="154" t="s">
        <v>108</v>
      </c>
      <c r="C22" s="154"/>
      <c r="D22" s="286">
        <f>'C'!P46</f>
        <v>43074775.705155507</v>
      </c>
      <c r="E22" s="154"/>
      <c r="F22" s="162" t="s">
        <v>1158</v>
      </c>
    </row>
    <row r="23" spans="1:10" s="185" customFormat="1" ht="15.75">
      <c r="D23" s="287"/>
    </row>
    <row r="24" spans="1:10" s="185" customFormat="1" ht="15.75">
      <c r="A24" s="160">
        <v>4</v>
      </c>
      <c r="B24" s="163" t="s">
        <v>110</v>
      </c>
      <c r="C24" s="154"/>
      <c r="D24" s="288">
        <f>SUM(D18:D22)</f>
        <v>141964372.6786415</v>
      </c>
      <c r="E24" s="154"/>
      <c r="F24" s="154" t="s">
        <v>933</v>
      </c>
    </row>
    <row r="25" spans="1:10" s="185" customFormat="1" ht="15.75">
      <c r="D25" s="287"/>
    </row>
    <row r="26" spans="1:10" s="185" customFormat="1" ht="15.75">
      <c r="A26" s="160">
        <v>5</v>
      </c>
      <c r="B26" s="158" t="s">
        <v>111</v>
      </c>
      <c r="C26" s="154"/>
      <c r="D26" s="288">
        <f>D!L31</f>
        <v>672998114.33168387</v>
      </c>
      <c r="E26" s="154"/>
      <c r="F26" s="162" t="s">
        <v>1315</v>
      </c>
    </row>
    <row r="27" spans="1:10" s="185" customFormat="1" ht="15.75">
      <c r="D27" s="287"/>
    </row>
    <row r="28" spans="1:10" s="185" customFormat="1" ht="15.75">
      <c r="A28" s="160">
        <v>6</v>
      </c>
      <c r="B28" s="154" t="s">
        <v>112</v>
      </c>
      <c r="C28" s="154"/>
      <c r="D28" s="288">
        <f>D!P31</f>
        <v>48445130.134702004</v>
      </c>
      <c r="E28" s="154"/>
      <c r="F28" s="162" t="s">
        <v>1316</v>
      </c>
    </row>
    <row r="29" spans="1:10" s="185" customFormat="1" ht="15.75">
      <c r="D29" s="287"/>
    </row>
    <row r="30" spans="1:10" s="185" customFormat="1" ht="15.75">
      <c r="A30" s="160">
        <v>7</v>
      </c>
      <c r="B30" s="163" t="s">
        <v>711</v>
      </c>
      <c r="C30" s="154"/>
      <c r="D30" s="289">
        <f>D24+D28</f>
        <v>190409502.8133435</v>
      </c>
      <c r="E30" s="154"/>
      <c r="F30" s="162" t="s">
        <v>932</v>
      </c>
      <c r="J30" s="222"/>
    </row>
    <row r="31" spans="1:10" s="155" customFormat="1" ht="12.75">
      <c r="J31" s="165"/>
    </row>
    <row r="32" spans="1:10" s="155" customFormat="1" ht="15.75">
      <c r="A32" s="160">
        <v>8</v>
      </c>
      <c r="B32" s="582" t="s">
        <v>929</v>
      </c>
      <c r="C32" s="185"/>
      <c r="D32" s="583">
        <f>+J!J30</f>
        <v>0</v>
      </c>
      <c r="E32" s="584"/>
      <c r="F32" s="585" t="s">
        <v>931</v>
      </c>
      <c r="G32" s="586"/>
      <c r="H32" s="587"/>
      <c r="I32" s="577"/>
      <c r="J32" s="578"/>
    </row>
    <row r="33" spans="1:10" ht="15.75">
      <c r="A33" s="576"/>
      <c r="B33" s="582"/>
      <c r="C33" s="185"/>
      <c r="D33" s="585"/>
      <c r="E33" s="588"/>
      <c r="F33" s="588"/>
      <c r="G33" s="588"/>
      <c r="H33" s="588"/>
      <c r="I33" s="579"/>
      <c r="J33" s="580"/>
    </row>
    <row r="34" spans="1:10" ht="15.75">
      <c r="A34" s="576">
        <v>9</v>
      </c>
      <c r="B34" s="582" t="s">
        <v>1334</v>
      </c>
      <c r="C34" s="185"/>
      <c r="D34" s="287">
        <f>+H!O67</f>
        <v>1978614.4561351503</v>
      </c>
      <c r="E34" s="588"/>
      <c r="F34" s="588" t="s">
        <v>1335</v>
      </c>
      <c r="G34" s="588"/>
      <c r="H34" s="588"/>
      <c r="I34" s="579"/>
      <c r="J34" s="580"/>
    </row>
    <row r="35" spans="1:10" ht="15.75">
      <c r="A35" s="576"/>
      <c r="B35" s="582"/>
      <c r="C35" s="185"/>
      <c r="D35" s="585"/>
      <c r="E35" s="588"/>
      <c r="F35" s="588"/>
      <c r="G35" s="588"/>
      <c r="H35" s="588"/>
      <c r="I35" s="579"/>
      <c r="J35" s="580"/>
    </row>
    <row r="36" spans="1:10" ht="16.5" thickBot="1">
      <c r="A36" s="160">
        <v>10</v>
      </c>
      <c r="B36" s="590" t="s">
        <v>930</v>
      </c>
      <c r="C36" s="185"/>
      <c r="D36" s="591">
        <f>+D30+D32+D34</f>
        <v>192388117.26947865</v>
      </c>
      <c r="E36" s="588"/>
      <c r="F36" s="589" t="s">
        <v>1341</v>
      </c>
      <c r="G36" s="589"/>
      <c r="H36" s="589"/>
      <c r="I36" s="589"/>
      <c r="J36" s="581"/>
    </row>
    <row r="37" spans="1:10" ht="16.5" thickTop="1">
      <c r="A37" s="185"/>
      <c r="B37" s="185"/>
      <c r="C37" s="185"/>
      <c r="D37" s="185"/>
      <c r="E37" s="185"/>
      <c r="F37" s="185"/>
      <c r="G37" s="185"/>
      <c r="H37" s="185"/>
      <c r="I37" s="185"/>
    </row>
    <row r="38" spans="1:10" ht="15.75">
      <c r="A38" s="160">
        <v>11</v>
      </c>
      <c r="B38" s="334" t="s">
        <v>934</v>
      </c>
      <c r="C38" s="185"/>
      <c r="D38" s="185"/>
      <c r="E38" s="185"/>
      <c r="F38" s="185"/>
      <c r="G38" s="185"/>
      <c r="H38" s="185"/>
      <c r="I38" s="185"/>
    </row>
    <row r="39" spans="1:10" ht="15.75">
      <c r="A39" s="185"/>
      <c r="B39" s="185"/>
      <c r="C39" s="185"/>
      <c r="D39" s="185"/>
      <c r="E39" s="185"/>
      <c r="F39" s="185"/>
      <c r="G39" s="185"/>
      <c r="H39" s="185"/>
      <c r="I39" s="185"/>
    </row>
    <row r="40" spans="1:10" ht="15.75">
      <c r="A40" s="160">
        <v>12</v>
      </c>
      <c r="B40" s="185" t="s">
        <v>1211</v>
      </c>
      <c r="C40" s="185"/>
      <c r="D40" s="287">
        <f>+H!R47</f>
        <v>192388117.26947865</v>
      </c>
      <c r="E40" s="185"/>
      <c r="F40" s="185" t="s">
        <v>849</v>
      </c>
      <c r="G40" s="185"/>
      <c r="H40" s="185"/>
      <c r="I40" s="185"/>
    </row>
    <row r="41" spans="1:10" ht="15.75">
      <c r="A41" s="160" t="s">
        <v>1338</v>
      </c>
      <c r="B41" s="185" t="s">
        <v>854</v>
      </c>
      <c r="C41" s="185"/>
      <c r="D41" s="287">
        <f>+H!R48</f>
        <v>0</v>
      </c>
      <c r="E41" s="185"/>
      <c r="F41" s="185" t="s">
        <v>849</v>
      </c>
      <c r="G41" s="185"/>
      <c r="H41" s="185"/>
      <c r="I41" s="185"/>
    </row>
    <row r="42" spans="1:10" ht="15.75">
      <c r="A42" s="160" t="s">
        <v>1339</v>
      </c>
      <c r="B42" s="185" t="s">
        <v>855</v>
      </c>
      <c r="C42" s="185"/>
      <c r="D42" s="287">
        <f>+H!R49</f>
        <v>0</v>
      </c>
      <c r="E42" s="185"/>
      <c r="F42" s="185" t="s">
        <v>849</v>
      </c>
      <c r="G42" s="185"/>
      <c r="H42" s="185"/>
      <c r="I42" s="185"/>
    </row>
    <row r="43" spans="1:10" ht="15.75">
      <c r="A43" s="160" t="s">
        <v>1340</v>
      </c>
      <c r="B43" s="592">
        <v>0</v>
      </c>
      <c r="C43" s="185"/>
      <c r="D43" s="287"/>
      <c r="E43" s="185"/>
      <c r="F43" s="185"/>
      <c r="G43" s="185"/>
      <c r="H43" s="185"/>
      <c r="I43" s="185"/>
    </row>
    <row r="44" spans="1:10" ht="15.75">
      <c r="A44" s="160" t="s">
        <v>818</v>
      </c>
      <c r="B44" s="592">
        <v>0</v>
      </c>
      <c r="C44" s="185"/>
      <c r="D44" s="287"/>
      <c r="E44" s="185"/>
      <c r="F44" s="185"/>
      <c r="G44" s="185"/>
      <c r="H44" s="185"/>
      <c r="I44" s="185"/>
    </row>
    <row r="45" spans="1:10" ht="15.75">
      <c r="A45" s="185"/>
      <c r="B45" s="185"/>
      <c r="C45" s="185"/>
      <c r="D45" s="287"/>
      <c r="E45" s="185"/>
      <c r="F45" s="185"/>
      <c r="G45" s="185"/>
      <c r="H45" s="185"/>
      <c r="I45" s="185"/>
    </row>
    <row r="46" spans="1:10" ht="15.75">
      <c r="A46" s="160">
        <v>13</v>
      </c>
      <c r="B46" s="185" t="s">
        <v>935</v>
      </c>
      <c r="C46" s="185"/>
      <c r="D46" s="287">
        <f>SUM(D40:D45)</f>
        <v>192388117.26947865</v>
      </c>
      <c r="E46" s="185"/>
      <c r="F46" s="185" t="s">
        <v>936</v>
      </c>
      <c r="G46" s="185"/>
      <c r="H46" s="185"/>
      <c r="I46" s="185"/>
    </row>
    <row r="47" spans="1:10" ht="15.75">
      <c r="A47" s="185"/>
      <c r="B47" s="185"/>
      <c r="C47" s="185"/>
      <c r="D47" s="185"/>
      <c r="E47" s="185"/>
      <c r="F47" s="185"/>
      <c r="G47" s="185"/>
      <c r="H47" s="185"/>
      <c r="I47" s="185"/>
    </row>
    <row r="48" spans="1:10" ht="15.75">
      <c r="A48" s="185"/>
      <c r="B48" s="185"/>
      <c r="C48" s="185"/>
      <c r="D48" s="185"/>
      <c r="E48" s="185"/>
      <c r="F48" s="185"/>
      <c r="G48" s="185"/>
      <c r="H48" s="185"/>
      <c r="I48" s="185"/>
    </row>
    <row r="49" spans="1:9" ht="15.75">
      <c r="A49" s="185" t="s">
        <v>1187</v>
      </c>
      <c r="B49" s="1455" t="s">
        <v>1221</v>
      </c>
      <c r="C49" s="1455"/>
      <c r="D49" s="1455"/>
      <c r="E49" s="1455"/>
      <c r="F49" s="1455"/>
      <c r="G49" s="1455"/>
      <c r="H49" s="1455"/>
      <c r="I49" s="185"/>
    </row>
    <row r="50" spans="1:9" ht="15.75">
      <c r="A50" s="185"/>
      <c r="B50" s="1455"/>
      <c r="C50" s="1455"/>
      <c r="D50" s="1455"/>
      <c r="E50" s="1455"/>
      <c r="F50" s="1455"/>
      <c r="G50" s="1455"/>
      <c r="H50" s="1455"/>
      <c r="I50" s="185"/>
    </row>
    <row r="51" spans="1:9" ht="15.75">
      <c r="A51" s="185"/>
      <c r="B51" s="185"/>
      <c r="C51" s="185"/>
      <c r="D51" s="185"/>
      <c r="E51" s="185"/>
      <c r="F51" s="185"/>
      <c r="G51" s="185"/>
      <c r="H51" s="185"/>
      <c r="I51" s="185"/>
    </row>
  </sheetData>
  <mergeCells count="5">
    <mergeCell ref="A5:H5"/>
    <mergeCell ref="A6:H6"/>
    <mergeCell ref="A7:H7"/>
    <mergeCell ref="A10:H10"/>
    <mergeCell ref="B49:H50"/>
  </mergeCells>
  <phoneticPr fontId="0" type="noConversion"/>
  <printOptions horizontalCentered="1"/>
  <pageMargins left="0.5" right="0.5" top="1" bottom="1" header="0.5" footer="0.5"/>
  <pageSetup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92D050"/>
    <pageSetUpPr fitToPage="1"/>
  </sheetPr>
  <dimension ref="A1:L42"/>
  <sheetViews>
    <sheetView showGridLines="0" defaultGridColor="0" view="pageBreakPreview" colorId="22" zoomScale="70" zoomScaleNormal="80" zoomScaleSheetLayoutView="70" workbookViewId="0">
      <selection activeCell="A2" sqref="A2"/>
    </sheetView>
  </sheetViews>
  <sheetFormatPr defaultColWidth="13.625" defaultRowHeight="12"/>
  <cols>
    <col min="1" max="1" width="4.125" style="13" customWidth="1"/>
    <col min="2" max="2" width="7.875" style="13" bestFit="1" customWidth="1"/>
    <col min="3" max="3" width="13" style="13" customWidth="1"/>
    <col min="4" max="4" width="7.5" style="13" customWidth="1"/>
    <col min="5" max="5" width="14.125" style="13" customWidth="1"/>
    <col min="6" max="6" width="23.5" style="13" customWidth="1"/>
    <col min="7" max="7" width="22.875" style="13" customWidth="1"/>
    <col min="8" max="8" width="14.75" style="13" customWidth="1"/>
    <col min="9" max="9" width="1.75" style="13" customWidth="1"/>
    <col min="10" max="10" width="14.375" style="13" bestFit="1" customWidth="1"/>
    <col min="11" max="11" width="8.125" style="13" customWidth="1"/>
    <col min="12" max="16384" width="13.625" style="13"/>
  </cols>
  <sheetData>
    <row r="1" spans="1:12" s="17" customFormat="1" ht="15.75">
      <c r="A1" s="14" t="s">
        <v>1343</v>
      </c>
      <c r="B1" s="119"/>
      <c r="C1" s="20"/>
      <c r="D1" s="20"/>
      <c r="E1" s="20"/>
      <c r="F1" s="20"/>
      <c r="G1" s="20"/>
      <c r="J1" s="238"/>
      <c r="K1" s="62"/>
      <c r="L1" s="20"/>
    </row>
    <row r="2" spans="1:12" ht="18">
      <c r="A2" s="11"/>
      <c r="C2" s="11"/>
      <c r="D2" s="11"/>
      <c r="F2" s="11"/>
      <c r="G2" s="11"/>
      <c r="H2" s="11"/>
      <c r="I2" s="11"/>
      <c r="J2" s="11"/>
      <c r="L2" s="11"/>
    </row>
    <row r="3" spans="1:12" ht="18">
      <c r="A3" s="1456" t="s">
        <v>238</v>
      </c>
      <c r="B3" s="1456"/>
      <c r="C3" s="1456"/>
      <c r="D3" s="1456"/>
      <c r="E3" s="1456"/>
      <c r="F3" s="1456"/>
      <c r="G3" s="1456"/>
      <c r="H3" s="1456"/>
      <c r="I3" s="1456"/>
      <c r="J3" s="1456"/>
      <c r="K3" s="1456"/>
      <c r="L3" s="11"/>
    </row>
    <row r="4" spans="1:12" ht="18">
      <c r="A4" s="1456" t="s">
        <v>120</v>
      </c>
      <c r="B4" s="1456"/>
      <c r="C4" s="1456"/>
      <c r="D4" s="1456"/>
      <c r="E4" s="1456"/>
      <c r="F4" s="1456"/>
      <c r="G4" s="1456"/>
      <c r="H4" s="1456"/>
      <c r="I4" s="1456"/>
      <c r="J4" s="1456"/>
      <c r="K4" s="1456"/>
      <c r="L4" s="11"/>
    </row>
    <row r="5" spans="1:12" ht="18">
      <c r="A5" s="1457" t="s">
        <v>948</v>
      </c>
      <c r="B5" s="1457"/>
      <c r="C5" s="1457"/>
      <c r="D5" s="1457"/>
      <c r="E5" s="1457"/>
      <c r="F5" s="1457"/>
      <c r="G5" s="1457"/>
      <c r="H5" s="1457"/>
      <c r="I5" s="1457"/>
      <c r="J5" s="1457"/>
      <c r="K5" s="1457"/>
      <c r="L5" s="11"/>
    </row>
    <row r="6" spans="1:12" ht="18">
      <c r="A6" s="137"/>
      <c r="B6" s="11"/>
      <c r="C6" s="11"/>
      <c r="D6" s="11"/>
      <c r="E6" s="11"/>
      <c r="F6" s="11"/>
      <c r="G6" s="11"/>
      <c r="H6" s="11"/>
      <c r="I6" s="11"/>
      <c r="J6" s="11"/>
      <c r="K6" s="11"/>
      <c r="L6" s="11"/>
    </row>
    <row r="7" spans="1:12" ht="18">
      <c r="A7" s="1456" t="s">
        <v>265</v>
      </c>
      <c r="B7" s="1456"/>
      <c r="C7" s="1456"/>
      <c r="D7" s="1456"/>
      <c r="E7" s="1456"/>
      <c r="F7" s="1456"/>
      <c r="G7" s="1456"/>
      <c r="H7" s="1456"/>
      <c r="I7" s="1456"/>
      <c r="J7" s="1456"/>
      <c r="K7" s="1456"/>
      <c r="L7" s="11"/>
    </row>
    <row r="8" spans="1:12" ht="18">
      <c r="A8" s="1456" t="s">
        <v>1270</v>
      </c>
      <c r="B8" s="1456"/>
      <c r="C8" s="1456"/>
      <c r="D8" s="1456"/>
      <c r="E8" s="1456"/>
      <c r="F8" s="1456"/>
      <c r="G8" s="1456"/>
      <c r="H8" s="1456"/>
      <c r="I8" s="1456"/>
      <c r="J8" s="1456"/>
      <c r="K8" s="1456"/>
      <c r="L8" s="11"/>
    </row>
    <row r="9" spans="1:12" ht="18">
      <c r="A9" s="227"/>
      <c r="B9" s="227"/>
      <c r="C9" s="227"/>
      <c r="D9" s="227"/>
      <c r="E9" s="227"/>
      <c r="F9" s="227"/>
      <c r="G9" s="339"/>
      <c r="H9" s="227"/>
      <c r="I9" s="277"/>
      <c r="J9" s="227"/>
      <c r="K9" s="227"/>
      <c r="L9" s="11"/>
    </row>
    <row r="10" spans="1:12" s="65" customFormat="1" ht="15.75">
      <c r="A10" s="176"/>
      <c r="B10" s="176"/>
      <c r="C10" s="170" t="s">
        <v>0</v>
      </c>
      <c r="D10" s="176"/>
      <c r="E10" s="176"/>
      <c r="F10" s="176"/>
      <c r="G10" s="293"/>
      <c r="H10" s="176"/>
      <c r="I10" s="176"/>
      <c r="J10" s="176"/>
      <c r="K10" s="176"/>
      <c r="L10" s="176"/>
    </row>
    <row r="11" spans="1:12" s="65" customFormat="1" ht="15.75">
      <c r="A11" s="176"/>
      <c r="B11" s="177" t="s">
        <v>1</v>
      </c>
      <c r="C11" s="177" t="s">
        <v>2</v>
      </c>
      <c r="D11" s="176"/>
      <c r="E11" s="223" t="s">
        <v>3</v>
      </c>
      <c r="F11" s="176"/>
      <c r="G11" s="223" t="s">
        <v>712</v>
      </c>
      <c r="H11" s="177" t="s">
        <v>4</v>
      </c>
      <c r="I11" s="177"/>
      <c r="J11" s="177" t="s">
        <v>5</v>
      </c>
      <c r="K11" s="176"/>
      <c r="L11" s="176"/>
    </row>
    <row r="12" spans="1:12" s="65" customFormat="1" ht="15.75">
      <c r="A12" s="176"/>
      <c r="B12" s="176"/>
      <c r="C12" s="170" t="s">
        <v>6</v>
      </c>
      <c r="D12" s="176"/>
      <c r="E12" s="170" t="s">
        <v>7</v>
      </c>
      <c r="F12" s="170"/>
      <c r="G12" s="170" t="s">
        <v>8</v>
      </c>
      <c r="H12" s="170" t="s">
        <v>9</v>
      </c>
      <c r="I12" s="170"/>
      <c r="J12" s="243" t="s">
        <v>235</v>
      </c>
      <c r="K12" s="176"/>
      <c r="L12" s="176"/>
    </row>
    <row r="13" spans="1:12" s="65" customFormat="1" ht="15.75">
      <c r="A13" s="176"/>
      <c r="B13" s="176"/>
      <c r="C13" s="176"/>
      <c r="D13" s="176"/>
      <c r="E13" s="176"/>
      <c r="F13" s="176"/>
      <c r="G13" s="293"/>
      <c r="H13" s="176"/>
      <c r="I13" s="176"/>
      <c r="J13" s="176"/>
      <c r="K13" s="176"/>
      <c r="L13" s="176"/>
    </row>
    <row r="14" spans="1:12" s="65" customFormat="1" ht="15.75">
      <c r="A14" s="176"/>
      <c r="B14" s="170"/>
      <c r="C14" s="176" t="s">
        <v>10</v>
      </c>
      <c r="D14" s="176"/>
      <c r="E14" s="176"/>
      <c r="F14" s="176"/>
      <c r="G14" s="293"/>
      <c r="H14" s="293"/>
      <c r="I14" s="176"/>
      <c r="J14" s="176"/>
      <c r="K14" s="176"/>
      <c r="L14" s="176"/>
    </row>
    <row r="15" spans="1:12" s="67" customFormat="1" ht="15.75">
      <c r="A15" s="166"/>
      <c r="B15" s="170"/>
      <c r="C15" s="166"/>
      <c r="D15" s="166" t="s">
        <v>11</v>
      </c>
      <c r="E15" s="176" t="s">
        <v>12</v>
      </c>
      <c r="F15" s="166"/>
      <c r="G15" s="166"/>
      <c r="H15" s="293"/>
      <c r="I15" s="166"/>
      <c r="J15" s="166"/>
      <c r="K15" s="166"/>
      <c r="L15" s="166"/>
    </row>
    <row r="16" spans="1:12" s="67" customFormat="1" ht="15.75">
      <c r="A16" s="166"/>
      <c r="B16" s="170">
        <v>1</v>
      </c>
      <c r="C16" s="168">
        <v>560</v>
      </c>
      <c r="D16" s="166"/>
      <c r="E16" s="173" t="s">
        <v>13</v>
      </c>
      <c r="F16" s="166"/>
      <c r="G16" s="166" t="s">
        <v>1212</v>
      </c>
      <c r="H16" s="259">
        <f>'WP-6a'!F26</f>
        <v>4506102.28</v>
      </c>
      <c r="I16" s="259"/>
      <c r="J16" s="166"/>
      <c r="K16" s="166"/>
      <c r="L16" s="166"/>
    </row>
    <row r="17" spans="1:12" s="67" customFormat="1" ht="15.75">
      <c r="A17" s="166"/>
      <c r="B17" s="170">
        <f t="shared" ref="B17:B35" si="0">B16+1</f>
        <v>2</v>
      </c>
      <c r="C17" s="168">
        <v>561</v>
      </c>
      <c r="D17" s="166"/>
      <c r="E17" s="173" t="s">
        <v>14</v>
      </c>
      <c r="F17" s="166"/>
      <c r="G17" s="166" t="s">
        <v>1212</v>
      </c>
      <c r="H17" s="259">
        <f>'WP-6a'!F27</f>
        <v>1793841.74</v>
      </c>
      <c r="I17" s="259"/>
      <c r="J17" s="166"/>
      <c r="K17" s="166"/>
      <c r="L17" s="166"/>
    </row>
    <row r="18" spans="1:12" s="67" customFormat="1" ht="15.75">
      <c r="A18" s="166"/>
      <c r="B18" s="170">
        <f t="shared" si="0"/>
        <v>3</v>
      </c>
      <c r="C18" s="168">
        <v>562</v>
      </c>
      <c r="D18" s="166"/>
      <c r="E18" s="173" t="s">
        <v>15</v>
      </c>
      <c r="F18" s="166"/>
      <c r="G18" s="166" t="s">
        <v>1212</v>
      </c>
      <c r="H18" s="259">
        <f>'WP-6a'!F28</f>
        <v>3437380.38</v>
      </c>
      <c r="I18" s="259"/>
      <c r="J18" s="166"/>
      <c r="K18" s="166"/>
      <c r="L18" s="166"/>
    </row>
    <row r="19" spans="1:12" s="67" customFormat="1" ht="15.75">
      <c r="A19" s="166"/>
      <c r="B19" s="170">
        <f t="shared" si="0"/>
        <v>4</v>
      </c>
      <c r="C19" s="168">
        <v>566</v>
      </c>
      <c r="D19" s="166"/>
      <c r="E19" s="173" t="s">
        <v>16</v>
      </c>
      <c r="F19" s="166"/>
      <c r="G19" s="166" t="s">
        <v>1212</v>
      </c>
      <c r="H19" s="275">
        <f>'WP-6a'!F29</f>
        <v>16339868.799999999</v>
      </c>
      <c r="I19" s="280"/>
      <c r="J19" s="166"/>
      <c r="K19" s="166"/>
      <c r="L19" s="166"/>
    </row>
    <row r="20" spans="1:12" s="67" customFormat="1" ht="15.75">
      <c r="A20" s="166"/>
      <c r="B20" s="170">
        <f t="shared" si="0"/>
        <v>5</v>
      </c>
      <c r="C20" s="168"/>
      <c r="D20" s="175" t="s">
        <v>355</v>
      </c>
      <c r="F20" s="166"/>
      <c r="G20" s="166" t="s">
        <v>1197</v>
      </c>
      <c r="H20" s="948">
        <f>SUM(H16:H19)</f>
        <v>26077193.199999999</v>
      </c>
      <c r="I20" s="175"/>
      <c r="J20" s="166"/>
      <c r="K20" s="166"/>
      <c r="L20" s="166"/>
    </row>
    <row r="21" spans="1:12" s="67" customFormat="1" ht="15.75">
      <c r="A21" s="166"/>
      <c r="B21" s="170"/>
      <c r="C21" s="168"/>
      <c r="D21" s="166"/>
      <c r="E21" s="224"/>
      <c r="F21" s="166"/>
      <c r="G21" s="166"/>
      <c r="H21" s="175"/>
      <c r="I21" s="175"/>
      <c r="J21" s="166"/>
      <c r="K21" s="166"/>
      <c r="L21" s="166"/>
    </row>
    <row r="22" spans="1:12" s="67" customFormat="1" ht="15.75">
      <c r="A22" s="166"/>
      <c r="B22" s="170"/>
      <c r="C22" s="168"/>
      <c r="D22" s="166"/>
      <c r="E22" s="175" t="s">
        <v>18</v>
      </c>
      <c r="F22" s="166"/>
      <c r="G22" s="166"/>
      <c r="H22" s="166"/>
      <c r="I22" s="166"/>
      <c r="J22" s="166"/>
      <c r="K22" s="166"/>
      <c r="L22" s="166"/>
    </row>
    <row r="23" spans="1:12" s="67" customFormat="1" ht="15.75">
      <c r="A23" s="166"/>
      <c r="B23" s="170">
        <f>B20+1</f>
        <v>6</v>
      </c>
      <c r="C23" s="168">
        <v>568</v>
      </c>
      <c r="D23" s="166"/>
      <c r="E23" s="173" t="s">
        <v>13</v>
      </c>
      <c r="F23" s="166"/>
      <c r="G23" s="166" t="s">
        <v>1212</v>
      </c>
      <c r="H23" s="259">
        <f>'WP-6a'!F58</f>
        <v>2759604.7600000002</v>
      </c>
      <c r="I23" s="259"/>
      <c r="J23" s="166"/>
      <c r="K23" s="166"/>
      <c r="L23" s="166"/>
    </row>
    <row r="24" spans="1:12" s="67" customFormat="1" ht="15.75">
      <c r="A24" s="166"/>
      <c r="B24" s="170">
        <f t="shared" si="0"/>
        <v>7</v>
      </c>
      <c r="C24" s="168">
        <v>569</v>
      </c>
      <c r="D24" s="166"/>
      <c r="E24" s="173" t="s">
        <v>19</v>
      </c>
      <c r="F24" s="166"/>
      <c r="G24" s="166" t="s">
        <v>1212</v>
      </c>
      <c r="H24" s="259">
        <f>'WP-6a'!F59</f>
        <v>3192083.5699999994</v>
      </c>
      <c r="I24" s="259"/>
      <c r="J24" s="166"/>
      <c r="K24" s="166"/>
      <c r="L24" s="166"/>
    </row>
    <row r="25" spans="1:12" s="67" customFormat="1" ht="15.75">
      <c r="A25" s="166"/>
      <c r="B25" s="170">
        <f t="shared" si="0"/>
        <v>8</v>
      </c>
      <c r="C25" s="168">
        <v>570</v>
      </c>
      <c r="D25" s="166"/>
      <c r="E25" s="173" t="s">
        <v>20</v>
      </c>
      <c r="F25" s="166"/>
      <c r="G25" s="166" t="s">
        <v>1212</v>
      </c>
      <c r="H25" s="259">
        <f>'WP-6a'!F60</f>
        <v>18898665.989999998</v>
      </c>
      <c r="I25" s="259"/>
      <c r="J25" s="166"/>
      <c r="K25" s="166"/>
      <c r="L25" s="166"/>
    </row>
    <row r="26" spans="1:12" s="67" customFormat="1" ht="15.75">
      <c r="A26" s="166"/>
      <c r="B26" s="170">
        <f t="shared" si="0"/>
        <v>9</v>
      </c>
      <c r="C26" s="168">
        <v>571</v>
      </c>
      <c r="D26" s="166"/>
      <c r="E26" s="173" t="s">
        <v>21</v>
      </c>
      <c r="F26" s="166"/>
      <c r="G26" s="166" t="s">
        <v>1212</v>
      </c>
      <c r="H26" s="259">
        <f>'WP-6a'!F61</f>
        <v>9238304.25</v>
      </c>
      <c r="I26" s="259"/>
      <c r="J26" s="166"/>
      <c r="K26" s="166"/>
      <c r="L26" s="166"/>
    </row>
    <row r="27" spans="1:12" s="67" customFormat="1" ht="15.75">
      <c r="A27" s="166"/>
      <c r="B27" s="170">
        <f t="shared" si="0"/>
        <v>10</v>
      </c>
      <c r="C27" s="168">
        <v>572</v>
      </c>
      <c r="D27" s="166"/>
      <c r="E27" s="173" t="s">
        <v>22</v>
      </c>
      <c r="F27" s="166"/>
      <c r="G27" s="166" t="s">
        <v>1212</v>
      </c>
      <c r="H27" s="259">
        <f>'WP-6a'!F62</f>
        <v>225434.62</v>
      </c>
      <c r="I27" s="259"/>
      <c r="J27" s="166"/>
      <c r="K27" s="166"/>
      <c r="L27" s="166"/>
    </row>
    <row r="28" spans="1:12" s="67" customFormat="1" ht="15.75">
      <c r="A28" s="166"/>
      <c r="B28" s="170">
        <f t="shared" si="0"/>
        <v>11</v>
      </c>
      <c r="C28" s="168">
        <v>573</v>
      </c>
      <c r="D28" s="166"/>
      <c r="E28" s="173" t="s">
        <v>23</v>
      </c>
      <c r="F28" s="166"/>
      <c r="G28" s="166" t="s">
        <v>1212</v>
      </c>
      <c r="H28" s="275">
        <f>'WP-6a'!F63</f>
        <v>120179.2</v>
      </c>
      <c r="I28" s="280"/>
      <c r="J28" s="166"/>
      <c r="K28" s="166"/>
      <c r="L28" s="166"/>
    </row>
    <row r="29" spans="1:12" s="67" customFormat="1" ht="15.75">
      <c r="A29" s="166"/>
      <c r="B29" s="170">
        <f t="shared" si="0"/>
        <v>12</v>
      </c>
      <c r="C29" s="168"/>
      <c r="D29" s="175" t="s">
        <v>531</v>
      </c>
      <c r="F29" s="166"/>
      <c r="G29" s="166" t="s">
        <v>1198</v>
      </c>
      <c r="H29" s="951">
        <f>SUM(H23:H28)</f>
        <v>34434272.390000001</v>
      </c>
      <c r="I29" s="175"/>
      <c r="J29" s="166"/>
      <c r="K29" s="166"/>
      <c r="L29" s="166"/>
    </row>
    <row r="30" spans="1:12" s="67" customFormat="1" ht="15.75">
      <c r="A30" s="166"/>
      <c r="B30" s="170">
        <f t="shared" si="0"/>
        <v>13</v>
      </c>
      <c r="C30" s="168"/>
      <c r="D30" s="166"/>
      <c r="E30" s="175" t="s">
        <v>354</v>
      </c>
      <c r="F30" s="166"/>
      <c r="G30" s="166" t="s">
        <v>1199</v>
      </c>
      <c r="H30" s="166"/>
      <c r="I30" s="166"/>
      <c r="J30" s="952">
        <f>H20+H29</f>
        <v>60511465.590000004</v>
      </c>
      <c r="K30" s="166"/>
      <c r="L30" s="166"/>
    </row>
    <row r="31" spans="1:12" s="67" customFormat="1" ht="15.75">
      <c r="A31" s="166"/>
      <c r="B31" s="170"/>
      <c r="C31" s="168"/>
      <c r="D31" s="166"/>
      <c r="E31" s="175"/>
      <c r="F31" s="166"/>
      <c r="G31" s="166"/>
      <c r="H31" s="166"/>
      <c r="I31" s="166"/>
      <c r="J31" s="250"/>
      <c r="K31" s="166"/>
      <c r="L31" s="166"/>
    </row>
    <row r="32" spans="1:12" s="67" customFormat="1" ht="15.75">
      <c r="A32" s="166"/>
      <c r="B32" s="170"/>
      <c r="C32" s="168"/>
      <c r="D32" s="293" t="s">
        <v>1331</v>
      </c>
      <c r="F32" s="166"/>
      <c r="G32" s="166"/>
      <c r="H32" s="166"/>
      <c r="I32" s="166"/>
      <c r="J32" s="166"/>
      <c r="K32" s="166"/>
      <c r="L32" s="166"/>
    </row>
    <row r="33" spans="1:12" s="67" customFormat="1" ht="15.75">
      <c r="A33" s="166"/>
      <c r="B33" s="170">
        <f>+B30+1</f>
        <v>14</v>
      </c>
      <c r="C33" s="168"/>
      <c r="D33" s="166"/>
      <c r="E33" s="166" t="s">
        <v>168</v>
      </c>
      <c r="G33" s="178" t="s">
        <v>1223</v>
      </c>
      <c r="H33" s="166"/>
      <c r="I33" s="166"/>
      <c r="J33" s="301">
        <f>'WP-19'!D24</f>
        <v>-676723.99312089151</v>
      </c>
      <c r="L33" s="166"/>
    </row>
    <row r="34" spans="1:12" s="67" customFormat="1" ht="15.75">
      <c r="A34" s="166"/>
      <c r="B34" s="170">
        <f t="shared" si="0"/>
        <v>15</v>
      </c>
      <c r="C34" s="168"/>
      <c r="D34" s="166"/>
      <c r="E34" s="166" t="s">
        <v>1188</v>
      </c>
      <c r="G34" s="178" t="s">
        <v>720</v>
      </c>
      <c r="H34" s="166"/>
      <c r="I34" s="166"/>
      <c r="J34" s="301">
        <f>'WP-20'!D24</f>
        <v>-747296.66794757242</v>
      </c>
      <c r="L34" s="166"/>
    </row>
    <row r="35" spans="1:12" s="687" customFormat="1" ht="15.75">
      <c r="A35" s="725"/>
      <c r="B35" s="723">
        <f t="shared" si="0"/>
        <v>16</v>
      </c>
      <c r="C35" s="724"/>
      <c r="D35" s="725"/>
      <c r="E35" s="725" t="s">
        <v>1163</v>
      </c>
      <c r="F35" s="726"/>
      <c r="G35" s="727" t="s">
        <v>1224</v>
      </c>
      <c r="H35" s="725"/>
      <c r="I35" s="725"/>
      <c r="J35" s="333">
        <f>-'WP-27'!H29</f>
        <v>-101260.38</v>
      </c>
      <c r="K35" s="726"/>
      <c r="L35" s="686"/>
    </row>
    <row r="36" spans="1:12" s="67" customFormat="1" ht="16.5" thickBot="1">
      <c r="A36" s="166"/>
      <c r="B36" s="170"/>
      <c r="C36" s="168"/>
      <c r="D36" s="166"/>
      <c r="E36" s="166"/>
      <c r="F36" s="182"/>
      <c r="G36" s="182"/>
      <c r="H36" s="166"/>
      <c r="I36" s="166"/>
      <c r="J36" s="225"/>
      <c r="K36" s="166"/>
      <c r="L36" s="166"/>
    </row>
    <row r="37" spans="1:12" s="67" customFormat="1" ht="17.25" thickTop="1" thickBot="1">
      <c r="A37" s="166"/>
      <c r="B37" s="728">
        <f>B35+1</f>
        <v>17</v>
      </c>
      <c r="C37" s="729"/>
      <c r="D37" s="200"/>
      <c r="E37" s="232" t="s">
        <v>532</v>
      </c>
      <c r="F37" s="200"/>
      <c r="G37" s="200" t="s">
        <v>1271</v>
      </c>
      <c r="H37" s="200"/>
      <c r="I37" s="200"/>
      <c r="J37" s="953">
        <f>SUM(J30:J36)</f>
        <v>58986184.548931532</v>
      </c>
      <c r="K37" s="200"/>
      <c r="L37" s="166"/>
    </row>
    <row r="38" spans="1:12" s="67" customFormat="1" ht="16.5" thickTop="1">
      <c r="A38" s="166"/>
      <c r="B38" s="730" t="s">
        <v>1187</v>
      </c>
      <c r="C38" s="185" t="s">
        <v>1186</v>
      </c>
      <c r="D38" s="200"/>
      <c r="E38" s="200"/>
      <c r="F38" s="200"/>
      <c r="G38" s="200"/>
      <c r="H38" s="200"/>
      <c r="I38" s="200"/>
      <c r="J38" s="200"/>
      <c r="K38" s="200"/>
      <c r="L38" s="166"/>
    </row>
    <row r="39" spans="1:12" s="66" customFormat="1" ht="15.75">
      <c r="B39" s="67" t="s">
        <v>1329</v>
      </c>
      <c r="C39" s="67" t="s">
        <v>1330</v>
      </c>
      <c r="D39" s="67"/>
      <c r="E39" s="67"/>
      <c r="F39" s="67"/>
      <c r="G39" s="67"/>
      <c r="H39" s="67"/>
      <c r="I39" s="67"/>
      <c r="J39" s="67"/>
      <c r="K39" s="67"/>
    </row>
    <row r="40" spans="1:12" s="66" customFormat="1" ht="15.75">
      <c r="B40" s="67"/>
      <c r="C40" s="67"/>
      <c r="D40" s="67"/>
      <c r="E40" s="67"/>
      <c r="F40" s="67"/>
      <c r="G40" s="67"/>
      <c r="H40" s="67"/>
      <c r="I40" s="67"/>
      <c r="J40" s="67"/>
      <c r="K40" s="67"/>
    </row>
    <row r="41" spans="1:12" s="66" customFormat="1" ht="15.75">
      <c r="B41" s="67"/>
      <c r="C41" s="67"/>
      <c r="D41" s="67"/>
      <c r="E41" s="67"/>
      <c r="F41" s="67"/>
      <c r="G41" s="67"/>
      <c r="H41" s="67"/>
      <c r="I41" s="67"/>
      <c r="J41" s="67"/>
      <c r="K41" s="67"/>
    </row>
    <row r="42" spans="1:12" ht="15.75">
      <c r="B42" s="67"/>
      <c r="C42" s="67"/>
      <c r="D42" s="67"/>
      <c r="E42" s="67"/>
      <c r="F42" s="67"/>
      <c r="G42" s="67"/>
      <c r="H42" s="67"/>
      <c r="I42" s="67"/>
      <c r="J42" s="67"/>
      <c r="K42" s="67"/>
    </row>
  </sheetData>
  <mergeCells count="5">
    <mergeCell ref="A3:K3"/>
    <mergeCell ref="A4:K4"/>
    <mergeCell ref="A8:K8"/>
    <mergeCell ref="A5:K5"/>
    <mergeCell ref="A7:K7"/>
  </mergeCells>
  <phoneticPr fontId="0" type="noConversion"/>
  <printOptions horizontalCentered="1"/>
  <pageMargins left="0" right="0" top="0.25" bottom="0.25" header="0.5" footer="0.5"/>
  <pageSetup scale="83" orientation="landscape" r:id="rId1"/>
  <headerFooter alignWithMargins="0"/>
  <rowBreaks count="1" manualBreakCount="1">
    <brk id="43" max="10" man="1"/>
  </rowBreaks>
  <colBreaks count="2" manualBreakCount="2">
    <brk id="13" max="1048575" man="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92D050"/>
    <pageSetUpPr fitToPage="1"/>
  </sheetPr>
  <dimension ref="A1:O44"/>
  <sheetViews>
    <sheetView showGridLines="0" defaultGridColor="0" view="pageBreakPreview" colorId="22" zoomScale="70" zoomScaleNormal="55" zoomScaleSheetLayoutView="70" workbookViewId="0">
      <selection activeCell="A2" sqref="A2"/>
    </sheetView>
  </sheetViews>
  <sheetFormatPr defaultColWidth="13.625" defaultRowHeight="12"/>
  <cols>
    <col min="1" max="1" width="1.75" style="13" customWidth="1"/>
    <col min="2" max="2" width="8.75" style="13" customWidth="1"/>
    <col min="3" max="3" width="8.625" style="25" customWidth="1"/>
    <col min="4" max="4" width="2.375" style="13" customWidth="1"/>
    <col min="5" max="5" width="13.25" style="13" customWidth="1"/>
    <col min="6" max="6" width="23.5" style="13" customWidth="1"/>
    <col min="7" max="7" width="20" style="13" bestFit="1" customWidth="1"/>
    <col min="8" max="8" width="14.375" style="13" customWidth="1"/>
    <col min="9" max="9" width="12" style="13" bestFit="1" customWidth="1"/>
    <col min="10" max="10" width="14.375" style="13" customWidth="1"/>
    <col min="11" max="11" width="2.5" style="13" customWidth="1"/>
    <col min="12" max="12" width="17.5" style="13" customWidth="1"/>
    <col min="13" max="13" width="3.25" style="13" customWidth="1"/>
    <col min="14" max="14" width="11" style="13" bestFit="1" customWidth="1"/>
    <col min="15" max="15" width="29.875" style="13" bestFit="1" customWidth="1"/>
    <col min="16" max="16" width="12.625" style="13" bestFit="1" customWidth="1"/>
    <col min="17" max="17" width="1.625" style="13" customWidth="1"/>
    <col min="18" max="18" width="12.625" style="13" bestFit="1" customWidth="1"/>
    <col min="19" max="16384" width="13.625" style="13"/>
  </cols>
  <sheetData>
    <row r="1" spans="1:13" s="17" customFormat="1" ht="15.75">
      <c r="A1" s="14" t="s">
        <v>1344</v>
      </c>
      <c r="B1" s="20"/>
      <c r="C1" s="119"/>
      <c r="D1" s="20"/>
      <c r="E1" s="20"/>
      <c r="F1" s="20"/>
      <c r="G1" s="20"/>
      <c r="H1" s="20"/>
      <c r="I1" s="20"/>
      <c r="J1" s="20"/>
      <c r="K1" s="20"/>
      <c r="L1" s="238"/>
      <c r="M1" s="62"/>
    </row>
    <row r="2" spans="1:13" s="17" customFormat="1" ht="15.75">
      <c r="A2" s="14"/>
      <c r="B2" s="20"/>
      <c r="C2" s="119"/>
      <c r="D2" s="20"/>
      <c r="E2" s="20"/>
      <c r="F2" s="20"/>
      <c r="G2" s="20"/>
      <c r="H2" s="20"/>
      <c r="I2" s="20"/>
      <c r="J2" s="20"/>
      <c r="K2" s="20"/>
      <c r="L2" s="120"/>
      <c r="M2" s="230"/>
    </row>
    <row r="3" spans="1:13" ht="18">
      <c r="A3" s="1456" t="s">
        <v>240</v>
      </c>
      <c r="B3" s="1456"/>
      <c r="C3" s="1456"/>
      <c r="D3" s="1456"/>
      <c r="E3" s="1456"/>
      <c r="F3" s="1456"/>
      <c r="G3" s="1456"/>
      <c r="H3" s="1456"/>
      <c r="I3" s="1456"/>
      <c r="J3" s="1456"/>
      <c r="K3" s="1456"/>
      <c r="L3" s="1456"/>
      <c r="M3" s="1456"/>
    </row>
    <row r="4" spans="1:13" ht="18">
      <c r="A4" s="1456" t="s">
        <v>120</v>
      </c>
      <c r="B4" s="1456"/>
      <c r="C4" s="1456"/>
      <c r="D4" s="1456"/>
      <c r="E4" s="1456"/>
      <c r="F4" s="1456"/>
      <c r="G4" s="1456"/>
      <c r="H4" s="1456"/>
      <c r="I4" s="1456"/>
      <c r="J4" s="1456"/>
      <c r="K4" s="1456"/>
      <c r="L4" s="1456"/>
      <c r="M4" s="1456"/>
    </row>
    <row r="5" spans="1:13" ht="18">
      <c r="A5" s="1457" t="s">
        <v>948</v>
      </c>
      <c r="B5" s="1457"/>
      <c r="C5" s="1457"/>
      <c r="D5" s="1457"/>
      <c r="E5" s="1457"/>
      <c r="F5" s="1457"/>
      <c r="G5" s="1457"/>
      <c r="H5" s="1457"/>
      <c r="I5" s="1457"/>
      <c r="J5" s="1457"/>
      <c r="K5" s="1457"/>
      <c r="L5" s="1457"/>
      <c r="M5" s="1457"/>
    </row>
    <row r="6" spans="1:13" ht="18">
      <c r="A6" s="11"/>
      <c r="B6" s="11"/>
      <c r="C6" s="24"/>
      <c r="D6" s="11"/>
      <c r="E6" s="11"/>
      <c r="F6" s="11"/>
      <c r="G6" s="11"/>
      <c r="H6" s="11"/>
      <c r="I6" s="11"/>
      <c r="J6" s="11"/>
      <c r="K6" s="11"/>
      <c r="L6" s="11"/>
      <c r="M6" s="11"/>
    </row>
    <row r="7" spans="1:13" ht="18">
      <c r="A7" s="1458" t="s">
        <v>248</v>
      </c>
      <c r="B7" s="1458"/>
      <c r="C7" s="1458"/>
      <c r="D7" s="1458"/>
      <c r="E7" s="1458"/>
      <c r="F7" s="1458"/>
      <c r="G7" s="1458"/>
      <c r="H7" s="1458"/>
      <c r="I7" s="1458"/>
      <c r="J7" s="1458"/>
      <c r="K7" s="1458"/>
      <c r="L7" s="1458"/>
      <c r="M7" s="1458"/>
    </row>
    <row r="8" spans="1:13" s="17" customFormat="1" ht="18">
      <c r="A8" s="1456" t="s">
        <v>241</v>
      </c>
      <c r="B8" s="1456"/>
      <c r="C8" s="1456"/>
      <c r="D8" s="1456"/>
      <c r="E8" s="1456"/>
      <c r="F8" s="1456"/>
      <c r="G8" s="1456"/>
      <c r="H8" s="1456"/>
      <c r="I8" s="1456"/>
      <c r="J8" s="1456"/>
      <c r="K8" s="1456"/>
      <c r="L8" s="1456"/>
      <c r="M8" s="1456"/>
    </row>
    <row r="9" spans="1:13" s="17" customFormat="1" ht="18">
      <c r="A9" s="227"/>
      <c r="B9" s="227"/>
      <c r="C9" s="227"/>
      <c r="D9" s="227"/>
      <c r="E9" s="227"/>
      <c r="F9" s="227"/>
      <c r="G9" s="339"/>
      <c r="H9" s="227"/>
      <c r="I9" s="245"/>
      <c r="J9" s="245"/>
      <c r="K9" s="227"/>
      <c r="L9" s="227"/>
      <c r="M9" s="227"/>
    </row>
    <row r="10" spans="1:13" s="67" customFormat="1" ht="15.75">
      <c r="A10" s="166"/>
      <c r="B10" s="166"/>
      <c r="C10" s="167"/>
      <c r="D10" s="166"/>
      <c r="E10" s="166"/>
      <c r="F10" s="166"/>
      <c r="G10" s="166"/>
      <c r="H10" s="166"/>
      <c r="I10" s="166"/>
      <c r="K10" s="166"/>
      <c r="L10" s="166"/>
      <c r="M10" s="166"/>
    </row>
    <row r="11" spans="1:13" s="65" customFormat="1" ht="15.75">
      <c r="A11" s="176"/>
      <c r="B11" s="176"/>
      <c r="C11" s="243" t="s">
        <v>0</v>
      </c>
      <c r="D11" s="176"/>
      <c r="E11" s="176"/>
      <c r="F11" s="176"/>
      <c r="G11" s="293"/>
      <c r="H11" s="170" t="s">
        <v>438</v>
      </c>
      <c r="I11" s="170" t="s">
        <v>36</v>
      </c>
      <c r="J11" s="170" t="s">
        <v>35</v>
      </c>
      <c r="K11" s="176"/>
      <c r="L11" s="176"/>
      <c r="M11" s="176"/>
    </row>
    <row r="12" spans="1:13" s="65" customFormat="1" ht="15.75">
      <c r="A12" s="176"/>
      <c r="B12" s="177" t="s">
        <v>1</v>
      </c>
      <c r="C12" s="244" t="s">
        <v>2</v>
      </c>
      <c r="D12" s="176"/>
      <c r="E12" s="223" t="s">
        <v>3</v>
      </c>
      <c r="F12" s="176"/>
      <c r="G12" s="293" t="s">
        <v>712</v>
      </c>
      <c r="H12" s="177" t="s">
        <v>1269</v>
      </c>
      <c r="I12" s="177" t="s">
        <v>543</v>
      </c>
      <c r="J12" s="177" t="s">
        <v>482</v>
      </c>
      <c r="K12" s="176"/>
      <c r="L12" s="223" t="s">
        <v>37</v>
      </c>
      <c r="M12" s="176"/>
    </row>
    <row r="13" spans="1:13" s="67" customFormat="1" ht="15.75">
      <c r="A13" s="166"/>
      <c r="B13" s="166"/>
      <c r="C13" s="167" t="s">
        <v>6</v>
      </c>
      <c r="D13" s="166"/>
      <c r="E13" s="168" t="s">
        <v>7</v>
      </c>
      <c r="F13" s="166"/>
      <c r="G13" s="166"/>
      <c r="H13" s="168" t="s">
        <v>8</v>
      </c>
      <c r="I13" s="168" t="s">
        <v>9</v>
      </c>
      <c r="J13" s="168" t="s">
        <v>28</v>
      </c>
      <c r="K13" s="166"/>
      <c r="L13" s="168" t="s">
        <v>29</v>
      </c>
      <c r="M13" s="166"/>
    </row>
    <row r="14" spans="1:13" s="67" customFormat="1" ht="15.75">
      <c r="A14" s="166"/>
      <c r="B14" s="166"/>
      <c r="C14" s="167"/>
      <c r="D14" s="166"/>
      <c r="E14" s="166"/>
      <c r="F14" s="166"/>
      <c r="G14" s="166"/>
      <c r="H14" s="166"/>
      <c r="I14" s="166"/>
      <c r="J14" s="166"/>
      <c r="K14" s="166"/>
      <c r="L14" s="166"/>
      <c r="M14" s="166"/>
    </row>
    <row r="15" spans="1:13" s="67" customFormat="1" ht="15.75">
      <c r="A15" s="166"/>
      <c r="B15" s="170"/>
      <c r="C15" s="171" t="s">
        <v>38</v>
      </c>
      <c r="D15" s="169"/>
      <c r="E15" s="169"/>
      <c r="F15" s="166"/>
      <c r="G15" s="166"/>
      <c r="H15" s="200"/>
      <c r="I15" s="200"/>
      <c r="J15" s="200"/>
      <c r="K15" s="166"/>
      <c r="L15" s="166"/>
      <c r="M15" s="166"/>
    </row>
    <row r="16" spans="1:13" s="67" customFormat="1" ht="15.75">
      <c r="A16" s="166"/>
      <c r="B16" s="170">
        <v>1</v>
      </c>
      <c r="C16" s="172">
        <v>920</v>
      </c>
      <c r="D16" s="166" t="s">
        <v>11</v>
      </c>
      <c r="E16" s="166" t="s">
        <v>39</v>
      </c>
      <c r="F16" s="166"/>
      <c r="G16" s="166" t="s">
        <v>1212</v>
      </c>
      <c r="H16" s="273">
        <f>'WP-6a'!F32</f>
        <v>46647904.588912256</v>
      </c>
      <c r="I16" s="273"/>
      <c r="J16" s="183"/>
      <c r="K16" s="166"/>
      <c r="L16" s="166"/>
      <c r="M16" s="166"/>
    </row>
    <row r="17" spans="1:15" s="67" customFormat="1" ht="15.75">
      <c r="A17" s="166"/>
      <c r="B17" s="170">
        <f>B16+1</f>
        <v>2</v>
      </c>
      <c r="C17" s="172">
        <v>921</v>
      </c>
      <c r="D17" s="166"/>
      <c r="E17" s="166" t="s">
        <v>40</v>
      </c>
      <c r="F17" s="166"/>
      <c r="G17" s="166" t="s">
        <v>1212</v>
      </c>
      <c r="H17" s="273">
        <f>'WP-6a'!F33</f>
        <v>17393880.663704205</v>
      </c>
      <c r="I17" s="273"/>
      <c r="J17" s="183"/>
      <c r="K17" s="166"/>
      <c r="L17" s="166"/>
      <c r="M17" s="166"/>
    </row>
    <row r="18" spans="1:15" s="67" customFormat="1" ht="15.75">
      <c r="A18" s="166"/>
      <c r="B18" s="170">
        <f t="shared" ref="B18:B22" si="0">B17+1</f>
        <v>3</v>
      </c>
      <c r="C18" s="172">
        <v>922</v>
      </c>
      <c r="D18" s="166"/>
      <c r="E18" s="166" t="s">
        <v>454</v>
      </c>
      <c r="F18" s="166"/>
      <c r="G18" s="166" t="s">
        <v>1212</v>
      </c>
      <c r="H18" s="273">
        <f>'WP-6a'!F34</f>
        <v>-12641469.800000001</v>
      </c>
      <c r="I18" s="273"/>
      <c r="J18" s="183"/>
      <c r="K18" s="166"/>
      <c r="L18" s="166"/>
      <c r="M18" s="166"/>
    </row>
    <row r="19" spans="1:15" s="67" customFormat="1" ht="15.75">
      <c r="A19" s="166"/>
      <c r="B19" s="170">
        <f t="shared" si="0"/>
        <v>4</v>
      </c>
      <c r="C19" s="172">
        <v>923</v>
      </c>
      <c r="D19" s="166"/>
      <c r="E19" s="166" t="s">
        <v>41</v>
      </c>
      <c r="F19" s="166"/>
      <c r="G19" s="166" t="s">
        <v>1212</v>
      </c>
      <c r="H19" s="273">
        <f>'WP-6a'!F35</f>
        <v>16206632.17331155</v>
      </c>
      <c r="I19" s="296"/>
      <c r="J19" s="183"/>
      <c r="K19" s="166"/>
      <c r="L19" s="166"/>
      <c r="M19" s="166"/>
    </row>
    <row r="20" spans="1:15" s="67" customFormat="1" ht="15.75">
      <c r="A20" s="166"/>
      <c r="B20" s="170">
        <f t="shared" si="0"/>
        <v>5</v>
      </c>
      <c r="C20" s="172">
        <v>924</v>
      </c>
      <c r="D20" s="166"/>
      <c r="E20" s="166" t="s">
        <v>42</v>
      </c>
      <c r="F20" s="166"/>
      <c r="G20" s="166" t="s">
        <v>1212</v>
      </c>
      <c r="H20" s="273">
        <f>'WP-6a'!F36</f>
        <v>5516403.04</v>
      </c>
      <c r="I20" s="295"/>
      <c r="J20" s="290">
        <f>'WP-22'!J34</f>
        <v>978670.39715354075</v>
      </c>
      <c r="K20" s="200"/>
      <c r="L20" s="200" t="s">
        <v>1225</v>
      </c>
      <c r="M20" s="166"/>
      <c r="N20" s="340"/>
      <c r="O20" s="303"/>
    </row>
    <row r="21" spans="1:15" s="67" customFormat="1" ht="15.75">
      <c r="A21" s="166"/>
      <c r="B21" s="170">
        <f t="shared" si="0"/>
        <v>6</v>
      </c>
      <c r="C21" s="172" t="s">
        <v>475</v>
      </c>
      <c r="D21" s="166"/>
      <c r="E21" s="166" t="s">
        <v>476</v>
      </c>
      <c r="F21" s="166"/>
      <c r="G21" s="166" t="s">
        <v>1212</v>
      </c>
      <c r="H21" s="273">
        <f>'WP-6a'!F37</f>
        <v>2334079.19</v>
      </c>
      <c r="I21" s="276"/>
      <c r="J21" s="290">
        <f>'WP-23'!J31</f>
        <v>707614.89026815991</v>
      </c>
      <c r="K21" s="200"/>
      <c r="L21" s="200" t="s">
        <v>1226</v>
      </c>
      <c r="M21" s="166"/>
      <c r="N21" s="340"/>
      <c r="O21" s="303"/>
    </row>
    <row r="22" spans="1:15" s="67" customFormat="1" ht="15.75">
      <c r="A22" s="166"/>
      <c r="B22" s="170">
        <f t="shared" si="0"/>
        <v>7</v>
      </c>
      <c r="C22" s="172">
        <v>926</v>
      </c>
      <c r="D22" s="166"/>
      <c r="E22" s="166" t="s">
        <v>44</v>
      </c>
      <c r="F22" s="166"/>
      <c r="G22" s="166" t="s">
        <v>1212</v>
      </c>
      <c r="H22" s="273">
        <f>'WP-6a'!F38+'WP-6a'!F39</f>
        <v>48913857.104072019</v>
      </c>
      <c r="I22" s="273"/>
      <c r="J22" s="290"/>
      <c r="K22" s="166"/>
      <c r="L22" s="166"/>
      <c r="M22" s="166"/>
    </row>
    <row r="23" spans="1:15" s="67" customFormat="1" ht="15.75">
      <c r="A23" s="166"/>
      <c r="B23" s="170">
        <f>B22+1</f>
        <v>8</v>
      </c>
      <c r="C23" s="172">
        <v>928</v>
      </c>
      <c r="D23" s="166"/>
      <c r="E23" s="166" t="s">
        <v>45</v>
      </c>
      <c r="F23" s="166"/>
      <c r="G23" s="166" t="s">
        <v>1212</v>
      </c>
      <c r="H23" s="273">
        <f>'WP-6a'!E40</f>
        <v>0</v>
      </c>
      <c r="I23" s="273"/>
      <c r="J23" s="290">
        <f>'WP-6a'!D40</f>
        <v>0</v>
      </c>
      <c r="K23" s="166"/>
      <c r="L23" s="166" t="s">
        <v>1227</v>
      </c>
      <c r="M23" s="166"/>
    </row>
    <row r="24" spans="1:15" s="67" customFormat="1" ht="15.75">
      <c r="A24" s="166"/>
      <c r="B24" s="170">
        <f t="shared" ref="B24:B30" si="1">B23+1</f>
        <v>9</v>
      </c>
      <c r="C24" s="172" t="s">
        <v>687</v>
      </c>
      <c r="D24" s="166"/>
      <c r="E24" s="166" t="s">
        <v>681</v>
      </c>
      <c r="F24" s="166"/>
      <c r="G24" s="166" t="s">
        <v>1212</v>
      </c>
      <c r="H24" s="273">
        <f>'WP-6a'!F41</f>
        <v>363067.92</v>
      </c>
      <c r="I24" s="273"/>
      <c r="J24" s="183"/>
      <c r="K24" s="166"/>
      <c r="L24" s="166"/>
      <c r="M24" s="166"/>
    </row>
    <row r="25" spans="1:15" s="67" customFormat="1" ht="15.75">
      <c r="A25" s="166"/>
      <c r="B25" s="170">
        <f t="shared" si="1"/>
        <v>10</v>
      </c>
      <c r="C25" s="172" t="s">
        <v>960</v>
      </c>
      <c r="D25" s="166"/>
      <c r="E25" s="166" t="s">
        <v>961</v>
      </c>
      <c r="F25" s="166"/>
      <c r="G25" s="166" t="s">
        <v>1212</v>
      </c>
      <c r="H25" s="273">
        <f>'WP-6a'!F42</f>
        <v>214449.91999999998</v>
      </c>
      <c r="I25" s="273"/>
      <c r="J25" s="183"/>
      <c r="K25" s="166"/>
      <c r="L25" s="166"/>
      <c r="M25" s="166"/>
    </row>
    <row r="26" spans="1:15" s="67" customFormat="1" ht="15.75">
      <c r="A26" s="166"/>
      <c r="B26" s="170">
        <f t="shared" si="1"/>
        <v>11</v>
      </c>
      <c r="C26" s="234" t="s">
        <v>571</v>
      </c>
      <c r="D26" s="200"/>
      <c r="E26" s="200" t="s">
        <v>569</v>
      </c>
      <c r="F26" s="200"/>
      <c r="G26" s="166" t="s">
        <v>1212</v>
      </c>
      <c r="H26" s="273">
        <f>'WP-6a'!F43</f>
        <v>4526891.5700000012</v>
      </c>
      <c r="I26" s="273"/>
      <c r="J26" s="183"/>
      <c r="K26" s="166"/>
      <c r="L26" s="166"/>
      <c r="M26" s="166"/>
    </row>
    <row r="27" spans="1:15" s="67" customFormat="1" ht="15.75">
      <c r="A27" s="166"/>
      <c r="B27" s="170">
        <f t="shared" si="1"/>
        <v>12</v>
      </c>
      <c r="C27" s="234" t="s">
        <v>568</v>
      </c>
      <c r="D27" s="200"/>
      <c r="E27" s="200" t="s">
        <v>570</v>
      </c>
      <c r="F27" s="200"/>
      <c r="G27" s="166" t="s">
        <v>1212</v>
      </c>
      <c r="H27" s="273">
        <f>'WP-6a'!F44</f>
        <v>7751597.3600000003</v>
      </c>
      <c r="I27" s="273"/>
      <c r="J27" s="183"/>
      <c r="K27" s="166"/>
      <c r="L27" s="166"/>
      <c r="M27" s="166"/>
    </row>
    <row r="28" spans="1:15" s="67" customFormat="1" ht="15.75">
      <c r="A28" s="166"/>
      <c r="B28" s="170">
        <f t="shared" si="1"/>
        <v>13</v>
      </c>
      <c r="C28" s="172">
        <v>931</v>
      </c>
      <c r="D28" s="166"/>
      <c r="E28" s="166" t="s">
        <v>17</v>
      </c>
      <c r="F28" s="166"/>
      <c r="G28" s="166" t="s">
        <v>1212</v>
      </c>
      <c r="H28" s="273">
        <f>'WP-6a'!F45</f>
        <v>683314.94</v>
      </c>
      <c r="I28" s="273"/>
      <c r="J28" s="183"/>
      <c r="K28" s="166"/>
      <c r="L28" s="166"/>
      <c r="M28" s="166"/>
    </row>
    <row r="29" spans="1:15" s="67" customFormat="1" ht="15.75">
      <c r="A29" s="166"/>
      <c r="B29" s="170">
        <f t="shared" si="1"/>
        <v>14</v>
      </c>
      <c r="C29" s="172">
        <v>935</v>
      </c>
      <c r="D29" s="166"/>
      <c r="E29" s="166" t="s">
        <v>46</v>
      </c>
      <c r="F29" s="166"/>
      <c r="G29" s="166" t="s">
        <v>1212</v>
      </c>
      <c r="H29" s="274">
        <f>'WP-6a'!F46</f>
        <v>4459875.2</v>
      </c>
      <c r="I29" s="296"/>
      <c r="J29" s="246"/>
      <c r="K29" s="166"/>
      <c r="L29" s="166"/>
      <c r="M29" s="166"/>
    </row>
    <row r="30" spans="1:15" s="67" customFormat="1" ht="15.75">
      <c r="A30" s="166"/>
      <c r="B30" s="170">
        <f t="shared" si="1"/>
        <v>15</v>
      </c>
      <c r="C30" s="167"/>
      <c r="D30" s="166"/>
      <c r="E30" s="170" t="s">
        <v>34</v>
      </c>
      <c r="F30" s="166"/>
      <c r="G30" s="166" t="s">
        <v>727</v>
      </c>
      <c r="H30" s="948">
        <f>SUM(H16:H29)</f>
        <v>142370483.87000003</v>
      </c>
      <c r="I30" s="175"/>
      <c r="J30" s="175"/>
      <c r="K30" s="166"/>
      <c r="L30" s="166"/>
      <c r="M30" s="166"/>
    </row>
    <row r="31" spans="1:15" s="67" customFormat="1" ht="15.75">
      <c r="A31" s="166"/>
      <c r="B31" s="170"/>
      <c r="C31" s="167"/>
      <c r="D31" s="166"/>
      <c r="E31" s="170"/>
      <c r="F31" s="166"/>
      <c r="G31" s="166"/>
      <c r="H31" s="175"/>
      <c r="I31" s="175"/>
      <c r="J31" s="175"/>
      <c r="K31" s="166"/>
      <c r="L31" s="166"/>
      <c r="M31" s="166"/>
    </row>
    <row r="32" spans="1:15" s="67" customFormat="1" ht="15.75">
      <c r="A32" s="166"/>
      <c r="B32" s="170">
        <f>B30+1</f>
        <v>16</v>
      </c>
      <c r="C32" s="167"/>
      <c r="D32" s="166"/>
      <c r="E32" s="166" t="s">
        <v>47</v>
      </c>
      <c r="F32" s="166"/>
      <c r="G32" s="166" t="s">
        <v>722</v>
      </c>
      <c r="H32" s="280">
        <f>-H20</f>
        <v>-5516403.04</v>
      </c>
      <c r="I32" s="173"/>
      <c r="J32" s="173"/>
      <c r="K32" s="166"/>
      <c r="L32" s="166"/>
      <c r="M32" s="166"/>
    </row>
    <row r="33" spans="1:13" s="67" customFormat="1" ht="15.75">
      <c r="A33" s="166"/>
      <c r="B33" s="170">
        <f>B32+1</f>
        <v>17</v>
      </c>
      <c r="C33" s="167"/>
      <c r="D33" s="166"/>
      <c r="E33" s="166" t="s">
        <v>487</v>
      </c>
      <c r="F33" s="166"/>
      <c r="G33" s="166" t="s">
        <v>721</v>
      </c>
      <c r="H33" s="280">
        <f>-H21</f>
        <v>-2334079.19</v>
      </c>
      <c r="I33" s="247"/>
      <c r="J33" s="247"/>
      <c r="K33" s="166"/>
      <c r="L33" s="166"/>
      <c r="M33" s="166"/>
    </row>
    <row r="34" spans="1:13" s="67" customFormat="1" ht="15.75">
      <c r="A34" s="166"/>
      <c r="B34" s="170">
        <f t="shared" ref="B34:B36" si="2">B33+1</f>
        <v>18</v>
      </c>
      <c r="C34" s="167"/>
      <c r="D34" s="166"/>
      <c r="E34" s="166" t="s">
        <v>1142</v>
      </c>
      <c r="F34" s="166"/>
      <c r="G34" s="166" t="s">
        <v>1143</v>
      </c>
      <c r="H34" s="684">
        <v>0</v>
      </c>
      <c r="I34" s="247"/>
      <c r="J34" s="247"/>
      <c r="K34" s="166"/>
      <c r="L34" s="166"/>
      <c r="M34" s="166"/>
    </row>
    <row r="35" spans="1:13" s="67" customFormat="1" ht="15.75">
      <c r="A35" s="166"/>
      <c r="B35" s="170">
        <f t="shared" si="2"/>
        <v>19</v>
      </c>
      <c r="C35" s="167"/>
      <c r="D35" s="166"/>
      <c r="E35" s="166" t="s">
        <v>1144</v>
      </c>
      <c r="F35" s="166"/>
      <c r="G35" s="166" t="s">
        <v>1145</v>
      </c>
      <c r="H35" s="684">
        <f>-H23</f>
        <v>0</v>
      </c>
      <c r="I35" s="247"/>
      <c r="J35" s="247"/>
      <c r="K35" s="166"/>
      <c r="L35" s="166"/>
      <c r="M35" s="166"/>
    </row>
    <row r="36" spans="1:13" s="67" customFormat="1" ht="15.75">
      <c r="A36" s="166"/>
      <c r="B36" s="170">
        <f t="shared" si="2"/>
        <v>20</v>
      </c>
      <c r="C36" s="167"/>
      <c r="D36" s="166"/>
      <c r="E36" s="166" t="s">
        <v>1146</v>
      </c>
      <c r="F36" s="166"/>
      <c r="G36" s="166" t="s">
        <v>1064</v>
      </c>
      <c r="H36" s="274">
        <f>'WP-25'!H21</f>
        <v>0</v>
      </c>
      <c r="I36" s="247"/>
      <c r="J36" s="247"/>
      <c r="K36" s="166"/>
      <c r="L36" s="166"/>
      <c r="M36" s="166"/>
    </row>
    <row r="37" spans="1:13" s="67" customFormat="1" ht="15.75">
      <c r="A37" s="166"/>
      <c r="B37" s="170">
        <f t="shared" ref="B37" si="3">B36+1</f>
        <v>21</v>
      </c>
      <c r="C37" s="167"/>
      <c r="D37" s="166"/>
      <c r="E37" s="293" t="s">
        <v>48</v>
      </c>
      <c r="F37" s="166"/>
      <c r="G37" s="166" t="s">
        <v>1200</v>
      </c>
      <c r="H37" s="948">
        <f>SUM(H30:H36)</f>
        <v>134520001.64000005</v>
      </c>
      <c r="I37" s="248">
        <f>F!H21</f>
        <v>0.28409996038662511</v>
      </c>
      <c r="J37" s="948">
        <f>H37*I37</f>
        <v>38217127.137132756</v>
      </c>
      <c r="K37" s="166"/>
      <c r="L37" s="166" t="s">
        <v>43</v>
      </c>
      <c r="M37" s="166"/>
    </row>
    <row r="38" spans="1:13" s="67" customFormat="1" ht="15.75">
      <c r="A38" s="166"/>
      <c r="B38" s="170"/>
      <c r="C38" s="167"/>
      <c r="D38" s="166"/>
      <c r="E38" s="176"/>
      <c r="F38" s="166"/>
      <c r="G38" s="166"/>
      <c r="H38" s="175"/>
      <c r="I38" s="248"/>
      <c r="J38" s="175"/>
      <c r="K38" s="166"/>
      <c r="L38" s="166" t="s">
        <v>49</v>
      </c>
      <c r="M38" s="166"/>
    </row>
    <row r="39" spans="1:13" s="67" customFormat="1" ht="15.75">
      <c r="A39" s="166"/>
      <c r="B39" s="170">
        <f>B37+1</f>
        <v>22</v>
      </c>
      <c r="C39" s="167"/>
      <c r="D39" s="166"/>
      <c r="E39" s="176" t="s">
        <v>534</v>
      </c>
      <c r="F39" s="166"/>
      <c r="G39" s="166" t="s">
        <v>1201</v>
      </c>
      <c r="H39" s="166"/>
      <c r="I39" s="166"/>
      <c r="J39" s="950">
        <f>SUM(J16:J37)</f>
        <v>39903412.42455446</v>
      </c>
      <c r="K39" s="166"/>
      <c r="L39" s="166" t="s">
        <v>398</v>
      </c>
      <c r="M39" s="166"/>
    </row>
    <row r="40" spans="1:13" s="67" customFormat="1" ht="15.75">
      <c r="A40" s="166"/>
      <c r="B40" s="166"/>
      <c r="C40" s="167"/>
      <c r="D40" s="166"/>
      <c r="E40" s="166"/>
      <c r="F40" s="166"/>
      <c r="G40" s="166"/>
      <c r="H40" s="166"/>
      <c r="I40" s="166"/>
      <c r="J40" s="166"/>
      <c r="K40" s="166"/>
      <c r="M40" s="166"/>
    </row>
    <row r="41" spans="1:13" s="67" customFormat="1" ht="15.75">
      <c r="A41" s="166"/>
      <c r="B41" s="182"/>
      <c r="C41" s="231"/>
      <c r="D41" s="166"/>
      <c r="E41" s="166"/>
      <c r="F41" s="166"/>
      <c r="G41" s="166"/>
      <c r="H41" s="166"/>
      <c r="I41" s="166"/>
      <c r="J41" s="166"/>
      <c r="K41" s="166"/>
      <c r="L41" s="166"/>
      <c r="M41" s="166"/>
    </row>
    <row r="42" spans="1:13" ht="18">
      <c r="A42" s="11"/>
      <c r="B42" s="11"/>
      <c r="C42" s="24"/>
      <c r="D42" s="11"/>
      <c r="E42" s="11"/>
      <c r="F42" s="11"/>
      <c r="G42" s="11"/>
      <c r="H42" s="11"/>
      <c r="I42" s="11"/>
      <c r="J42" s="11"/>
      <c r="K42" s="11"/>
      <c r="L42" s="11"/>
      <c r="M42" s="11"/>
    </row>
    <row r="43" spans="1:13" ht="18">
      <c r="A43" s="11"/>
      <c r="B43" s="11"/>
      <c r="C43" s="24"/>
      <c r="D43" s="11"/>
      <c r="E43" s="11"/>
      <c r="F43" s="11"/>
      <c r="G43" s="11"/>
      <c r="H43" s="11"/>
      <c r="I43" s="11"/>
      <c r="J43" s="11"/>
      <c r="K43" s="11"/>
      <c r="L43" s="11"/>
      <c r="M43" s="11"/>
    </row>
    <row r="44" spans="1:13" ht="18">
      <c r="A44" s="11"/>
      <c r="B44" s="11"/>
      <c r="C44" s="24"/>
      <c r="D44" s="11"/>
      <c r="E44" s="11"/>
      <c r="F44" s="11"/>
      <c r="G44" s="11"/>
      <c r="H44" s="11"/>
      <c r="I44" s="11"/>
      <c r="J44" s="11"/>
      <c r="K44" s="11"/>
      <c r="L44" s="11"/>
      <c r="M44" s="11"/>
    </row>
  </sheetData>
  <mergeCells count="5">
    <mergeCell ref="A3:M3"/>
    <mergeCell ref="A4:M4"/>
    <mergeCell ref="A8:M8"/>
    <mergeCell ref="A5:M5"/>
    <mergeCell ref="A7:M7"/>
  </mergeCells>
  <phoneticPr fontId="0" type="noConversion"/>
  <printOptions horizontalCentered="1"/>
  <pageMargins left="0.25" right="0.25" top="0.25" bottom="0.25" header="0.5" footer="0.5"/>
  <pageSetup scale="81" orientation="landscape" r:id="rId1"/>
  <headerFooter alignWithMargins="0"/>
  <colBreaks count="2" manualBreakCount="2">
    <brk id="14" max="1048575" man="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rgb="FF92D050"/>
    <pageSetUpPr fitToPage="1"/>
  </sheetPr>
  <dimension ref="A1:R54"/>
  <sheetViews>
    <sheetView showGridLines="0" defaultGridColor="0" view="pageBreakPreview" colorId="22" zoomScale="70" zoomScaleNormal="55" zoomScaleSheetLayoutView="70" zoomScalePageLayoutView="80" workbookViewId="0">
      <selection activeCell="A4" sqref="A4:Q4"/>
    </sheetView>
  </sheetViews>
  <sheetFormatPr defaultColWidth="13.625" defaultRowHeight="12"/>
  <cols>
    <col min="1" max="1" width="9" style="13" bestFit="1" customWidth="1"/>
    <col min="2" max="2" width="2.25" style="13" customWidth="1"/>
    <col min="3" max="3" width="7.625" style="13" customWidth="1"/>
    <col min="4" max="4" width="2.25" style="13" customWidth="1"/>
    <col min="5" max="5" width="27.75" style="13" customWidth="1"/>
    <col min="6" max="6" width="23.5" style="13" customWidth="1"/>
    <col min="7" max="7" width="15" style="13" bestFit="1" customWidth="1"/>
    <col min="8" max="8" width="19.25" style="13" customWidth="1"/>
    <col min="9" max="9" width="5.875" style="13" customWidth="1"/>
    <col min="10" max="10" width="17" style="13" customWidth="1"/>
    <col min="11" max="11" width="8" style="13" customWidth="1"/>
    <col min="12" max="12" width="10" style="13" customWidth="1"/>
    <col min="13" max="13" width="6.375" style="13" customWidth="1"/>
    <col min="14" max="14" width="17.125" style="13" bestFit="1" customWidth="1"/>
    <col min="15" max="15" width="6.125" style="13" customWidth="1"/>
    <col min="16" max="16" width="13.875" style="13" customWidth="1"/>
    <col min="17" max="17" width="2.375" style="13" customWidth="1"/>
    <col min="18" max="16384" width="13.625" style="13"/>
  </cols>
  <sheetData>
    <row r="1" spans="1:18" s="17" customFormat="1" ht="20.25">
      <c r="A1" s="1237" t="s">
        <v>1345</v>
      </c>
      <c r="B1" s="20"/>
      <c r="C1" s="20"/>
      <c r="D1" s="20"/>
      <c r="E1" s="119"/>
      <c r="F1" s="20"/>
      <c r="G1" s="20"/>
      <c r="H1" s="20"/>
      <c r="I1" s="20"/>
      <c r="J1" s="20"/>
      <c r="K1" s="20"/>
      <c r="L1" s="20"/>
      <c r="M1" s="20"/>
      <c r="N1" s="20"/>
      <c r="O1" s="20"/>
      <c r="P1" s="238"/>
      <c r="Q1" s="62"/>
      <c r="R1" s="20"/>
    </row>
    <row r="2" spans="1:18" ht="18">
      <c r="B2" s="11"/>
      <c r="C2" s="11"/>
      <c r="D2" s="11"/>
      <c r="F2" s="11"/>
      <c r="G2" s="11"/>
      <c r="H2" s="11"/>
      <c r="I2" s="11"/>
      <c r="J2" s="11"/>
      <c r="K2" s="11"/>
      <c r="L2" s="11"/>
      <c r="M2" s="11"/>
      <c r="N2" s="11"/>
      <c r="O2" s="11"/>
    </row>
    <row r="3" spans="1:18" ht="18">
      <c r="B3" s="11"/>
      <c r="C3" s="11"/>
      <c r="D3" s="11"/>
      <c r="F3" s="11"/>
      <c r="G3" s="11"/>
      <c r="H3" s="11"/>
      <c r="I3" s="11"/>
      <c r="J3" s="11"/>
      <c r="K3" s="11"/>
      <c r="L3" s="11"/>
      <c r="M3" s="11"/>
      <c r="N3" s="11"/>
      <c r="O3" s="11"/>
      <c r="P3" s="11"/>
      <c r="Q3" s="11"/>
      <c r="R3" s="11"/>
    </row>
    <row r="4" spans="1:18" ht="18">
      <c r="A4" s="1456" t="s">
        <v>238</v>
      </c>
      <c r="B4" s="1456"/>
      <c r="C4" s="1456"/>
      <c r="D4" s="1456"/>
      <c r="E4" s="1456"/>
      <c r="F4" s="1456"/>
      <c r="G4" s="1456"/>
      <c r="H4" s="1456"/>
      <c r="I4" s="1456"/>
      <c r="J4" s="1456"/>
      <c r="K4" s="1456"/>
      <c r="L4" s="1456"/>
      <c r="M4" s="1456"/>
      <c r="N4" s="1456"/>
      <c r="O4" s="1456"/>
      <c r="P4" s="1456"/>
      <c r="Q4" s="1456"/>
      <c r="R4" s="11"/>
    </row>
    <row r="5" spans="1:18" ht="18">
      <c r="A5" s="1456" t="s">
        <v>120</v>
      </c>
      <c r="B5" s="1456"/>
      <c r="C5" s="1456"/>
      <c r="D5" s="1456"/>
      <c r="E5" s="1456"/>
      <c r="F5" s="1456"/>
      <c r="G5" s="1456"/>
      <c r="H5" s="1456"/>
      <c r="I5" s="1456"/>
      <c r="J5" s="1456"/>
      <c r="K5" s="1456"/>
      <c r="L5" s="1456"/>
      <c r="M5" s="1456"/>
      <c r="N5" s="1456"/>
      <c r="O5" s="1456"/>
      <c r="P5" s="1456"/>
      <c r="Q5" s="1456"/>
      <c r="R5" s="11"/>
    </row>
    <row r="6" spans="1:18" ht="18">
      <c r="A6" s="1457" t="s">
        <v>948</v>
      </c>
      <c r="B6" s="1457"/>
      <c r="C6" s="1457"/>
      <c r="D6" s="1457"/>
      <c r="E6" s="1457"/>
      <c r="F6" s="1457"/>
      <c r="G6" s="1457"/>
      <c r="H6" s="1457"/>
      <c r="I6" s="1457"/>
      <c r="J6" s="1457"/>
      <c r="K6" s="1457"/>
      <c r="L6" s="1457"/>
      <c r="M6" s="1457"/>
      <c r="N6" s="1457"/>
      <c r="O6" s="1457"/>
      <c r="P6" s="1457"/>
      <c r="Q6" s="1457"/>
      <c r="R6" s="11"/>
    </row>
    <row r="8" spans="1:18" ht="18">
      <c r="A8" s="1458" t="s">
        <v>242</v>
      </c>
      <c r="B8" s="1458"/>
      <c r="C8" s="1458"/>
      <c r="D8" s="1458"/>
      <c r="E8" s="1458"/>
      <c r="F8" s="1458"/>
      <c r="G8" s="1458"/>
      <c r="H8" s="1458"/>
      <c r="I8" s="1458"/>
      <c r="J8" s="1458"/>
      <c r="K8" s="1458"/>
      <c r="L8" s="1458"/>
      <c r="M8" s="1458"/>
      <c r="N8" s="1458"/>
      <c r="O8" s="1458"/>
      <c r="P8" s="1458"/>
      <c r="Q8" s="1458"/>
      <c r="R8" s="11"/>
    </row>
    <row r="9" spans="1:18" ht="18">
      <c r="A9" s="1456" t="s">
        <v>1268</v>
      </c>
      <c r="B9" s="1456"/>
      <c r="C9" s="1456"/>
      <c r="D9" s="1456"/>
      <c r="E9" s="1456"/>
      <c r="F9" s="1456"/>
      <c r="G9" s="1456"/>
      <c r="H9" s="1456"/>
      <c r="I9" s="1456"/>
      <c r="J9" s="1456"/>
      <c r="K9" s="1456"/>
      <c r="L9" s="1456"/>
      <c r="M9" s="1456"/>
      <c r="N9" s="1456"/>
      <c r="O9" s="1456"/>
      <c r="P9" s="1456"/>
      <c r="Q9" s="1456"/>
      <c r="R9" s="11"/>
    </row>
    <row r="10" spans="1:18" ht="18">
      <c r="B10" s="11"/>
      <c r="C10" s="11"/>
      <c r="D10" s="11"/>
      <c r="E10" s="11"/>
      <c r="F10" s="11"/>
      <c r="G10" s="11"/>
      <c r="H10" s="11"/>
      <c r="I10" s="11"/>
      <c r="J10" s="11"/>
      <c r="K10" s="11"/>
      <c r="L10" s="11"/>
      <c r="M10" s="11"/>
      <c r="N10" s="11"/>
      <c r="O10" s="11"/>
      <c r="P10" s="11"/>
      <c r="Q10" s="11"/>
      <c r="R10" s="11"/>
    </row>
    <row r="11" spans="1:18" ht="18">
      <c r="B11" s="11"/>
      <c r="C11" s="11"/>
      <c r="D11" s="11"/>
      <c r="E11" s="11"/>
      <c r="F11" s="11"/>
      <c r="G11" s="11"/>
      <c r="H11" s="11"/>
      <c r="I11" s="11"/>
      <c r="J11" s="11"/>
      <c r="K11" s="11"/>
      <c r="M11" s="11"/>
      <c r="N11" s="11"/>
      <c r="O11" s="11"/>
      <c r="P11" s="11"/>
      <c r="Q11" s="11"/>
      <c r="R11" s="11"/>
    </row>
    <row r="12" spans="1:18" s="67" customFormat="1" ht="15.75">
      <c r="B12" s="166"/>
      <c r="C12" s="166"/>
      <c r="D12" s="166"/>
      <c r="E12" s="166"/>
      <c r="F12" s="166"/>
      <c r="G12" s="166"/>
      <c r="H12" s="166"/>
      <c r="I12" s="166"/>
      <c r="J12" s="166"/>
      <c r="K12" s="166"/>
      <c r="M12" s="166"/>
      <c r="N12" s="166"/>
      <c r="O12" s="166"/>
      <c r="P12" s="170" t="s">
        <v>4</v>
      </c>
      <c r="R12" s="166"/>
    </row>
    <row r="13" spans="1:18" s="67" customFormat="1" ht="15.75">
      <c r="B13" s="166"/>
      <c r="C13" s="166"/>
      <c r="D13" s="166"/>
      <c r="E13" s="166"/>
      <c r="F13" s="166"/>
      <c r="G13" s="166"/>
      <c r="H13" s="166"/>
      <c r="I13" s="166"/>
      <c r="J13" s="166"/>
      <c r="K13" s="166"/>
      <c r="M13" s="166"/>
      <c r="N13" s="170" t="s">
        <v>113</v>
      </c>
      <c r="O13" s="166"/>
      <c r="P13" s="170" t="s">
        <v>116</v>
      </c>
      <c r="R13" s="166"/>
    </row>
    <row r="14" spans="1:18" s="67" customFormat="1" ht="15.75">
      <c r="B14" s="166"/>
      <c r="C14" s="170" t="s">
        <v>278</v>
      </c>
      <c r="D14" s="166"/>
      <c r="E14" s="166"/>
      <c r="F14" s="166"/>
      <c r="G14" s="166"/>
      <c r="H14" s="166"/>
      <c r="I14" s="166"/>
      <c r="J14" s="166"/>
      <c r="K14" s="166"/>
      <c r="L14" s="170" t="s">
        <v>36</v>
      </c>
      <c r="M14" s="166"/>
      <c r="N14" s="170" t="s">
        <v>35</v>
      </c>
      <c r="O14" s="166"/>
      <c r="P14" s="170" t="s">
        <v>80</v>
      </c>
      <c r="R14" s="166"/>
    </row>
    <row r="15" spans="1:18" s="67" customFormat="1" ht="15.75">
      <c r="A15" s="177" t="s">
        <v>1</v>
      </c>
      <c r="B15" s="166"/>
      <c r="C15" s="177" t="s">
        <v>352</v>
      </c>
      <c r="D15" s="166"/>
      <c r="E15" s="177" t="s">
        <v>565</v>
      </c>
      <c r="F15" s="166"/>
      <c r="G15" s="177" t="s">
        <v>712</v>
      </c>
      <c r="H15" s="177" t="s">
        <v>36</v>
      </c>
      <c r="I15" s="166"/>
      <c r="J15" s="177" t="s">
        <v>113</v>
      </c>
      <c r="K15" s="166"/>
      <c r="L15" s="177" t="s">
        <v>115</v>
      </c>
      <c r="M15" s="166"/>
      <c r="N15" s="177" t="s">
        <v>114</v>
      </c>
      <c r="O15" s="166"/>
      <c r="P15" s="177" t="s">
        <v>1317</v>
      </c>
      <c r="R15" s="166"/>
    </row>
    <row r="16" spans="1:18" s="67" customFormat="1" ht="15.75">
      <c r="B16" s="166"/>
      <c r="C16" s="166"/>
      <c r="D16" s="166"/>
      <c r="E16" s="166"/>
      <c r="F16" s="166"/>
      <c r="G16" s="170" t="s">
        <v>6</v>
      </c>
      <c r="H16" s="170" t="s">
        <v>7</v>
      </c>
      <c r="J16" s="170" t="s">
        <v>8</v>
      </c>
      <c r="L16" s="170" t="s">
        <v>9</v>
      </c>
      <c r="N16" s="170" t="s">
        <v>28</v>
      </c>
      <c r="P16" s="243" t="s">
        <v>556</v>
      </c>
      <c r="Q16" s="170"/>
      <c r="R16" s="166"/>
    </row>
    <row r="17" spans="1:18" s="67" customFormat="1" ht="15.75">
      <c r="B17" s="166"/>
      <c r="C17" s="166"/>
      <c r="D17" s="166"/>
      <c r="E17" s="166"/>
      <c r="F17" s="166"/>
      <c r="G17" s="166"/>
      <c r="H17" s="170"/>
      <c r="I17" s="166"/>
      <c r="J17" s="170"/>
      <c r="K17" s="166"/>
      <c r="L17" s="170"/>
      <c r="M17" s="166"/>
      <c r="N17" s="170"/>
      <c r="O17" s="166"/>
      <c r="P17" s="170"/>
      <c r="Q17" s="170"/>
      <c r="R17" s="166"/>
    </row>
    <row r="18" spans="1:18" s="67" customFormat="1" ht="15.75">
      <c r="A18" s="65">
        <v>1</v>
      </c>
      <c r="B18" s="178"/>
      <c r="C18" s="168">
        <v>352</v>
      </c>
      <c r="D18" s="178"/>
      <c r="E18" s="178" t="s">
        <v>81</v>
      </c>
      <c r="F18" s="166"/>
      <c r="G18" s="166" t="s">
        <v>494</v>
      </c>
      <c r="H18" s="256">
        <f>'WP-10'!J98</f>
        <v>1524472</v>
      </c>
      <c r="I18" s="175"/>
      <c r="J18" s="175"/>
      <c r="K18" s="166"/>
      <c r="L18" s="166"/>
      <c r="M18" s="166"/>
      <c r="N18" s="166"/>
      <c r="O18" s="166"/>
      <c r="P18" s="166"/>
      <c r="Q18" s="166"/>
      <c r="R18" s="166"/>
    </row>
    <row r="19" spans="1:18" s="67" customFormat="1" ht="15.75">
      <c r="A19" s="65">
        <f t="shared" ref="A19" si="0">A18+1</f>
        <v>2</v>
      </c>
      <c r="B19" s="178"/>
      <c r="C19" s="168">
        <v>353</v>
      </c>
      <c r="D19" s="178"/>
      <c r="E19" s="178" t="s">
        <v>20</v>
      </c>
      <c r="F19" s="166"/>
      <c r="G19" s="166" t="s">
        <v>494</v>
      </c>
      <c r="H19" s="256">
        <f>'WP-10'!J108</f>
        <v>14054024.189999999</v>
      </c>
      <c r="I19" s="175"/>
      <c r="J19" s="175"/>
      <c r="K19" s="166"/>
      <c r="L19" s="166"/>
      <c r="M19" s="166"/>
      <c r="N19" s="166"/>
      <c r="O19" s="166"/>
      <c r="P19" s="166"/>
      <c r="Q19" s="166"/>
      <c r="R19" s="166"/>
    </row>
    <row r="20" spans="1:18" s="67" customFormat="1" ht="15.75">
      <c r="A20" s="65">
        <f t="shared" ref="A20:A44" si="1">A19+1</f>
        <v>3</v>
      </c>
      <c r="B20" s="178"/>
      <c r="C20" s="168">
        <v>354</v>
      </c>
      <c r="D20" s="178"/>
      <c r="E20" s="178" t="s">
        <v>86</v>
      </c>
      <c r="F20" s="166"/>
      <c r="G20" s="166" t="s">
        <v>494</v>
      </c>
      <c r="H20" s="256">
        <f>'WP-10'!J116</f>
        <v>3158306</v>
      </c>
      <c r="I20" s="175"/>
      <c r="J20" s="175"/>
      <c r="K20" s="166"/>
      <c r="L20" s="166"/>
      <c r="M20" s="166"/>
      <c r="N20" s="166"/>
      <c r="O20" s="166"/>
      <c r="P20" s="166"/>
      <c r="Q20" s="166"/>
      <c r="R20" s="166"/>
    </row>
    <row r="21" spans="1:18" s="67" customFormat="1" ht="15.75">
      <c r="A21" s="65">
        <f t="shared" si="1"/>
        <v>4</v>
      </c>
      <c r="B21" s="178"/>
      <c r="C21" s="168">
        <v>355</v>
      </c>
      <c r="D21" s="178"/>
      <c r="E21" s="178" t="s">
        <v>87</v>
      </c>
      <c r="F21" s="166"/>
      <c r="G21" s="166" t="s">
        <v>494</v>
      </c>
      <c r="H21" s="256">
        <f>'WP-10'!J123</f>
        <v>4226753</v>
      </c>
      <c r="I21" s="175"/>
      <c r="J21" s="175"/>
      <c r="K21" s="166"/>
      <c r="L21" s="166"/>
      <c r="M21" s="166"/>
      <c r="N21" s="166"/>
      <c r="O21" s="166"/>
      <c r="P21" s="166"/>
      <c r="Q21" s="166"/>
      <c r="R21" s="166"/>
    </row>
    <row r="22" spans="1:18" s="67" customFormat="1" ht="15.75">
      <c r="A22" s="65">
        <f t="shared" si="1"/>
        <v>5</v>
      </c>
      <c r="B22" s="178"/>
      <c r="C22" s="168">
        <v>356</v>
      </c>
      <c r="D22" s="178"/>
      <c r="E22" s="178" t="s">
        <v>88</v>
      </c>
      <c r="F22" s="166"/>
      <c r="G22" s="166" t="s">
        <v>494</v>
      </c>
      <c r="H22" s="256">
        <f>'WP-10'!J131</f>
        <v>3705627</v>
      </c>
      <c r="I22" s="175"/>
      <c r="J22" s="175"/>
      <c r="K22" s="166"/>
      <c r="L22" s="166"/>
      <c r="M22" s="166"/>
      <c r="N22" s="166"/>
      <c r="O22" s="166"/>
      <c r="P22" s="166"/>
      <c r="Q22" s="166"/>
      <c r="R22" s="166"/>
    </row>
    <row r="23" spans="1:18" s="67" customFormat="1" ht="15.75">
      <c r="A23" s="65">
        <f t="shared" si="1"/>
        <v>6</v>
      </c>
      <c r="B23" s="178"/>
      <c r="C23" s="168">
        <v>357</v>
      </c>
      <c r="D23" s="178"/>
      <c r="E23" s="178" t="s">
        <v>89</v>
      </c>
      <c r="F23" s="166"/>
      <c r="G23" s="166" t="s">
        <v>494</v>
      </c>
      <c r="H23" s="256">
        <f>'WP-10'!J136</f>
        <v>2610097</v>
      </c>
      <c r="I23" s="175"/>
      <c r="J23" s="175"/>
      <c r="K23" s="166"/>
      <c r="L23" s="166"/>
      <c r="M23" s="166"/>
      <c r="N23" s="166"/>
      <c r="O23" s="166"/>
      <c r="P23" s="166"/>
      <c r="Q23" s="166"/>
      <c r="R23" s="166"/>
    </row>
    <row r="24" spans="1:18" s="67" customFormat="1" ht="15.75">
      <c r="A24" s="65">
        <f t="shared" si="1"/>
        <v>7</v>
      </c>
      <c r="B24" s="178"/>
      <c r="C24" s="168">
        <v>358</v>
      </c>
      <c r="D24" s="178"/>
      <c r="E24" s="178" t="s">
        <v>90</v>
      </c>
      <c r="F24" s="166"/>
      <c r="G24" s="166" t="s">
        <v>494</v>
      </c>
      <c r="H24" s="256">
        <f>'WP-10'!J141</f>
        <v>5720145</v>
      </c>
      <c r="I24" s="175"/>
      <c r="J24" s="175"/>
      <c r="K24" s="166"/>
      <c r="L24" s="166"/>
      <c r="M24" s="166"/>
      <c r="N24" s="166"/>
      <c r="O24" s="166"/>
      <c r="P24" s="166"/>
      <c r="Q24" s="166"/>
      <c r="R24" s="166"/>
    </row>
    <row r="25" spans="1:18" s="67" customFormat="1" ht="15.75">
      <c r="A25" s="65">
        <f t="shared" si="1"/>
        <v>8</v>
      </c>
      <c r="B25" s="178"/>
      <c r="C25" s="168">
        <v>359</v>
      </c>
      <c r="D25" s="178"/>
      <c r="E25" s="178" t="s">
        <v>91</v>
      </c>
      <c r="F25" s="166"/>
      <c r="G25" s="166" t="s">
        <v>494</v>
      </c>
      <c r="H25" s="257">
        <f>'WP-10'!J149</f>
        <v>285749</v>
      </c>
      <c r="I25" s="175"/>
      <c r="J25" s="175"/>
      <c r="K25" s="166"/>
      <c r="L25" s="166"/>
      <c r="M25" s="166"/>
      <c r="N25" s="166"/>
      <c r="O25" s="166"/>
      <c r="P25" s="166"/>
      <c r="Q25" s="166"/>
      <c r="R25" s="166"/>
    </row>
    <row r="26" spans="1:18" s="67" customFormat="1" ht="15.75">
      <c r="A26" s="65">
        <f t="shared" si="1"/>
        <v>9</v>
      </c>
      <c r="B26" s="178"/>
      <c r="C26" s="621" t="s">
        <v>1061</v>
      </c>
      <c r="D26" s="178"/>
      <c r="F26" s="166"/>
      <c r="G26" s="166"/>
      <c r="H26" s="948">
        <f>SUM(H18:H25)</f>
        <v>35285173.189999998</v>
      </c>
      <c r="I26" s="175"/>
      <c r="J26" s="175"/>
      <c r="K26" s="166"/>
      <c r="L26" s="166"/>
      <c r="M26" s="166"/>
      <c r="N26" s="166"/>
      <c r="O26" s="166"/>
      <c r="P26" s="166"/>
      <c r="Q26" s="166"/>
      <c r="R26" s="166"/>
    </row>
    <row r="27" spans="1:18" s="67" customFormat="1" ht="15.75">
      <c r="A27" s="65"/>
      <c r="B27" s="178"/>
      <c r="C27" s="180"/>
      <c r="D27" s="178"/>
      <c r="F27" s="166"/>
      <c r="G27" s="166"/>
      <c r="H27" s="175"/>
      <c r="I27" s="175"/>
      <c r="J27" s="175"/>
      <c r="K27" s="166"/>
      <c r="L27" s="166"/>
      <c r="M27" s="166"/>
      <c r="N27" s="166"/>
      <c r="O27" s="166"/>
      <c r="P27" s="166"/>
      <c r="Q27" s="166"/>
      <c r="R27" s="166"/>
    </row>
    <row r="28" spans="1:18" s="67" customFormat="1" ht="15.75">
      <c r="A28" s="65">
        <f>A26+1</f>
        <v>10</v>
      </c>
      <c r="B28" s="178"/>
      <c r="C28" s="168">
        <v>390</v>
      </c>
      <c r="D28" s="178"/>
      <c r="E28" s="178" t="s">
        <v>81</v>
      </c>
      <c r="F28" s="166"/>
      <c r="G28" s="166" t="s">
        <v>494</v>
      </c>
      <c r="I28" s="173"/>
      <c r="J28" s="256">
        <f>'WP-10'!J24</f>
        <v>4181430.51</v>
      </c>
      <c r="K28" s="166"/>
      <c r="L28" s="166"/>
      <c r="M28" s="166"/>
      <c r="N28" s="166"/>
      <c r="O28" s="166"/>
      <c r="P28" s="166"/>
      <c r="Q28" s="166"/>
      <c r="R28" s="166"/>
    </row>
    <row r="29" spans="1:18" s="67" customFormat="1" ht="15.75">
      <c r="A29" s="65">
        <f t="shared" si="1"/>
        <v>11</v>
      </c>
      <c r="B29" s="178"/>
      <c r="C29" s="168">
        <v>391</v>
      </c>
      <c r="D29" s="178"/>
      <c r="E29" s="178" t="s">
        <v>92</v>
      </c>
      <c r="F29" s="181"/>
      <c r="G29" s="166" t="s">
        <v>494</v>
      </c>
      <c r="I29" s="173"/>
      <c r="J29" s="256">
        <f>'WP-10'!J31</f>
        <v>13494775.810000001</v>
      </c>
      <c r="K29" s="166"/>
      <c r="L29" s="166"/>
      <c r="M29" s="166"/>
      <c r="N29" s="166"/>
      <c r="O29" s="166"/>
      <c r="P29" s="166"/>
      <c r="Q29" s="166"/>
      <c r="R29" s="166"/>
    </row>
    <row r="30" spans="1:18" s="67" customFormat="1" ht="15.75">
      <c r="A30" s="65">
        <f t="shared" si="1"/>
        <v>12</v>
      </c>
      <c r="B30" s="178"/>
      <c r="C30" s="168">
        <v>392</v>
      </c>
      <c r="D30" s="178"/>
      <c r="E30" s="178" t="s">
        <v>93</v>
      </c>
      <c r="F30" s="166"/>
      <c r="G30" s="166" t="s">
        <v>494</v>
      </c>
      <c r="I30" s="173"/>
      <c r="J30" s="256">
        <f>'WP-10'!J38</f>
        <v>3250772.67</v>
      </c>
      <c r="K30" s="166"/>
      <c r="L30" s="166"/>
      <c r="M30" s="166"/>
      <c r="N30" s="166"/>
      <c r="O30" s="166"/>
      <c r="P30" s="166"/>
      <c r="Q30" s="166"/>
      <c r="R30" s="166"/>
    </row>
    <row r="31" spans="1:18" s="67" customFormat="1" ht="15.75">
      <c r="A31" s="65">
        <f t="shared" si="1"/>
        <v>13</v>
      </c>
      <c r="B31" s="178"/>
      <c r="C31" s="168">
        <v>393</v>
      </c>
      <c r="D31" s="178"/>
      <c r="E31" s="178" t="s">
        <v>94</v>
      </c>
      <c r="F31" s="166"/>
      <c r="G31" s="166" t="s">
        <v>494</v>
      </c>
      <c r="I31" s="173"/>
      <c r="J31" s="256">
        <f>'WP-10'!J44</f>
        <v>32623</v>
      </c>
      <c r="K31" s="166"/>
      <c r="L31" s="166"/>
      <c r="M31" s="166"/>
      <c r="N31" s="166"/>
      <c r="O31" s="166"/>
      <c r="P31" s="166"/>
      <c r="Q31" s="166"/>
      <c r="R31" s="166"/>
    </row>
    <row r="32" spans="1:18" s="67" customFormat="1" ht="15.75">
      <c r="A32" s="65">
        <f t="shared" si="1"/>
        <v>14</v>
      </c>
      <c r="B32" s="178"/>
      <c r="C32" s="168">
        <v>394</v>
      </c>
      <c r="D32" s="178"/>
      <c r="E32" s="178" t="s">
        <v>95</v>
      </c>
      <c r="F32" s="166"/>
      <c r="G32" s="166" t="s">
        <v>494</v>
      </c>
      <c r="I32" s="173"/>
      <c r="J32" s="256">
        <f>'WP-10'!J51</f>
        <v>489529.17000000004</v>
      </c>
      <c r="K32" s="166"/>
      <c r="L32" s="166"/>
      <c r="M32" s="166"/>
      <c r="N32" s="166"/>
      <c r="O32" s="166"/>
      <c r="P32" s="166"/>
      <c r="Q32" s="166"/>
      <c r="R32" s="166"/>
    </row>
    <row r="33" spans="1:18" s="67" customFormat="1" ht="15.75">
      <c r="A33" s="65">
        <f t="shared" si="1"/>
        <v>15</v>
      </c>
      <c r="B33" s="178"/>
      <c r="C33" s="168">
        <v>395</v>
      </c>
      <c r="D33" s="178"/>
      <c r="E33" s="178" t="s">
        <v>96</v>
      </c>
      <c r="F33" s="166"/>
      <c r="G33" s="166" t="s">
        <v>494</v>
      </c>
      <c r="I33" s="179"/>
      <c r="J33" s="256">
        <f>'WP-10'!J58</f>
        <v>187612.81</v>
      </c>
      <c r="K33" s="166"/>
      <c r="L33" s="166"/>
      <c r="M33" s="166"/>
      <c r="N33" s="166"/>
      <c r="O33" s="166"/>
      <c r="P33" s="166"/>
      <c r="Q33" s="166"/>
      <c r="R33" s="166"/>
    </row>
    <row r="34" spans="1:18" s="67" customFormat="1" ht="15.75">
      <c r="A34" s="65">
        <f t="shared" si="1"/>
        <v>16</v>
      </c>
      <c r="B34" s="178"/>
      <c r="C34" s="168">
        <v>396</v>
      </c>
      <c r="D34" s="178"/>
      <c r="E34" s="178" t="s">
        <v>97</v>
      </c>
      <c r="F34" s="166"/>
      <c r="G34" s="166" t="s">
        <v>494</v>
      </c>
      <c r="I34" s="173"/>
      <c r="J34" s="256">
        <f>'WP-10'!J65</f>
        <v>1155333.4100000001</v>
      </c>
      <c r="K34" s="166"/>
      <c r="L34" s="166"/>
      <c r="M34" s="166"/>
      <c r="N34" s="166"/>
      <c r="O34" s="166"/>
      <c r="P34" s="166"/>
      <c r="Q34" s="166"/>
      <c r="R34" s="166"/>
    </row>
    <row r="35" spans="1:18" s="67" customFormat="1" ht="15.75">
      <c r="A35" s="65">
        <f t="shared" si="1"/>
        <v>17</v>
      </c>
      <c r="B35" s="178"/>
      <c r="C35" s="168">
        <v>397</v>
      </c>
      <c r="D35" s="178"/>
      <c r="E35" s="178" t="s">
        <v>98</v>
      </c>
      <c r="F35" s="166"/>
      <c r="G35" s="166" t="s">
        <v>494</v>
      </c>
      <c r="I35" s="173"/>
      <c r="J35" s="256">
        <f>'WP-10'!J74</f>
        <v>879906.72</v>
      </c>
      <c r="K35" s="166"/>
      <c r="L35" s="166"/>
      <c r="M35" s="166"/>
      <c r="N35" s="166"/>
      <c r="O35" s="166"/>
      <c r="P35" s="166"/>
      <c r="Q35" s="166"/>
      <c r="R35" s="166"/>
    </row>
    <row r="36" spans="1:18" s="67" customFormat="1" ht="15.75">
      <c r="A36" s="65">
        <f t="shared" si="1"/>
        <v>18</v>
      </c>
      <c r="B36" s="178"/>
      <c r="C36" s="168">
        <v>398</v>
      </c>
      <c r="D36" s="178"/>
      <c r="E36" s="178" t="s">
        <v>99</v>
      </c>
      <c r="F36" s="166"/>
      <c r="G36" s="166" t="s">
        <v>494</v>
      </c>
      <c r="I36" s="173"/>
      <c r="J36" s="256">
        <f>'WP-10'!J81</f>
        <v>17042229.460000001</v>
      </c>
      <c r="K36" s="166"/>
      <c r="L36" s="166"/>
      <c r="M36" s="166"/>
      <c r="N36" s="166"/>
      <c r="O36" s="166"/>
      <c r="P36" s="166"/>
      <c r="Q36" s="166"/>
      <c r="R36" s="166"/>
    </row>
    <row r="37" spans="1:18" s="67" customFormat="1" ht="15.75">
      <c r="A37" s="65">
        <f t="shared" si="1"/>
        <v>19</v>
      </c>
      <c r="B37" s="178"/>
      <c r="C37" s="168">
        <v>399</v>
      </c>
      <c r="D37" s="178"/>
      <c r="E37" s="178" t="s">
        <v>100</v>
      </c>
      <c r="F37" s="166"/>
      <c r="G37" s="166" t="s">
        <v>494</v>
      </c>
      <c r="I37" s="173"/>
      <c r="J37" s="257">
        <f>'WP-10'!J86</f>
        <v>57702</v>
      </c>
      <c r="K37" s="166"/>
      <c r="L37" s="166"/>
      <c r="M37" s="166"/>
      <c r="N37" s="166"/>
      <c r="O37" s="166"/>
      <c r="P37" s="166"/>
      <c r="Q37" s="166"/>
      <c r="R37" s="166"/>
    </row>
    <row r="38" spans="1:18" s="67" customFormat="1" ht="15.75">
      <c r="A38" s="65">
        <f t="shared" si="1"/>
        <v>20</v>
      </c>
      <c r="B38" s="178"/>
      <c r="C38" s="621" t="s">
        <v>1060</v>
      </c>
      <c r="D38" s="180"/>
      <c r="E38" s="180"/>
      <c r="F38" s="166"/>
      <c r="G38" s="166"/>
      <c r="I38" s="175"/>
      <c r="J38" s="948">
        <f>SUM(J28:J37)</f>
        <v>40771915.560000002</v>
      </c>
      <c r="K38" s="166"/>
      <c r="L38" s="166"/>
      <c r="M38" s="166"/>
      <c r="N38" s="166"/>
      <c r="O38" s="166"/>
      <c r="P38" s="166"/>
      <c r="Q38" s="166"/>
      <c r="R38" s="166"/>
    </row>
    <row r="39" spans="1:18" s="67" customFormat="1" ht="15.75">
      <c r="A39" s="65"/>
      <c r="B39" s="178"/>
      <c r="C39" s="178"/>
      <c r="D39" s="178"/>
      <c r="E39" s="180"/>
      <c r="F39" s="166"/>
      <c r="G39" s="166"/>
      <c r="H39" s="175"/>
      <c r="I39" s="175"/>
      <c r="J39" s="175"/>
      <c r="K39" s="166"/>
      <c r="L39" s="166"/>
      <c r="M39" s="166"/>
      <c r="N39" s="166"/>
      <c r="O39" s="166"/>
      <c r="P39" s="166"/>
      <c r="Q39" s="166"/>
      <c r="R39" s="166"/>
    </row>
    <row r="40" spans="1:18" s="67" customFormat="1" ht="15.75">
      <c r="A40" s="65"/>
      <c r="B40" s="178"/>
      <c r="C40" s="621" t="s">
        <v>221</v>
      </c>
      <c r="D40" s="178"/>
      <c r="F40" s="166"/>
      <c r="G40" s="166"/>
      <c r="H40" s="175"/>
      <c r="I40" s="175"/>
      <c r="J40" s="175"/>
      <c r="K40" s="166"/>
      <c r="L40" s="166"/>
      <c r="M40" s="166"/>
      <c r="N40" s="166"/>
      <c r="O40" s="166"/>
      <c r="P40" s="166"/>
      <c r="Q40" s="166"/>
      <c r="R40" s="166"/>
    </row>
    <row r="41" spans="1:18" s="67" customFormat="1" ht="15.75">
      <c r="A41" s="65">
        <f>A38+1</f>
        <v>21</v>
      </c>
      <c r="B41" s="178"/>
      <c r="C41" s="178"/>
      <c r="D41" s="178"/>
      <c r="E41" s="166" t="s">
        <v>539</v>
      </c>
      <c r="F41" s="166"/>
      <c r="G41" s="166" t="s">
        <v>1222</v>
      </c>
      <c r="H41" s="333">
        <f>+'WP-17'!H44</f>
        <v>2178735.56</v>
      </c>
      <c r="I41" s="166"/>
      <c r="J41" s="175"/>
      <c r="K41" s="166"/>
      <c r="L41" s="166"/>
      <c r="M41" s="166"/>
      <c r="N41" s="166"/>
      <c r="O41" s="166"/>
      <c r="P41" s="166"/>
      <c r="Q41" s="166"/>
      <c r="R41" s="166"/>
    </row>
    <row r="42" spans="1:18" s="67" customFormat="1" ht="15.75">
      <c r="A42" s="65">
        <f t="shared" si="1"/>
        <v>22</v>
      </c>
      <c r="B42" s="166"/>
      <c r="C42" s="166"/>
      <c r="D42" s="166"/>
      <c r="E42" s="166" t="s">
        <v>169</v>
      </c>
      <c r="F42" s="166"/>
      <c r="G42" s="166" t="s">
        <v>1133</v>
      </c>
      <c r="H42" s="301">
        <f>'WP-14'!I43</f>
        <v>-910528</v>
      </c>
      <c r="I42" s="258"/>
      <c r="J42" s="258"/>
      <c r="K42" s="166"/>
      <c r="L42" s="166"/>
      <c r="M42" s="166"/>
      <c r="N42" s="166"/>
      <c r="O42" s="166"/>
      <c r="P42" s="166"/>
      <c r="Q42" s="166"/>
      <c r="R42" s="166"/>
    </row>
    <row r="43" spans="1:18" s="67" customFormat="1" ht="15.75">
      <c r="A43" s="65">
        <f t="shared" si="1"/>
        <v>23</v>
      </c>
      <c r="B43" s="166"/>
      <c r="C43" s="166"/>
      <c r="D43" s="166"/>
      <c r="E43" s="166" t="s">
        <v>168</v>
      </c>
      <c r="F43" s="166"/>
      <c r="G43" s="166" t="s">
        <v>1132</v>
      </c>
      <c r="H43" s="301">
        <f>-'WP-12'!K44</f>
        <v>-759109.47</v>
      </c>
      <c r="I43" s="258"/>
      <c r="J43" s="258"/>
      <c r="K43" s="166"/>
      <c r="L43" s="166"/>
      <c r="M43" s="166"/>
      <c r="N43" s="166"/>
      <c r="O43" s="166"/>
      <c r="P43" s="166"/>
      <c r="Q43" s="166"/>
      <c r="R43" s="166"/>
    </row>
    <row r="44" spans="1:18" s="67" customFormat="1" ht="15.75">
      <c r="A44" s="65">
        <f t="shared" si="1"/>
        <v>24</v>
      </c>
      <c r="B44" s="178"/>
      <c r="D44" s="166"/>
      <c r="E44" s="178" t="s">
        <v>353</v>
      </c>
      <c r="F44" s="166"/>
      <c r="G44" s="166" t="s">
        <v>1131</v>
      </c>
      <c r="H44" s="327"/>
      <c r="I44" s="259"/>
      <c r="J44" s="301">
        <f>-'WP-13'!D32</f>
        <v>-15145356.459999999</v>
      </c>
      <c r="K44" s="166"/>
      <c r="L44" s="166"/>
      <c r="M44" s="166"/>
      <c r="N44" s="166"/>
      <c r="O44" s="166"/>
      <c r="P44" s="166"/>
    </row>
    <row r="45" spans="1:18" s="67" customFormat="1" ht="16.5" thickBot="1">
      <c r="A45" s="65"/>
      <c r="B45" s="166"/>
      <c r="C45" s="166"/>
      <c r="D45" s="166"/>
      <c r="E45" s="166"/>
      <c r="F45" s="166"/>
      <c r="G45" s="166"/>
      <c r="H45" s="166"/>
      <c r="I45" s="166"/>
      <c r="J45" s="166"/>
      <c r="K45" s="166"/>
      <c r="L45" s="166"/>
      <c r="M45" s="166"/>
      <c r="N45" s="166"/>
      <c r="O45" s="166"/>
      <c r="P45" s="166"/>
      <c r="Q45" s="166"/>
      <c r="R45" s="166"/>
    </row>
    <row r="46" spans="1:18" s="67" customFormat="1" ht="17.25" thickTop="1" thickBot="1">
      <c r="A46" s="65">
        <f>A44+1</f>
        <v>25</v>
      </c>
      <c r="B46" s="166"/>
      <c r="C46" s="166"/>
      <c r="D46" s="166"/>
      <c r="E46" s="170" t="s">
        <v>34</v>
      </c>
      <c r="F46" s="166"/>
      <c r="G46" s="166" t="s">
        <v>726</v>
      </c>
      <c r="H46" s="948">
        <f>SUM(H26:H45)</f>
        <v>35794271.280000001</v>
      </c>
      <c r="I46" s="291"/>
      <c r="J46" s="948">
        <f>SUM(J38:J45)</f>
        <v>25626559.100000001</v>
      </c>
      <c r="K46" s="166"/>
      <c r="L46" s="688">
        <f>+F!H21</f>
        <v>0.28409996038662511</v>
      </c>
      <c r="M46" s="176" t="s">
        <v>544</v>
      </c>
      <c r="N46" s="948">
        <f>J46*L46</f>
        <v>7280504.4251555074</v>
      </c>
      <c r="O46" s="948"/>
      <c r="P46" s="949">
        <f>H46+N46</f>
        <v>43074775.705155507</v>
      </c>
      <c r="R46" s="166"/>
    </row>
    <row r="47" spans="1:18" s="67" customFormat="1" ht="16.5" thickTop="1">
      <c r="B47" s="166"/>
      <c r="C47" s="166"/>
      <c r="D47" s="166"/>
      <c r="E47" s="166"/>
      <c r="F47" s="166"/>
      <c r="G47" s="166"/>
      <c r="H47" s="166"/>
      <c r="I47" s="166"/>
      <c r="J47" s="166"/>
      <c r="K47" s="166"/>
      <c r="L47" s="166"/>
      <c r="M47" s="166"/>
      <c r="N47" s="166"/>
      <c r="O47" s="166"/>
      <c r="P47" s="166"/>
      <c r="Q47" s="166"/>
      <c r="R47" s="166"/>
    </row>
    <row r="48" spans="1:18" s="67" customFormat="1" ht="15.75">
      <c r="A48" s="176" t="s">
        <v>566</v>
      </c>
      <c r="C48" s="166"/>
      <c r="D48" s="166"/>
      <c r="E48" s="166"/>
      <c r="F48" s="166"/>
      <c r="G48" s="166"/>
      <c r="H48" s="166"/>
      <c r="I48" s="166"/>
      <c r="J48" s="166"/>
      <c r="K48" s="166"/>
      <c r="L48" s="166"/>
      <c r="M48" s="166"/>
      <c r="N48" s="166"/>
      <c r="O48" s="166"/>
      <c r="P48" s="166"/>
      <c r="Q48" s="166"/>
      <c r="R48" s="166"/>
    </row>
    <row r="49" spans="2:18" s="67" customFormat="1" ht="15.75">
      <c r="C49" s="176"/>
      <c r="D49" s="176"/>
      <c r="E49" s="176"/>
      <c r="F49" s="176"/>
      <c r="G49" s="293"/>
      <c r="H49" s="176"/>
      <c r="I49" s="166"/>
      <c r="J49" s="166"/>
      <c r="K49" s="166"/>
      <c r="L49" s="166"/>
      <c r="M49" s="166"/>
      <c r="N49" s="166"/>
      <c r="O49" s="166"/>
      <c r="P49" s="166"/>
      <c r="Q49" s="166"/>
      <c r="R49" s="166"/>
    </row>
    <row r="50" spans="2:18" s="67" customFormat="1" ht="15.75">
      <c r="B50" s="184"/>
      <c r="C50" s="184"/>
      <c r="D50" s="184"/>
      <c r="E50" s="184"/>
      <c r="F50" s="176"/>
      <c r="G50" s="293"/>
      <c r="H50" s="176"/>
      <c r="I50" s="166"/>
      <c r="J50" s="173"/>
      <c r="K50" s="166"/>
      <c r="L50" s="166"/>
      <c r="M50" s="166"/>
      <c r="N50" s="166"/>
      <c r="O50" s="166"/>
      <c r="P50" s="166"/>
      <c r="Q50" s="166"/>
      <c r="R50" s="166"/>
    </row>
    <row r="51" spans="2:18" s="67" customFormat="1" ht="15.75">
      <c r="B51" s="166"/>
      <c r="C51" s="166"/>
      <c r="D51" s="166"/>
      <c r="E51" s="166"/>
      <c r="F51" s="166"/>
      <c r="G51" s="166"/>
      <c r="H51" s="166"/>
      <c r="I51" s="166"/>
      <c r="J51" s="166"/>
      <c r="K51" s="166"/>
      <c r="L51" s="166"/>
      <c r="M51" s="166"/>
      <c r="N51" s="166"/>
      <c r="O51" s="166"/>
      <c r="P51" s="166"/>
      <c r="Q51" s="166"/>
      <c r="R51" s="166"/>
    </row>
    <row r="52" spans="2:18" ht="18">
      <c r="B52" s="11"/>
      <c r="C52" s="11"/>
      <c r="D52" s="11"/>
      <c r="E52" s="11"/>
      <c r="F52" s="11"/>
      <c r="G52" s="11"/>
      <c r="H52" s="11"/>
      <c r="I52" s="11"/>
      <c r="J52" s="11"/>
      <c r="K52" s="11"/>
      <c r="L52" s="11"/>
      <c r="M52" s="11"/>
      <c r="N52" s="11"/>
      <c r="O52" s="11"/>
      <c r="P52" s="11"/>
      <c r="Q52" s="11"/>
      <c r="R52" s="11"/>
    </row>
    <row r="53" spans="2:18" ht="18">
      <c r="B53" s="11"/>
      <c r="C53" s="11"/>
      <c r="D53" s="11"/>
      <c r="E53" s="11"/>
      <c r="F53" s="11"/>
      <c r="G53" s="11"/>
      <c r="H53" s="11"/>
      <c r="I53" s="11"/>
      <c r="J53" s="11"/>
      <c r="K53" s="11"/>
      <c r="L53" s="11"/>
      <c r="M53" s="11"/>
      <c r="N53" s="11"/>
      <c r="O53" s="11"/>
      <c r="P53" s="11"/>
      <c r="Q53" s="11"/>
      <c r="R53" s="11"/>
    </row>
    <row r="54" spans="2:18" ht="18">
      <c r="B54" s="11"/>
      <c r="C54" s="11"/>
      <c r="D54" s="11"/>
      <c r="E54" s="11"/>
      <c r="F54" s="11"/>
      <c r="G54" s="11"/>
      <c r="H54" s="11"/>
      <c r="I54" s="11"/>
      <c r="J54" s="11"/>
      <c r="K54" s="11"/>
      <c r="L54" s="11"/>
      <c r="M54" s="11"/>
      <c r="N54" s="11"/>
      <c r="O54" s="11"/>
      <c r="P54" s="11"/>
      <c r="Q54" s="11"/>
      <c r="R54" s="11"/>
    </row>
  </sheetData>
  <mergeCells count="5">
    <mergeCell ref="A4:Q4"/>
    <mergeCell ref="A5:Q5"/>
    <mergeCell ref="A9:Q9"/>
    <mergeCell ref="A6:Q6"/>
    <mergeCell ref="A8:Q8"/>
  </mergeCells>
  <printOptions horizontalCentered="1"/>
  <pageMargins left="0.25" right="0.25" top="0.25" bottom="0.25" header="0.5" footer="0.5"/>
  <pageSetup scale="65" orientation="landscape" r:id="rId1"/>
  <headerFooter alignWithMargins="0"/>
  <colBreaks count="1" manualBreakCount="1">
    <brk id="2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rgb="FF92D050"/>
    <pageSetUpPr fitToPage="1"/>
  </sheetPr>
  <dimension ref="A1:Y282"/>
  <sheetViews>
    <sheetView showGridLines="0" defaultGridColor="0" view="pageBreakPreview" colorId="22" zoomScale="70" zoomScaleNormal="80" zoomScaleSheetLayoutView="70" workbookViewId="0">
      <selection activeCell="A4" sqref="A4:Q4"/>
    </sheetView>
  </sheetViews>
  <sheetFormatPr defaultColWidth="15.625" defaultRowHeight="12"/>
  <cols>
    <col min="1" max="1" width="4.125" customWidth="1"/>
    <col min="2" max="2" width="27.5" customWidth="1"/>
    <col min="3" max="3" width="15.125" customWidth="1"/>
    <col min="4" max="4" width="19" customWidth="1"/>
    <col min="5" max="5" width="5.5" customWidth="1"/>
    <col min="6" max="6" width="23.5" customWidth="1"/>
    <col min="7" max="7" width="3.625" customWidth="1"/>
    <col min="8" max="8" width="12.5" customWidth="1"/>
    <col min="9" max="9" width="3.75" customWidth="1"/>
    <col min="10" max="10" width="19.5" customWidth="1"/>
    <col min="11" max="11" width="2.5" customWidth="1"/>
    <col min="12" max="12" width="16.375" bestFit="1" customWidth="1"/>
    <col min="13" max="13" width="3.375" customWidth="1"/>
    <col min="14" max="14" width="11" customWidth="1"/>
    <col min="15" max="15" width="2.625" customWidth="1"/>
    <col min="16" max="16" width="12.75" customWidth="1"/>
    <col min="17" max="17" width="2.75" customWidth="1"/>
  </cols>
  <sheetData>
    <row r="1" spans="1:25" s="8" customFormat="1" ht="20.25">
      <c r="A1" s="1236" t="s">
        <v>1346</v>
      </c>
      <c r="C1" s="119"/>
      <c r="D1" s="4"/>
      <c r="E1" s="4"/>
      <c r="F1" s="4"/>
      <c r="G1" s="4"/>
      <c r="H1" s="4"/>
      <c r="I1" s="4"/>
      <c r="J1" s="4"/>
      <c r="K1" s="4"/>
      <c r="L1" s="4"/>
      <c r="M1" s="4"/>
      <c r="O1" s="4"/>
      <c r="P1" s="238"/>
      <c r="Q1" s="4"/>
      <c r="R1" s="4"/>
      <c r="S1" s="4"/>
      <c r="T1" s="4"/>
      <c r="U1" s="4"/>
      <c r="V1" s="4"/>
      <c r="W1" s="4"/>
      <c r="X1" s="4"/>
      <c r="Y1" s="4"/>
    </row>
    <row r="2" spans="1:25" s="9" customFormat="1" ht="18">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75">
      <c r="A4" s="1452" t="s">
        <v>238</v>
      </c>
      <c r="B4" s="1452"/>
      <c r="C4" s="1452"/>
      <c r="D4" s="1452"/>
      <c r="E4" s="1452"/>
      <c r="F4" s="1452"/>
      <c r="G4" s="1452"/>
      <c r="H4" s="1452"/>
      <c r="I4" s="1452"/>
      <c r="J4" s="1452"/>
      <c r="K4" s="1452"/>
      <c r="L4" s="1452"/>
      <c r="M4" s="1452"/>
      <c r="N4" s="1452"/>
      <c r="O4" s="1452"/>
      <c r="P4" s="1452"/>
      <c r="Q4" s="1452"/>
      <c r="R4" s="7"/>
      <c r="S4" s="7"/>
      <c r="T4" s="7"/>
      <c r="U4" s="7"/>
      <c r="V4" s="7"/>
      <c r="W4" s="7"/>
      <c r="X4" s="7"/>
      <c r="Y4" s="7"/>
    </row>
    <row r="5" spans="1:25" s="8" customFormat="1" ht="15.75">
      <c r="A5" s="1452" t="s">
        <v>120</v>
      </c>
      <c r="B5" s="1452"/>
      <c r="C5" s="1452"/>
      <c r="D5" s="1452"/>
      <c r="E5" s="1452"/>
      <c r="F5" s="1452"/>
      <c r="G5" s="1452"/>
      <c r="H5" s="1452"/>
      <c r="I5" s="1452"/>
      <c r="J5" s="1452"/>
      <c r="K5" s="1452"/>
      <c r="L5" s="1452"/>
      <c r="M5" s="1452"/>
      <c r="N5" s="1452"/>
      <c r="O5" s="1452"/>
      <c r="P5" s="1452"/>
      <c r="Q5" s="1452"/>
      <c r="R5" s="7"/>
      <c r="S5" s="7"/>
      <c r="T5" s="7"/>
      <c r="U5" s="7"/>
      <c r="V5" s="7"/>
      <c r="W5" s="7"/>
      <c r="X5" s="7"/>
      <c r="Y5" s="7"/>
    </row>
    <row r="6" spans="1:25" s="8" customFormat="1" ht="18" customHeight="1">
      <c r="A6" s="1453" t="s">
        <v>948</v>
      </c>
      <c r="B6" s="1453"/>
      <c r="C6" s="1453"/>
      <c r="D6" s="1453"/>
      <c r="E6" s="1453"/>
      <c r="F6" s="1453"/>
      <c r="G6" s="1453"/>
      <c r="H6" s="1453"/>
      <c r="I6" s="1453"/>
      <c r="J6" s="1453"/>
      <c r="K6" s="1453"/>
      <c r="L6" s="1453"/>
      <c r="M6" s="1453"/>
      <c r="N6" s="1453"/>
      <c r="O6" s="1453"/>
      <c r="P6" s="1453"/>
      <c r="Q6" s="1453"/>
      <c r="R6" s="7"/>
      <c r="S6" s="7"/>
      <c r="T6" s="7"/>
      <c r="U6" s="7"/>
      <c r="V6" s="7"/>
      <c r="W6" s="7"/>
      <c r="X6" s="7"/>
      <c r="Y6" s="7"/>
    </row>
    <row r="7" spans="1:25" s="8" customFormat="1" ht="15">
      <c r="A7" s="7"/>
      <c r="B7" s="7"/>
      <c r="C7" s="7"/>
      <c r="D7" s="7"/>
      <c r="E7" s="7"/>
      <c r="F7" s="7"/>
      <c r="G7" s="7"/>
      <c r="H7" s="7"/>
      <c r="I7" s="7"/>
      <c r="J7" s="7"/>
      <c r="K7" s="7"/>
      <c r="L7" s="7"/>
      <c r="M7" s="7"/>
      <c r="N7" s="7"/>
      <c r="O7" s="7"/>
      <c r="P7" s="7"/>
      <c r="Q7" s="7"/>
      <c r="R7" s="7"/>
      <c r="S7" s="7"/>
      <c r="T7" s="7"/>
      <c r="U7" s="7"/>
      <c r="V7" s="7"/>
      <c r="W7" s="7"/>
      <c r="X7" s="7"/>
      <c r="Y7" s="7"/>
    </row>
    <row r="8" spans="1:25" s="8" customFormat="1" ht="15.75">
      <c r="A8" s="1454" t="s">
        <v>246</v>
      </c>
      <c r="B8" s="1454"/>
      <c r="C8" s="1454"/>
      <c r="D8" s="1454"/>
      <c r="E8" s="1454"/>
      <c r="F8" s="1454"/>
      <c r="G8" s="1454"/>
      <c r="H8" s="1454"/>
      <c r="I8" s="1454"/>
      <c r="J8" s="1454"/>
      <c r="K8" s="1454"/>
      <c r="L8" s="1454"/>
      <c r="M8" s="1454"/>
      <c r="N8" s="1454"/>
      <c r="O8" s="1454"/>
      <c r="P8" s="1454"/>
      <c r="Q8" s="1454"/>
      <c r="R8" s="7"/>
      <c r="S8" s="7"/>
      <c r="T8" s="7"/>
      <c r="U8" s="7"/>
      <c r="V8" s="7"/>
      <c r="W8" s="7"/>
      <c r="X8" s="7"/>
      <c r="Y8" s="7"/>
    </row>
    <row r="9" spans="1:25" s="8" customFormat="1" ht="15.75">
      <c r="A9" s="1452" t="s">
        <v>245</v>
      </c>
      <c r="B9" s="1452"/>
      <c r="C9" s="1452"/>
      <c r="D9" s="1452"/>
      <c r="E9" s="1452"/>
      <c r="F9" s="1452"/>
      <c r="G9" s="1452"/>
      <c r="H9" s="1452"/>
      <c r="I9" s="1452"/>
      <c r="J9" s="1452"/>
      <c r="K9" s="1452"/>
      <c r="L9" s="1452"/>
      <c r="M9" s="1452"/>
      <c r="N9" s="1452"/>
      <c r="O9" s="1452"/>
      <c r="P9" s="1452"/>
      <c r="Q9" s="1452"/>
      <c r="R9" s="7"/>
      <c r="S9" s="7"/>
      <c r="T9" s="7"/>
      <c r="U9" s="7"/>
      <c r="V9" s="7"/>
      <c r="W9" s="7"/>
      <c r="X9" s="7"/>
      <c r="Y9" s="7"/>
    </row>
    <row r="10" spans="1:25" s="8" customFormat="1" ht="15">
      <c r="A10" s="7"/>
      <c r="B10" s="7"/>
      <c r="C10" s="7"/>
      <c r="D10" s="7"/>
      <c r="E10" s="7"/>
      <c r="F10" s="7"/>
      <c r="G10" s="7"/>
      <c r="H10" s="7"/>
      <c r="I10" s="7"/>
      <c r="J10" s="7"/>
      <c r="K10" s="7"/>
      <c r="L10" s="7"/>
      <c r="M10" s="7"/>
      <c r="N10" s="7"/>
      <c r="O10" s="7"/>
      <c r="P10" s="7"/>
      <c r="Q10" s="7"/>
      <c r="R10" s="7"/>
      <c r="S10" s="7"/>
      <c r="T10" s="7"/>
      <c r="U10" s="7"/>
      <c r="V10" s="7"/>
      <c r="W10" s="7"/>
      <c r="X10" s="7"/>
      <c r="Y10" s="7"/>
    </row>
    <row r="11" spans="1:25" s="185" customFormat="1" ht="15.75">
      <c r="A11" s="154"/>
      <c r="B11" s="154"/>
      <c r="C11" s="154"/>
      <c r="D11" s="154"/>
      <c r="E11" s="154"/>
      <c r="F11" s="154"/>
      <c r="G11" s="154"/>
      <c r="H11" s="160"/>
      <c r="I11" s="154"/>
      <c r="J11" s="154"/>
      <c r="K11" s="154"/>
      <c r="L11" s="154"/>
      <c r="M11" s="154"/>
      <c r="N11" s="154"/>
      <c r="O11" s="154"/>
      <c r="P11" s="154"/>
      <c r="Q11" s="154"/>
      <c r="R11" s="154"/>
      <c r="S11" s="154"/>
      <c r="T11" s="154"/>
      <c r="U11" s="154"/>
      <c r="V11" s="154"/>
      <c r="W11" s="154"/>
      <c r="X11" s="154"/>
      <c r="Y11" s="154"/>
    </row>
    <row r="12" spans="1:25" s="185" customFormat="1" ht="15.75">
      <c r="A12" s="154"/>
      <c r="B12" s="154"/>
      <c r="C12" s="154"/>
      <c r="D12" s="154"/>
      <c r="E12" s="154"/>
      <c r="F12" s="154"/>
      <c r="G12" s="154"/>
      <c r="H12" s="160" t="s">
        <v>24</v>
      </c>
      <c r="I12" s="154"/>
      <c r="J12" s="160" t="s">
        <v>50</v>
      </c>
      <c r="K12" s="154"/>
      <c r="L12" s="154"/>
      <c r="M12" s="154"/>
      <c r="O12" s="154"/>
      <c r="P12" s="154"/>
      <c r="Q12" s="154"/>
      <c r="R12" s="154"/>
      <c r="S12" s="154"/>
      <c r="T12" s="154"/>
      <c r="U12" s="154"/>
      <c r="V12" s="154"/>
      <c r="W12" s="154"/>
      <c r="X12" s="154"/>
      <c r="Y12" s="154"/>
    </row>
    <row r="13" spans="1:25" s="185" customFormat="1" ht="15.75">
      <c r="A13" s="154"/>
      <c r="B13" s="154"/>
      <c r="C13" s="154"/>
      <c r="D13" s="154"/>
      <c r="E13" s="154"/>
      <c r="F13" s="154"/>
      <c r="G13" s="154"/>
      <c r="H13" s="160" t="s">
        <v>25</v>
      </c>
      <c r="I13" s="154"/>
      <c r="J13" s="160" t="s">
        <v>26</v>
      </c>
      <c r="K13" s="154"/>
      <c r="L13" s="160" t="s">
        <v>34</v>
      </c>
      <c r="M13" s="154"/>
      <c r="N13" s="160" t="s">
        <v>51</v>
      </c>
      <c r="O13" s="154"/>
      <c r="P13" s="160" t="s">
        <v>53</v>
      </c>
      <c r="Q13" s="154"/>
      <c r="R13" s="154"/>
      <c r="S13" s="154"/>
      <c r="T13" s="154"/>
      <c r="U13" s="154"/>
      <c r="V13" s="154"/>
      <c r="W13" s="154"/>
      <c r="X13" s="154"/>
      <c r="Y13" s="154"/>
    </row>
    <row r="14" spans="1:25" s="185" customFormat="1" ht="15.75">
      <c r="A14" s="154"/>
      <c r="B14" s="158" t="s">
        <v>54</v>
      </c>
      <c r="C14" s="154"/>
      <c r="D14" s="160" t="s">
        <v>27</v>
      </c>
      <c r="E14" s="154"/>
      <c r="F14" s="160" t="s">
        <v>34</v>
      </c>
      <c r="G14" s="154"/>
      <c r="H14" s="160" t="s">
        <v>70</v>
      </c>
      <c r="I14" s="154"/>
      <c r="J14" s="160" t="s">
        <v>1267</v>
      </c>
      <c r="K14" s="154"/>
      <c r="L14" s="160" t="s">
        <v>1267</v>
      </c>
      <c r="M14" s="154"/>
      <c r="N14" s="160" t="s">
        <v>52</v>
      </c>
      <c r="O14" s="154"/>
      <c r="P14" s="160" t="s">
        <v>54</v>
      </c>
      <c r="Q14" s="154"/>
      <c r="R14" s="154"/>
      <c r="S14" s="154"/>
      <c r="T14" s="154"/>
      <c r="U14" s="154"/>
      <c r="V14" s="154"/>
      <c r="W14" s="154"/>
      <c r="X14" s="154"/>
      <c r="Y14" s="154"/>
    </row>
    <row r="15" spans="1:25" s="185" customFormat="1" ht="15.75">
      <c r="A15" s="154"/>
      <c r="B15" s="154"/>
      <c r="C15" s="154"/>
      <c r="D15" s="157" t="s">
        <v>1265</v>
      </c>
      <c r="E15" s="154"/>
      <c r="F15" s="157" t="s">
        <v>1266</v>
      </c>
      <c r="G15" s="154"/>
      <c r="H15" s="157" t="s">
        <v>55</v>
      </c>
      <c r="I15" s="154"/>
      <c r="J15" s="157" t="s">
        <v>396</v>
      </c>
      <c r="K15" s="154"/>
      <c r="L15" s="157" t="s">
        <v>1322</v>
      </c>
      <c r="M15" s="154"/>
      <c r="N15" s="157" t="s">
        <v>1153</v>
      </c>
      <c r="O15" s="154"/>
      <c r="P15" s="157" t="s">
        <v>395</v>
      </c>
      <c r="Q15" s="154"/>
      <c r="R15" s="154"/>
      <c r="S15" s="154"/>
      <c r="T15" s="154"/>
      <c r="U15" s="154"/>
      <c r="V15" s="154"/>
      <c r="W15" s="154"/>
      <c r="X15" s="154"/>
      <c r="Y15" s="154"/>
    </row>
    <row r="16" spans="1:25" s="185" customFormat="1" ht="15.75">
      <c r="A16" s="154"/>
      <c r="B16" s="154"/>
      <c r="C16" s="154"/>
      <c r="D16" s="159" t="s">
        <v>6</v>
      </c>
      <c r="E16" s="154"/>
      <c r="F16" s="159" t="s">
        <v>7</v>
      </c>
      <c r="G16" s="154"/>
      <c r="H16" s="159" t="s">
        <v>8</v>
      </c>
      <c r="I16" s="154"/>
      <c r="J16" s="159" t="s">
        <v>9</v>
      </c>
      <c r="K16" s="154"/>
      <c r="L16" s="159" t="s">
        <v>28</v>
      </c>
      <c r="M16" s="154"/>
      <c r="N16" s="159" t="s">
        <v>29</v>
      </c>
      <c r="O16" s="154"/>
      <c r="P16" s="159" t="s">
        <v>56</v>
      </c>
      <c r="Q16" s="154"/>
      <c r="R16" s="154"/>
      <c r="S16" s="154"/>
      <c r="T16" s="154"/>
      <c r="U16" s="154"/>
      <c r="V16" s="154"/>
      <c r="W16" s="154"/>
      <c r="X16" s="154"/>
      <c r="Y16" s="154"/>
    </row>
    <row r="17" spans="1:25" s="185" customFormat="1" ht="15.75">
      <c r="A17" s="154"/>
      <c r="B17" s="154"/>
      <c r="C17" s="154"/>
      <c r="D17" s="166"/>
      <c r="E17" s="166"/>
      <c r="F17" s="166"/>
      <c r="G17" s="166"/>
      <c r="H17" s="154"/>
      <c r="I17" s="154"/>
      <c r="J17" s="154"/>
      <c r="K17" s="154"/>
      <c r="L17" s="154"/>
      <c r="M17" s="154"/>
      <c r="N17" s="154"/>
      <c r="O17" s="154"/>
      <c r="P17" s="154"/>
      <c r="Q17" s="154"/>
      <c r="R17" s="154"/>
      <c r="S17" s="154"/>
      <c r="T17" s="154"/>
      <c r="U17" s="154"/>
      <c r="V17" s="154"/>
      <c r="W17" s="154"/>
      <c r="X17" s="154"/>
      <c r="Y17" s="154"/>
    </row>
    <row r="18" spans="1:25" s="185" customFormat="1" ht="15.75">
      <c r="A18" s="154"/>
      <c r="B18" s="154"/>
      <c r="C18" s="154"/>
      <c r="D18" s="166"/>
      <c r="E18" s="166"/>
      <c r="F18" s="166"/>
      <c r="G18" s="166"/>
      <c r="H18" s="154"/>
      <c r="I18" s="154"/>
      <c r="J18" s="154"/>
      <c r="K18" s="154"/>
      <c r="L18" s="154"/>
      <c r="M18" s="154"/>
      <c r="N18" s="154"/>
      <c r="O18" s="154"/>
      <c r="P18" s="154"/>
      <c r="Q18" s="154"/>
      <c r="R18" s="154"/>
      <c r="S18" s="154"/>
      <c r="T18" s="154"/>
      <c r="U18" s="154"/>
      <c r="V18" s="154"/>
      <c r="W18" s="154"/>
      <c r="X18" s="154"/>
      <c r="Y18" s="154"/>
    </row>
    <row r="19" spans="1:25" s="185" customFormat="1" ht="15.75">
      <c r="A19" s="154">
        <v>1</v>
      </c>
      <c r="B19" s="163" t="s">
        <v>57</v>
      </c>
      <c r="C19" s="154"/>
      <c r="D19" s="945">
        <f>G!Q36</f>
        <v>536211670.70000011</v>
      </c>
      <c r="E19" s="200" t="s">
        <v>544</v>
      </c>
      <c r="F19" s="944">
        <f>G!Q50</f>
        <v>159763682.99000001</v>
      </c>
      <c r="G19" s="200" t="s">
        <v>545</v>
      </c>
      <c r="H19" s="187">
        <f>+F!H21</f>
        <v>0.28409996038662511</v>
      </c>
      <c r="I19" s="154"/>
      <c r="J19" s="942">
        <f>F19*H19</f>
        <v>45388856.008680336</v>
      </c>
      <c r="K19" s="943"/>
      <c r="L19" s="942">
        <f>D19+J19</f>
        <v>581600526.70868039</v>
      </c>
      <c r="M19" s="154"/>
      <c r="N19" s="154"/>
      <c r="O19" s="154"/>
      <c r="P19" s="154"/>
      <c r="Q19" s="154"/>
      <c r="R19" s="154"/>
      <c r="S19" s="154"/>
      <c r="T19" s="154"/>
      <c r="U19" s="154"/>
      <c r="V19" s="154"/>
      <c r="W19" s="154"/>
      <c r="X19" s="154"/>
      <c r="Y19" s="154"/>
    </row>
    <row r="20" spans="1:25" s="185" customFormat="1" ht="15.75">
      <c r="A20" s="154"/>
      <c r="B20" s="154"/>
      <c r="C20" s="154"/>
      <c r="D20" s="291"/>
      <c r="E20" s="166"/>
      <c r="F20" s="166"/>
      <c r="G20" s="166"/>
      <c r="H20" s="188"/>
      <c r="I20" s="154"/>
      <c r="J20" s="154"/>
      <c r="K20" s="154"/>
      <c r="L20" s="154"/>
      <c r="M20" s="154"/>
      <c r="N20" s="154"/>
      <c r="O20" s="154"/>
      <c r="P20" s="154"/>
      <c r="Q20" s="154"/>
      <c r="R20" s="154"/>
      <c r="S20" s="154"/>
      <c r="T20" s="154"/>
      <c r="U20" s="154"/>
      <c r="V20" s="154"/>
      <c r="W20" s="154"/>
      <c r="X20" s="154"/>
      <c r="Y20" s="154"/>
    </row>
    <row r="21" spans="1:25" s="185" customFormat="1" ht="15.75">
      <c r="A21" s="154">
        <v>2</v>
      </c>
      <c r="B21" s="163" t="s">
        <v>58</v>
      </c>
      <c r="C21" s="154"/>
      <c r="D21" s="291"/>
      <c r="E21" s="166"/>
      <c r="F21" s="166"/>
      <c r="G21" s="166"/>
      <c r="H21" s="188"/>
      <c r="I21" s="154"/>
      <c r="J21" s="154"/>
      <c r="K21" s="154"/>
      <c r="L21" s="154"/>
      <c r="M21" s="154"/>
      <c r="N21" s="154"/>
      <c r="O21" s="154"/>
      <c r="P21" s="154"/>
      <c r="Q21" s="154"/>
      <c r="R21" s="154"/>
      <c r="S21" s="154"/>
      <c r="T21" s="154"/>
      <c r="U21" s="154"/>
      <c r="V21" s="154"/>
      <c r="W21" s="154"/>
      <c r="X21" s="154"/>
      <c r="Y21" s="154"/>
    </row>
    <row r="22" spans="1:25" s="185" customFormat="1" ht="15.75">
      <c r="A22" s="154"/>
      <c r="B22" s="154"/>
      <c r="C22" s="154"/>
      <c r="D22" s="291"/>
      <c r="E22" s="166"/>
      <c r="F22" s="166"/>
      <c r="G22" s="166"/>
      <c r="H22" s="188"/>
      <c r="I22" s="154"/>
      <c r="J22" s="154"/>
      <c r="K22" s="154"/>
      <c r="L22" s="154"/>
      <c r="M22" s="154"/>
      <c r="N22" s="154"/>
      <c r="O22" s="154"/>
      <c r="P22" s="154"/>
      <c r="Q22" s="154"/>
      <c r="R22" s="154"/>
      <c r="S22" s="154"/>
      <c r="T22" s="154"/>
      <c r="U22" s="154"/>
      <c r="V22" s="154"/>
      <c r="W22" s="154"/>
      <c r="X22" s="154"/>
      <c r="Y22" s="154"/>
    </row>
    <row r="23" spans="1:25" s="185" customFormat="1" ht="15.75">
      <c r="A23" s="154">
        <v>3</v>
      </c>
      <c r="B23" s="163" t="s">
        <v>125</v>
      </c>
      <c r="C23" s="154"/>
      <c r="D23" s="290">
        <f>(A!J37+B!J39)/8</f>
        <v>12361199.621685749</v>
      </c>
      <c r="E23" s="166" t="s">
        <v>546</v>
      </c>
      <c r="F23" s="166"/>
      <c r="G23" s="166"/>
      <c r="H23" s="188"/>
      <c r="I23" s="154"/>
      <c r="J23" s="154"/>
      <c r="K23" s="154"/>
      <c r="L23" s="294">
        <f>D23+J23</f>
        <v>12361199.621685749</v>
      </c>
      <c r="M23" s="154"/>
      <c r="N23" s="154"/>
      <c r="O23" s="154"/>
      <c r="P23" s="154"/>
      <c r="Q23" s="154"/>
      <c r="R23" s="154"/>
      <c r="S23" s="154"/>
      <c r="T23" s="154"/>
      <c r="U23" s="154"/>
      <c r="V23" s="154"/>
      <c r="W23" s="154"/>
      <c r="X23" s="154"/>
      <c r="Y23" s="154"/>
    </row>
    <row r="24" spans="1:25" s="185" customFormat="1" ht="15.75">
      <c r="A24" s="154">
        <v>4</v>
      </c>
      <c r="B24" s="163" t="s">
        <v>59</v>
      </c>
      <c r="C24" s="154"/>
      <c r="D24" s="292">
        <f>+'WP-17'!J44</f>
        <v>51200285.659999937</v>
      </c>
      <c r="E24" s="166" t="s">
        <v>547</v>
      </c>
      <c r="F24" s="166"/>
      <c r="G24" s="166"/>
      <c r="H24" s="188"/>
      <c r="I24" s="154"/>
      <c r="J24" s="154"/>
      <c r="K24" s="154"/>
      <c r="L24" s="286">
        <f>D24+J24</f>
        <v>51200285.659999937</v>
      </c>
      <c r="M24" s="154"/>
      <c r="N24" s="154"/>
      <c r="O24" s="154"/>
      <c r="P24" s="154"/>
      <c r="Q24" s="154"/>
      <c r="R24" s="154"/>
      <c r="S24" s="154"/>
      <c r="T24" s="154"/>
      <c r="U24" s="154"/>
      <c r="V24" s="154"/>
      <c r="W24" s="154"/>
      <c r="X24" s="154"/>
      <c r="Y24" s="154"/>
    </row>
    <row r="25" spans="1:25" s="185" customFormat="1" ht="15.75">
      <c r="A25" s="154">
        <v>5</v>
      </c>
      <c r="B25" s="163" t="s">
        <v>60</v>
      </c>
      <c r="C25" s="154"/>
      <c r="D25" s="332">
        <f>'WP-16'!J22</f>
        <v>91924914</v>
      </c>
      <c r="E25" s="166" t="s">
        <v>1273</v>
      </c>
      <c r="F25" s="166"/>
      <c r="G25" s="166"/>
      <c r="H25" s="187">
        <f>+F!H21</f>
        <v>0.28409996038662511</v>
      </c>
      <c r="I25" s="154"/>
      <c r="J25" s="154"/>
      <c r="K25" s="154"/>
      <c r="L25" s="294">
        <f>D25*H25</f>
        <v>26115864.425943919</v>
      </c>
      <c r="M25" s="154"/>
      <c r="N25" s="154"/>
      <c r="O25" s="154"/>
      <c r="P25" s="154"/>
      <c r="Q25" s="154"/>
      <c r="R25" s="154"/>
      <c r="S25" s="154"/>
      <c r="T25" s="154"/>
      <c r="U25" s="154"/>
      <c r="V25" s="154"/>
      <c r="W25" s="154"/>
      <c r="X25" s="154"/>
      <c r="Y25" s="154"/>
    </row>
    <row r="26" spans="1:25" s="185" customFormat="1" ht="15.75">
      <c r="A26" s="154">
        <v>6</v>
      </c>
      <c r="B26" s="334" t="s">
        <v>223</v>
      </c>
      <c r="C26" s="336"/>
      <c r="D26" s="290">
        <f>'WP-18'!H21</f>
        <v>6055044.5449999999</v>
      </c>
      <c r="E26" s="166"/>
      <c r="F26" s="186"/>
      <c r="G26" s="166"/>
      <c r="H26" s="187">
        <f>+F!H21</f>
        <v>0.28409996038662511</v>
      </c>
      <c r="I26" s="154"/>
      <c r="J26" s="161"/>
      <c r="K26" s="154"/>
      <c r="L26" s="286">
        <f>D26*H26</f>
        <v>1720237.9153737505</v>
      </c>
      <c r="M26" s="154"/>
      <c r="N26" s="154"/>
      <c r="O26" s="154"/>
      <c r="P26" s="154"/>
      <c r="Q26" s="154"/>
      <c r="R26" s="154"/>
      <c r="S26" s="154"/>
      <c r="T26" s="154"/>
      <c r="U26" s="154"/>
      <c r="V26" s="154"/>
      <c r="W26" s="154"/>
      <c r="X26" s="154"/>
      <c r="Y26" s="154"/>
    </row>
    <row r="27" spans="1:25" s="185" customFormat="1" ht="15.75">
      <c r="A27" s="154">
        <v>7</v>
      </c>
      <c r="B27" s="334" t="s">
        <v>1306</v>
      </c>
      <c r="C27" s="336"/>
      <c r="D27" s="290">
        <v>0</v>
      </c>
      <c r="E27" s="166" t="s">
        <v>1275</v>
      </c>
      <c r="F27" s="186"/>
      <c r="G27" s="166"/>
      <c r="H27" s="187"/>
      <c r="I27" s="154"/>
      <c r="J27" s="161"/>
      <c r="K27" s="154"/>
      <c r="L27" s="286"/>
      <c r="M27" s="154"/>
      <c r="N27" s="154"/>
      <c r="O27" s="154"/>
      <c r="P27" s="154"/>
      <c r="Q27" s="154"/>
      <c r="R27" s="154"/>
      <c r="S27" s="154"/>
      <c r="T27" s="154"/>
      <c r="U27" s="154"/>
      <c r="V27" s="154"/>
      <c r="W27" s="154"/>
      <c r="X27" s="154"/>
      <c r="Y27" s="154"/>
    </row>
    <row r="28" spans="1:25" s="185" customFormat="1" ht="15.75">
      <c r="A28" s="154">
        <v>8</v>
      </c>
      <c r="B28" s="334" t="s">
        <v>1310</v>
      </c>
      <c r="C28" s="336"/>
      <c r="D28" s="290">
        <v>0</v>
      </c>
      <c r="E28" s="166" t="s">
        <v>1275</v>
      </c>
      <c r="F28" s="186"/>
      <c r="G28" s="166"/>
      <c r="H28" s="187"/>
      <c r="I28" s="154"/>
      <c r="J28" s="161"/>
      <c r="K28" s="154"/>
      <c r="L28" s="286"/>
      <c r="M28" s="154"/>
      <c r="N28" s="154"/>
      <c r="O28" s="154"/>
      <c r="P28" s="154"/>
      <c r="Q28" s="154"/>
      <c r="R28" s="154"/>
      <c r="S28" s="154"/>
      <c r="T28" s="154"/>
      <c r="U28" s="154"/>
      <c r="V28" s="154"/>
      <c r="W28" s="154"/>
      <c r="X28" s="154"/>
      <c r="Y28" s="154"/>
    </row>
    <row r="29" spans="1:25" s="185" customFormat="1" ht="15.75">
      <c r="A29" s="154">
        <v>9</v>
      </c>
      <c r="B29" s="334" t="s">
        <v>1311</v>
      </c>
      <c r="C29" s="336"/>
      <c r="D29" s="290">
        <v>0</v>
      </c>
      <c r="E29" s="166" t="s">
        <v>1275</v>
      </c>
      <c r="F29" s="186"/>
      <c r="G29" s="166"/>
      <c r="H29" s="187"/>
      <c r="I29" s="154"/>
      <c r="J29" s="161"/>
      <c r="K29" s="154"/>
      <c r="L29" s="286"/>
      <c r="M29" s="154"/>
      <c r="N29" s="154"/>
      <c r="O29" s="154"/>
      <c r="P29" s="154"/>
      <c r="Q29" s="154"/>
      <c r="R29" s="154"/>
      <c r="S29" s="154"/>
      <c r="T29" s="154"/>
      <c r="U29" s="154"/>
      <c r="V29" s="154"/>
      <c r="W29" s="154"/>
      <c r="X29" s="154"/>
      <c r="Y29" s="154"/>
    </row>
    <row r="30" spans="1:25" s="185" customFormat="1" ht="15.75">
      <c r="A30" s="154"/>
      <c r="B30" s="154"/>
      <c r="C30" s="154"/>
      <c r="D30" s="166"/>
      <c r="E30" s="166"/>
      <c r="F30" s="166"/>
      <c r="G30" s="166"/>
      <c r="H30" s="187"/>
      <c r="I30" s="154"/>
      <c r="J30" s="154"/>
      <c r="K30" s="154"/>
      <c r="L30" s="154"/>
      <c r="M30" s="154"/>
      <c r="N30" s="154"/>
      <c r="O30" s="154"/>
      <c r="P30" s="154"/>
      <c r="Q30" s="154"/>
      <c r="R30" s="154"/>
      <c r="S30" s="154"/>
      <c r="T30" s="154"/>
      <c r="U30" s="154"/>
      <c r="V30" s="154"/>
      <c r="W30" s="154"/>
      <c r="X30" s="154"/>
      <c r="Y30" s="154"/>
    </row>
    <row r="31" spans="1:25" s="185" customFormat="1" ht="15.75">
      <c r="A31" s="154">
        <v>10</v>
      </c>
      <c r="B31" s="564" t="s">
        <v>863</v>
      </c>
      <c r="C31" s="154"/>
      <c r="D31" s="946">
        <f>SUM(D19:D29)</f>
        <v>697753114.52668583</v>
      </c>
      <c r="E31" s="164"/>
      <c r="F31" s="946">
        <f>SUM(F19:F29)</f>
        <v>159763682.99000001</v>
      </c>
      <c r="G31" s="166"/>
      <c r="H31" s="187">
        <f>+F!H21</f>
        <v>0.28409996038662511</v>
      </c>
      <c r="I31" s="154"/>
      <c r="J31" s="946">
        <f>SUM(J19:J29)</f>
        <v>45388856.008680336</v>
      </c>
      <c r="K31" s="154"/>
      <c r="L31" s="947">
        <f>SUM(L19:L30)</f>
        <v>672998114.33168387</v>
      </c>
      <c r="M31" s="154"/>
      <c r="N31" s="189">
        <f>E!H25</f>
        <v>7.1984050330973229E-2</v>
      </c>
      <c r="O31" s="154"/>
      <c r="P31" s="947">
        <f>L31*N31</f>
        <v>48445130.134702004</v>
      </c>
      <c r="Q31" s="154"/>
      <c r="R31" s="154"/>
      <c r="S31" s="154"/>
      <c r="T31" s="154"/>
      <c r="U31" s="154"/>
      <c r="V31" s="154"/>
      <c r="W31" s="154"/>
      <c r="X31" s="154"/>
      <c r="Y31" s="154"/>
    </row>
    <row r="32" spans="1:25" s="185" customFormat="1" ht="15.75">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row>
    <row r="33" spans="1:25" s="185" customFormat="1" ht="15.7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row>
    <row r="34" spans="1:25" s="185" customFormat="1" ht="15.75">
      <c r="A34" s="154"/>
      <c r="B34" s="176" t="s">
        <v>705</v>
      </c>
      <c r="C34" s="154"/>
      <c r="D34" s="154"/>
      <c r="E34" s="154"/>
      <c r="F34" s="154"/>
      <c r="G34" s="154"/>
      <c r="H34" s="154"/>
      <c r="I34" s="154"/>
      <c r="J34" s="154"/>
      <c r="K34" s="154"/>
      <c r="L34" s="154"/>
      <c r="M34" s="154"/>
      <c r="N34" s="154"/>
      <c r="O34" s="154"/>
      <c r="P34" s="154"/>
      <c r="Q34" s="154"/>
      <c r="R34" s="154"/>
      <c r="S34" s="154"/>
      <c r="T34" s="154"/>
      <c r="U34" s="154"/>
      <c r="V34" s="154"/>
      <c r="W34" s="154"/>
      <c r="X34" s="154"/>
      <c r="Y34" s="154"/>
    </row>
    <row r="35" spans="1:25" s="185" customFormat="1" ht="15.75">
      <c r="A35" s="154"/>
      <c r="B35" s="166"/>
      <c r="C35" s="154"/>
      <c r="D35" s="154"/>
      <c r="E35" s="154"/>
      <c r="F35" s="154"/>
      <c r="G35" s="154"/>
      <c r="H35" s="154"/>
      <c r="I35" s="154"/>
      <c r="J35" s="154"/>
      <c r="K35" s="154"/>
      <c r="L35" s="154"/>
      <c r="M35" s="154"/>
      <c r="N35" s="154"/>
      <c r="O35" s="154"/>
      <c r="P35" s="154"/>
      <c r="Q35" s="154"/>
      <c r="R35" s="154"/>
      <c r="S35" s="154"/>
      <c r="T35" s="154"/>
      <c r="U35" s="154"/>
      <c r="V35" s="154"/>
      <c r="W35" s="154"/>
      <c r="X35" s="154"/>
      <c r="Y35" s="154"/>
    </row>
    <row r="36" spans="1:25" s="185" customFormat="1" ht="15.75">
      <c r="A36" s="154"/>
      <c r="B36" s="293" t="s">
        <v>1272</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row>
    <row r="37" spans="1:25" s="185" customFormat="1" ht="15.75">
      <c r="A37" s="154"/>
      <c r="B37" s="166"/>
      <c r="C37" s="154"/>
      <c r="D37" s="154"/>
      <c r="E37" s="154"/>
      <c r="F37" s="154"/>
      <c r="G37" s="154"/>
      <c r="H37" s="154"/>
      <c r="I37" s="154"/>
      <c r="J37" s="154"/>
      <c r="K37" s="154"/>
      <c r="L37" s="154"/>
      <c r="M37" s="154"/>
      <c r="N37" s="154"/>
      <c r="O37" s="154"/>
      <c r="P37" s="154"/>
      <c r="Q37" s="154"/>
      <c r="R37" s="154"/>
      <c r="S37" s="154"/>
      <c r="T37" s="154"/>
      <c r="U37" s="154"/>
      <c r="V37" s="154"/>
      <c r="W37" s="154"/>
      <c r="X37" s="154"/>
      <c r="Y37" s="154"/>
    </row>
    <row r="38" spans="1:25" s="185" customFormat="1" ht="15.75">
      <c r="A38" s="154"/>
      <c r="B38" s="293" t="s">
        <v>1276</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row>
    <row r="39" spans="1:25" s="185" customFormat="1" ht="15.75">
      <c r="A39" s="154"/>
      <c r="B39" s="166"/>
      <c r="C39" s="154"/>
      <c r="D39" s="154"/>
      <c r="E39" s="154"/>
      <c r="F39" s="154"/>
      <c r="G39" s="154"/>
      <c r="H39" s="154"/>
      <c r="I39" s="154"/>
      <c r="J39" s="154"/>
      <c r="K39" s="154"/>
      <c r="L39" s="154"/>
      <c r="M39" s="154"/>
      <c r="N39" s="154"/>
      <c r="O39" s="154"/>
      <c r="P39" s="154"/>
      <c r="Q39" s="154"/>
      <c r="R39" s="154"/>
      <c r="S39" s="154"/>
      <c r="T39" s="154"/>
      <c r="U39" s="154"/>
      <c r="V39" s="154"/>
      <c r="W39" s="154"/>
      <c r="X39" s="154"/>
      <c r="Y39" s="154"/>
    </row>
    <row r="40" spans="1:25" s="185" customFormat="1" ht="15.75">
      <c r="A40" s="154"/>
      <c r="B40" s="190" t="s">
        <v>1318</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row>
    <row r="41" spans="1:25" s="185" customFormat="1" ht="15.75">
      <c r="A41" s="154"/>
      <c r="B41" s="166"/>
      <c r="C41" s="154"/>
      <c r="D41" s="154"/>
      <c r="E41" s="154"/>
      <c r="F41" s="154"/>
      <c r="G41" s="154"/>
      <c r="H41" s="154"/>
      <c r="I41" s="154"/>
      <c r="J41" s="154"/>
      <c r="K41" s="154"/>
      <c r="L41" s="154"/>
      <c r="M41" s="154"/>
      <c r="N41" s="154"/>
      <c r="O41" s="154"/>
      <c r="P41" s="154"/>
      <c r="Q41" s="154"/>
      <c r="R41" s="154"/>
      <c r="S41" s="154"/>
      <c r="T41" s="154"/>
      <c r="U41" s="154"/>
      <c r="V41" s="154"/>
      <c r="W41" s="154"/>
      <c r="X41" s="154"/>
      <c r="Y41" s="154"/>
    </row>
    <row r="42" spans="1:25" s="185" customFormat="1" ht="15.75">
      <c r="A42" s="154"/>
      <c r="B42" s="176" t="s">
        <v>1274</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row>
    <row r="43" spans="1:25" s="185" customFormat="1" ht="15.75">
      <c r="A43" s="154"/>
      <c r="B43" s="166"/>
      <c r="C43" s="154"/>
      <c r="D43" s="154"/>
      <c r="E43" s="154"/>
      <c r="F43" s="154"/>
      <c r="G43" s="154"/>
      <c r="H43" s="154"/>
      <c r="I43" s="154"/>
      <c r="J43" s="154"/>
      <c r="K43" s="154"/>
      <c r="L43" s="154"/>
      <c r="M43" s="154"/>
      <c r="N43" s="154"/>
      <c r="O43" s="154"/>
      <c r="P43" s="154"/>
      <c r="Q43" s="154"/>
      <c r="R43" s="154"/>
      <c r="S43" s="154"/>
      <c r="T43" s="154"/>
      <c r="U43" s="154"/>
      <c r="V43" s="154"/>
      <c r="W43" s="154"/>
      <c r="X43" s="154"/>
      <c r="Y43" s="154"/>
    </row>
    <row r="44" spans="1:25" s="8" customFormat="1" ht="15.75">
      <c r="A44" s="7"/>
      <c r="B44" s="14" t="s">
        <v>1307</v>
      </c>
      <c r="C44" s="7"/>
      <c r="D44" s="7"/>
      <c r="E44" s="7"/>
      <c r="F44" s="7"/>
      <c r="G44" s="7"/>
      <c r="H44" s="7"/>
      <c r="I44" s="7"/>
      <c r="J44" s="7"/>
      <c r="K44" s="7"/>
      <c r="L44" s="7"/>
      <c r="M44" s="7"/>
      <c r="N44" s="7"/>
      <c r="O44" s="7"/>
      <c r="P44" s="7"/>
      <c r="Q44" s="7"/>
      <c r="R44" s="7"/>
      <c r="S44" s="7"/>
      <c r="T44" s="7"/>
      <c r="U44" s="7"/>
      <c r="V44" s="7"/>
      <c r="W44" s="7"/>
      <c r="X44" s="7"/>
      <c r="Y44" s="7"/>
    </row>
    <row r="45" spans="1:25" s="8" customFormat="1" ht="15">
      <c r="A45" s="7"/>
      <c r="B45" s="7"/>
      <c r="C45" s="1249" t="s">
        <v>861</v>
      </c>
      <c r="D45" s="1249" t="s">
        <v>862</v>
      </c>
      <c r="E45" s="7"/>
      <c r="F45" s="7"/>
      <c r="G45" s="7"/>
      <c r="H45" s="7"/>
      <c r="I45" s="7"/>
      <c r="J45" s="7"/>
      <c r="K45" s="7"/>
      <c r="L45" s="7"/>
      <c r="M45" s="7"/>
      <c r="N45" s="7"/>
      <c r="O45" s="7"/>
      <c r="P45" s="7"/>
      <c r="Q45" s="7"/>
      <c r="R45" s="7"/>
      <c r="S45" s="7"/>
      <c r="T45" s="7"/>
      <c r="U45" s="7"/>
      <c r="V45" s="7"/>
      <c r="W45" s="7"/>
      <c r="X45" s="7"/>
      <c r="Y45" s="7"/>
    </row>
    <row r="46" spans="1:25" s="8" customFormat="1" ht="15">
      <c r="A46" s="7"/>
      <c r="B46" s="7"/>
      <c r="C46" s="1250"/>
      <c r="D46" s="1250"/>
      <c r="E46" s="7"/>
      <c r="F46" s="7"/>
      <c r="G46" s="7"/>
      <c r="H46" s="7"/>
      <c r="I46" s="7"/>
      <c r="J46" s="7"/>
      <c r="K46" s="7"/>
      <c r="L46" s="7"/>
      <c r="M46" s="7"/>
      <c r="N46" s="7"/>
      <c r="O46" s="7"/>
      <c r="P46" s="7"/>
      <c r="Q46" s="7"/>
      <c r="R46" s="7"/>
      <c r="S46" s="7"/>
      <c r="T46" s="7"/>
      <c r="U46" s="7"/>
      <c r="V46" s="7"/>
      <c r="W46" s="7"/>
      <c r="X46" s="7"/>
      <c r="Y46" s="7"/>
    </row>
    <row r="47" spans="1:25" s="8" customFormat="1" ht="15">
      <c r="A47" s="7"/>
      <c r="B47" s="7"/>
      <c r="C47" s="1250"/>
      <c r="D47" s="1250"/>
      <c r="E47" s="7"/>
      <c r="F47" s="7"/>
      <c r="G47" s="7"/>
      <c r="H47" s="7"/>
      <c r="I47" s="7"/>
      <c r="J47" s="7"/>
      <c r="K47" s="7"/>
      <c r="L47" s="7"/>
      <c r="M47" s="7"/>
      <c r="N47" s="7"/>
      <c r="O47" s="7"/>
      <c r="P47" s="7"/>
      <c r="Q47" s="7"/>
      <c r="R47" s="7"/>
      <c r="S47" s="7"/>
      <c r="T47" s="7"/>
      <c r="U47" s="7"/>
      <c r="V47" s="7"/>
      <c r="W47" s="7"/>
      <c r="X47" s="7"/>
      <c r="Y47" s="7"/>
    </row>
    <row r="48" spans="1:25" s="8" customFormat="1" ht="15">
      <c r="A48" s="7"/>
      <c r="B48" s="7"/>
      <c r="C48" s="1250"/>
      <c r="D48" s="1250"/>
      <c r="E48" s="7"/>
      <c r="F48" s="7"/>
      <c r="G48" s="7"/>
      <c r="H48" s="7"/>
      <c r="I48" s="7"/>
      <c r="J48" s="7"/>
      <c r="K48" s="7"/>
      <c r="L48" s="7"/>
      <c r="M48" s="7"/>
      <c r="N48" s="7"/>
      <c r="O48" s="7"/>
      <c r="P48" s="7"/>
      <c r="Q48" s="7"/>
      <c r="R48" s="7"/>
      <c r="S48" s="7"/>
      <c r="T48" s="7"/>
      <c r="U48" s="7"/>
      <c r="V48" s="7"/>
      <c r="W48" s="7"/>
      <c r="X48" s="7"/>
      <c r="Y48" s="7"/>
    </row>
    <row r="49" spans="1:25" s="8" customFormat="1" ht="15">
      <c r="A49" s="7"/>
      <c r="B49" s="7"/>
      <c r="C49" s="7"/>
      <c r="D49" s="7"/>
      <c r="E49" s="7"/>
      <c r="F49" s="7"/>
      <c r="G49" s="7"/>
      <c r="H49" s="7"/>
      <c r="I49" s="7"/>
      <c r="J49" s="7"/>
      <c r="K49" s="7"/>
      <c r="L49" s="7"/>
      <c r="M49" s="7"/>
      <c r="N49" s="7"/>
      <c r="O49" s="7"/>
      <c r="P49" s="7"/>
      <c r="Q49" s="7"/>
      <c r="R49" s="7"/>
      <c r="S49" s="7"/>
      <c r="T49" s="7"/>
      <c r="U49" s="7"/>
      <c r="V49" s="7"/>
      <c r="W49" s="7"/>
      <c r="X49" s="7"/>
      <c r="Y49" s="7"/>
    </row>
    <row r="50" spans="1:25" s="8" customFormat="1" ht="15">
      <c r="A50" s="7"/>
      <c r="B50" s="7"/>
      <c r="C50" s="7"/>
      <c r="D50" s="7"/>
      <c r="E50" s="7"/>
      <c r="F50" s="7"/>
      <c r="G50" s="7"/>
      <c r="H50" s="7"/>
      <c r="I50" s="7"/>
      <c r="J50" s="7"/>
      <c r="K50" s="7"/>
      <c r="L50" s="7"/>
      <c r="M50" s="7"/>
      <c r="N50" s="7"/>
      <c r="O50" s="7"/>
      <c r="P50" s="7"/>
      <c r="Q50" s="7"/>
      <c r="R50" s="7"/>
      <c r="S50" s="7"/>
      <c r="T50" s="7"/>
      <c r="U50" s="7"/>
      <c r="V50" s="7"/>
      <c r="W50" s="7"/>
      <c r="X50" s="7"/>
      <c r="Y50" s="7"/>
    </row>
    <row r="51" spans="1:25" s="8" customFormat="1" ht="15"/>
    <row r="52" spans="1:25" s="8" customFormat="1" ht="15"/>
    <row r="53" spans="1:25" s="8" customFormat="1" ht="15"/>
    <row r="54" spans="1:25" s="8" customFormat="1" ht="15"/>
    <row r="55" spans="1:25" s="8" customFormat="1" ht="15"/>
    <row r="56" spans="1:25" s="8" customFormat="1" ht="15"/>
    <row r="57" spans="1:25" s="8" customFormat="1" ht="15"/>
    <row r="58" spans="1:25" s="8" customFormat="1" ht="15"/>
    <row r="59" spans="1:25" s="8" customFormat="1" ht="15"/>
    <row r="60" spans="1:25" s="8" customFormat="1" ht="15"/>
    <row r="61" spans="1:25" s="8" customFormat="1" ht="15"/>
    <row r="62" spans="1:25" s="8" customFormat="1" ht="15"/>
    <row r="63" spans="1:25" s="8" customFormat="1" ht="15"/>
    <row r="64" spans="1:25" s="8" customFormat="1" ht="15"/>
    <row r="65" s="8" customFormat="1" ht="15"/>
    <row r="66" s="8" customFormat="1" ht="15"/>
    <row r="67" s="8" customFormat="1" ht="15"/>
    <row r="68" s="8" customFormat="1" ht="15"/>
    <row r="69" s="8" customFormat="1" ht="15"/>
    <row r="70" s="8" customFormat="1" ht="15"/>
    <row r="71" s="8" customFormat="1" ht="15"/>
    <row r="72" s="8" customFormat="1" ht="15"/>
    <row r="73" s="8" customFormat="1" ht="15"/>
    <row r="74" s="8" customFormat="1" ht="15"/>
    <row r="75" s="8" customFormat="1" ht="15"/>
    <row r="76" s="8" customFormat="1" ht="15"/>
    <row r="77" s="8" customFormat="1" ht="15"/>
    <row r="78" s="8" customFormat="1" ht="15"/>
    <row r="79" s="8" customFormat="1" ht="15"/>
    <row r="80" s="8" customFormat="1" ht="15"/>
    <row r="81" s="8" customFormat="1" ht="15"/>
    <row r="82" s="8" customFormat="1" ht="15"/>
    <row r="83" s="8" customFormat="1" ht="15"/>
    <row r="84" s="8" customFormat="1" ht="15"/>
    <row r="85" s="8" customFormat="1" ht="15"/>
    <row r="86" s="8" customFormat="1" ht="15"/>
    <row r="87" s="8" customFormat="1" ht="15"/>
    <row r="88" s="8" customFormat="1" ht="15"/>
    <row r="89" s="8" customFormat="1" ht="15"/>
    <row r="90" s="8" customFormat="1" ht="15"/>
    <row r="91" s="8" customFormat="1" ht="15"/>
    <row r="92" s="8" customFormat="1" ht="15"/>
    <row r="93" s="8" customFormat="1" ht="15"/>
    <row r="94" s="8" customFormat="1" ht="15"/>
    <row r="95" s="8" customFormat="1" ht="15"/>
    <row r="96" s="8" customFormat="1" ht="15"/>
    <row r="97" s="8" customFormat="1" ht="15"/>
    <row r="98" s="8" customFormat="1" ht="15"/>
    <row r="99" s="8" customFormat="1" ht="15"/>
    <row r="100" s="8" customFormat="1" ht="15"/>
    <row r="101" s="8" customFormat="1" ht="15"/>
    <row r="102" s="8" customFormat="1" ht="15"/>
    <row r="103" s="8" customFormat="1" ht="15"/>
    <row r="104" s="8" customFormat="1" ht="15"/>
    <row r="105" s="8" customFormat="1" ht="15"/>
    <row r="106" s="8" customFormat="1" ht="15"/>
    <row r="107" s="8" customFormat="1" ht="15"/>
    <row r="108" s="8" customFormat="1" ht="15"/>
    <row r="109" s="8" customFormat="1" ht="15"/>
    <row r="110" s="8" customFormat="1" ht="15"/>
    <row r="111" s="8" customFormat="1" ht="15"/>
    <row r="112" s="8" customFormat="1" ht="15"/>
    <row r="113" s="8" customFormat="1" ht="15"/>
    <row r="114" s="8" customFormat="1" ht="15"/>
    <row r="115" s="8" customFormat="1" ht="15"/>
    <row r="116" s="8" customFormat="1" ht="15"/>
    <row r="117" s="8" customFormat="1" ht="15"/>
    <row r="118" s="8" customFormat="1" ht="15"/>
    <row r="119" s="8" customFormat="1" ht="15"/>
    <row r="120" s="8" customFormat="1" ht="15"/>
    <row r="121" s="8" customFormat="1" ht="15"/>
    <row r="122" s="8" customFormat="1" ht="15"/>
    <row r="123" s="8" customFormat="1" ht="15"/>
    <row r="124" s="8" customFormat="1" ht="15"/>
    <row r="125" s="8" customFormat="1" ht="15"/>
    <row r="126" s="8" customFormat="1" ht="15"/>
    <row r="127" s="8" customFormat="1" ht="15"/>
    <row r="128" s="8" customFormat="1" ht="15"/>
    <row r="129" s="8" customFormat="1" ht="15"/>
    <row r="130" s="8" customFormat="1" ht="15"/>
    <row r="131" s="8" customFormat="1" ht="15"/>
    <row r="132" s="8" customFormat="1" ht="15"/>
    <row r="133" s="8" customFormat="1" ht="15"/>
    <row r="134" s="8" customFormat="1" ht="15"/>
    <row r="135" s="8" customFormat="1" ht="15"/>
    <row r="136" s="8" customFormat="1" ht="15"/>
    <row r="137" s="8" customFormat="1" ht="15"/>
    <row r="138" s="8" customFormat="1" ht="15"/>
    <row r="139" s="8" customFormat="1" ht="15"/>
    <row r="140" s="8" customFormat="1" ht="15"/>
    <row r="141" s="8" customFormat="1" ht="15"/>
    <row r="142" s="8" customFormat="1" ht="15"/>
    <row r="143" s="8" customFormat="1" ht="15"/>
    <row r="144" s="8" customFormat="1" ht="15"/>
    <row r="145" s="8" customFormat="1" ht="15"/>
    <row r="146" s="8" customFormat="1" ht="15"/>
    <row r="147" s="8" customFormat="1" ht="15"/>
    <row r="148" s="8" customFormat="1" ht="15"/>
    <row r="149" s="8" customFormat="1" ht="15"/>
    <row r="150" s="8" customFormat="1" ht="15"/>
    <row r="151" s="8" customFormat="1" ht="15"/>
    <row r="152" s="8" customFormat="1" ht="15"/>
    <row r="153" s="8" customFormat="1" ht="15"/>
    <row r="154" s="8" customFormat="1" ht="15"/>
    <row r="155" s="8" customFormat="1" ht="15"/>
    <row r="156" s="8" customFormat="1" ht="15"/>
    <row r="157" s="8" customFormat="1" ht="15"/>
    <row r="158" s="8" customFormat="1" ht="15"/>
    <row r="159" s="8" customFormat="1" ht="15"/>
    <row r="160" s="8" customFormat="1" ht="15"/>
    <row r="161" s="8" customFormat="1" ht="15"/>
    <row r="162" s="8" customFormat="1" ht="15"/>
    <row r="163" s="8" customFormat="1" ht="15"/>
    <row r="164" s="8" customFormat="1" ht="15"/>
    <row r="165" s="8" customFormat="1" ht="15"/>
    <row r="166" s="8" customFormat="1" ht="15"/>
    <row r="167" s="8" customFormat="1" ht="15"/>
    <row r="168" s="8" customFormat="1" ht="15"/>
    <row r="169" s="8" customFormat="1" ht="15"/>
    <row r="170" s="8" customFormat="1" ht="15"/>
    <row r="171" s="8" customFormat="1" ht="15"/>
    <row r="172" s="8" customFormat="1" ht="15"/>
    <row r="173" s="8" customFormat="1" ht="15"/>
    <row r="174" s="8" customFormat="1" ht="15"/>
    <row r="175" s="8" customFormat="1" ht="15"/>
    <row r="176" s="8" customFormat="1" ht="15"/>
    <row r="177" s="8" customFormat="1" ht="15"/>
    <row r="178" s="8" customFormat="1" ht="15"/>
    <row r="179" s="8" customFormat="1" ht="15"/>
    <row r="180" s="8" customFormat="1" ht="15"/>
    <row r="181" s="8" customFormat="1" ht="15"/>
    <row r="182" s="8" customFormat="1" ht="15"/>
    <row r="183" s="8" customFormat="1" ht="15"/>
    <row r="184" s="8" customFormat="1" ht="15"/>
    <row r="185" s="8" customFormat="1" ht="15"/>
    <row r="186" s="8" customFormat="1" ht="15"/>
    <row r="187" s="8" customFormat="1" ht="15"/>
    <row r="188" s="8" customFormat="1" ht="15"/>
    <row r="189" s="8" customFormat="1" ht="15"/>
    <row r="190" s="8" customFormat="1" ht="15"/>
    <row r="191" s="8" customFormat="1" ht="15"/>
    <row r="192" s="8" customFormat="1" ht="15"/>
    <row r="193" s="8" customFormat="1" ht="15"/>
    <row r="194" s="8" customFormat="1" ht="15"/>
    <row r="195" s="8" customFormat="1" ht="15"/>
    <row r="196" s="8" customFormat="1" ht="15"/>
    <row r="197" s="8" customFormat="1" ht="15"/>
    <row r="198" s="8" customFormat="1" ht="15"/>
    <row r="199" s="8" customFormat="1" ht="15"/>
    <row r="200" s="8" customFormat="1" ht="15"/>
    <row r="201" s="8" customFormat="1" ht="15"/>
    <row r="202" s="8" customFormat="1" ht="15"/>
    <row r="203" s="8" customFormat="1" ht="15"/>
    <row r="204" s="8" customFormat="1" ht="15"/>
    <row r="205" s="8" customFormat="1" ht="15"/>
    <row r="206" s="8" customFormat="1" ht="15"/>
    <row r="207" s="8" customFormat="1" ht="15"/>
    <row r="208" s="8" customFormat="1" ht="15"/>
    <row r="209" s="8" customFormat="1" ht="15"/>
    <row r="210" s="8" customFormat="1" ht="15"/>
    <row r="211" s="8" customFormat="1" ht="15"/>
    <row r="212" s="8" customFormat="1" ht="15"/>
    <row r="213" s="8" customFormat="1" ht="15"/>
    <row r="214" s="8" customFormat="1" ht="15"/>
    <row r="215" s="8" customFormat="1" ht="15"/>
    <row r="216" s="8" customFormat="1" ht="15"/>
    <row r="217" s="8" customFormat="1" ht="15"/>
    <row r="218" s="8" customFormat="1" ht="15"/>
    <row r="219" s="8" customFormat="1" ht="15"/>
    <row r="220" s="8" customFormat="1" ht="15"/>
    <row r="221" s="8" customFormat="1" ht="15"/>
    <row r="222" s="8" customFormat="1" ht="15"/>
    <row r="223" s="8" customFormat="1" ht="15"/>
    <row r="224" s="8" customFormat="1" ht="15"/>
    <row r="225" s="8" customFormat="1" ht="15"/>
    <row r="226" s="8" customFormat="1" ht="15"/>
    <row r="227" s="8" customFormat="1" ht="15"/>
    <row r="228" s="8" customFormat="1" ht="15"/>
    <row r="229" s="8" customFormat="1" ht="15"/>
    <row r="230" s="8" customFormat="1" ht="15"/>
    <row r="231" s="8" customFormat="1" ht="15"/>
    <row r="232" s="8" customFormat="1" ht="15"/>
    <row r="233" s="8" customFormat="1" ht="15"/>
    <row r="234" s="8" customFormat="1" ht="15"/>
    <row r="235" s="8" customFormat="1" ht="15"/>
    <row r="236" s="8" customFormat="1" ht="15"/>
    <row r="237" s="8" customFormat="1" ht="15"/>
    <row r="238" s="8" customFormat="1" ht="15"/>
    <row r="239" s="8" customFormat="1" ht="15"/>
    <row r="240" s="8" customFormat="1" ht="15"/>
    <row r="241" s="8" customFormat="1" ht="15"/>
    <row r="242" s="8" customFormat="1" ht="15"/>
    <row r="243" s="8" customFormat="1" ht="15"/>
    <row r="244" s="8" customFormat="1" ht="15"/>
    <row r="245" s="8" customFormat="1" ht="15"/>
    <row r="246" s="8" customFormat="1" ht="15"/>
    <row r="247" s="8" customFormat="1" ht="15"/>
    <row r="248" s="8" customFormat="1" ht="15"/>
    <row r="249" s="8" customFormat="1" ht="15"/>
    <row r="250" s="8" customFormat="1" ht="15"/>
    <row r="251" s="8" customFormat="1" ht="15"/>
    <row r="252" s="8" customFormat="1" ht="15"/>
    <row r="253" s="8" customFormat="1" ht="15"/>
    <row r="254" s="8" customFormat="1" ht="15"/>
    <row r="255" s="8" customFormat="1" ht="15"/>
    <row r="256" s="8" customFormat="1" ht="15"/>
    <row r="257" s="8" customFormat="1" ht="15"/>
    <row r="258" s="8" customFormat="1" ht="15"/>
    <row r="259" s="8" customFormat="1" ht="15"/>
    <row r="260" s="8" customFormat="1" ht="15"/>
    <row r="261" s="8" customFormat="1" ht="15"/>
    <row r="262" s="8" customFormat="1" ht="15"/>
    <row r="263" s="8" customFormat="1" ht="15"/>
    <row r="264" s="8" customFormat="1" ht="15"/>
    <row r="265" s="8" customFormat="1" ht="15"/>
    <row r="266" s="8" customFormat="1" ht="15"/>
    <row r="267" s="8" customFormat="1" ht="15"/>
    <row r="268" s="8" customFormat="1" ht="15"/>
    <row r="269" s="8" customFormat="1" ht="15"/>
    <row r="270" s="8" customFormat="1" ht="15"/>
    <row r="271" s="8" customFormat="1" ht="15"/>
    <row r="272" s="8" customFormat="1" ht="15"/>
    <row r="273" s="8" customFormat="1" ht="15"/>
    <row r="274" s="8" customFormat="1" ht="15"/>
    <row r="275" s="8" customFormat="1" ht="15"/>
    <row r="276" s="8" customFormat="1" ht="15"/>
    <row r="277" s="8" customFormat="1" ht="15"/>
    <row r="278" s="8" customFormat="1" ht="15"/>
    <row r="279" s="8" customFormat="1" ht="15"/>
    <row r="280" s="8" customFormat="1" ht="15"/>
    <row r="281" s="8" customFormat="1" ht="15"/>
    <row r="282" s="8" customFormat="1" ht="15"/>
  </sheetData>
  <mergeCells count="5">
    <mergeCell ref="A4:Q4"/>
    <mergeCell ref="A5:Q5"/>
    <mergeCell ref="A9:Q9"/>
    <mergeCell ref="A6:Q6"/>
    <mergeCell ref="A8:Q8"/>
  </mergeCells>
  <phoneticPr fontId="0" type="noConversion"/>
  <printOptions horizontalCentered="1"/>
  <pageMargins left="0.25" right="0.25" top="0.5" bottom="0.5" header="0.5" footer="0.5"/>
  <pageSetup scale="6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tabColor rgb="FF92D050"/>
    <pageSetUpPr fitToPage="1"/>
  </sheetPr>
  <dimension ref="A1:L28"/>
  <sheetViews>
    <sheetView showGridLines="0" defaultGridColor="0" view="pageBreakPreview" colorId="22" zoomScale="70" zoomScaleNormal="70" zoomScaleSheetLayoutView="70" workbookViewId="0">
      <selection activeCell="A3" sqref="A3"/>
    </sheetView>
  </sheetViews>
  <sheetFormatPr defaultColWidth="9.625" defaultRowHeight="12"/>
  <cols>
    <col min="1" max="1" width="2.5" style="13" customWidth="1"/>
    <col min="2" max="2" width="8.5" style="13" customWidth="1"/>
    <col min="3" max="3" width="30.5" style="13" bestFit="1" customWidth="1"/>
    <col min="4" max="4" width="23.5" style="13" customWidth="1"/>
    <col min="5" max="5" width="6.75" style="13" customWidth="1"/>
    <col min="6" max="6" width="11.375" style="13" customWidth="1"/>
    <col min="7" max="7" width="6.125" style="13" customWidth="1"/>
    <col min="8" max="8" width="15" style="13" customWidth="1"/>
    <col min="9" max="9" width="5" style="13" customWidth="1"/>
    <col min="10" max="10" width="21" style="13" bestFit="1" customWidth="1"/>
    <col min="11" max="11" width="5.25" style="13" customWidth="1"/>
    <col min="12" max="12" width="4.25" style="13" customWidth="1"/>
    <col min="13" max="16384" width="9.625" style="13"/>
  </cols>
  <sheetData>
    <row r="1" spans="1:12" s="121" customFormat="1" ht="15.75">
      <c r="A1" s="260" t="s">
        <v>1347</v>
      </c>
      <c r="B1" s="238"/>
      <c r="C1" s="122"/>
      <c r="J1" s="238"/>
      <c r="L1" s="123"/>
    </row>
    <row r="2" spans="1:12" ht="15.75">
      <c r="A2" s="20"/>
      <c r="C2" s="14"/>
      <c r="D2" s="20"/>
      <c r="E2" s="20"/>
      <c r="F2" s="20"/>
      <c r="G2" s="20"/>
      <c r="H2" s="20"/>
    </row>
    <row r="3" spans="1:12" ht="15">
      <c r="A3" s="20"/>
      <c r="B3" s="20"/>
      <c r="D3" s="20"/>
      <c r="E3" s="20"/>
      <c r="F3" s="20"/>
      <c r="G3" s="20"/>
      <c r="H3" s="20"/>
      <c r="I3" s="20"/>
      <c r="J3" s="20"/>
    </row>
    <row r="6" spans="1:12" ht="15.75">
      <c r="A6" s="1459" t="s">
        <v>238</v>
      </c>
      <c r="B6" s="1459"/>
      <c r="C6" s="1459"/>
      <c r="D6" s="1459"/>
      <c r="E6" s="1459"/>
      <c r="F6" s="1459"/>
      <c r="G6" s="1459"/>
      <c r="H6" s="1459"/>
      <c r="I6" s="1459"/>
      <c r="J6" s="1459"/>
      <c r="K6" s="1459"/>
      <c r="L6" s="1459"/>
    </row>
    <row r="7" spans="1:12" ht="15.75">
      <c r="A7" s="1459" t="s">
        <v>120</v>
      </c>
      <c r="B7" s="1459"/>
      <c r="C7" s="1459"/>
      <c r="D7" s="1459"/>
      <c r="E7" s="1459"/>
      <c r="F7" s="1459"/>
      <c r="G7" s="1459"/>
      <c r="H7" s="1459"/>
      <c r="I7" s="1459"/>
      <c r="J7" s="1459"/>
      <c r="K7" s="1459"/>
      <c r="L7" s="1459"/>
    </row>
    <row r="8" spans="1:12" ht="15.75">
      <c r="A8" s="1453" t="str">
        <f>SUMMARY!A7</f>
        <v>YEAR ENDING DECEMBER 31, 2014</v>
      </c>
      <c r="B8" s="1453"/>
      <c r="C8" s="1453"/>
      <c r="D8" s="1453"/>
      <c r="E8" s="1453"/>
      <c r="F8" s="1453"/>
      <c r="G8" s="1453"/>
      <c r="H8" s="1453"/>
      <c r="I8" s="1453"/>
      <c r="J8" s="1453"/>
      <c r="K8" s="1453"/>
      <c r="L8" s="1453"/>
    </row>
    <row r="9" spans="1:12" ht="15.75">
      <c r="A9" s="671"/>
      <c r="B9" s="671"/>
      <c r="C9" s="671"/>
      <c r="D9" s="671"/>
      <c r="E9" s="671"/>
      <c r="F9" s="671"/>
      <c r="G9" s="671"/>
      <c r="H9" s="671"/>
      <c r="I9" s="671"/>
      <c r="J9" s="671"/>
      <c r="K9" s="671"/>
      <c r="L9" s="671"/>
    </row>
    <row r="10" spans="1:12" ht="15.75">
      <c r="A10" s="1460" t="s">
        <v>247</v>
      </c>
      <c r="B10" s="1460"/>
      <c r="C10" s="1460"/>
      <c r="D10" s="1460"/>
      <c r="E10" s="1460"/>
      <c r="F10" s="1460"/>
      <c r="G10" s="1460"/>
      <c r="H10" s="1460"/>
      <c r="I10" s="1460"/>
      <c r="J10" s="1460"/>
      <c r="K10" s="1460"/>
      <c r="L10" s="1460"/>
    </row>
    <row r="11" spans="1:12" ht="15.75">
      <c r="A11" s="1459" t="s">
        <v>1149</v>
      </c>
      <c r="B11" s="1459"/>
      <c r="C11" s="1459"/>
      <c r="D11" s="1459"/>
      <c r="E11" s="1459"/>
      <c r="F11" s="1459"/>
      <c r="G11" s="1459"/>
      <c r="H11" s="1459"/>
      <c r="I11" s="1459"/>
      <c r="J11" s="1459"/>
      <c r="K11" s="1459"/>
      <c r="L11" s="1459"/>
    </row>
    <row r="12" spans="1:12" ht="15.75">
      <c r="A12" s="1459"/>
      <c r="B12" s="1459"/>
      <c r="C12" s="1459"/>
      <c r="D12" s="1459"/>
      <c r="E12" s="1459"/>
      <c r="F12" s="1459"/>
      <c r="G12" s="1459"/>
      <c r="H12" s="1459"/>
      <c r="I12" s="1459"/>
      <c r="J12" s="1459"/>
      <c r="K12" s="1459"/>
      <c r="L12" s="1459"/>
    </row>
    <row r="15" spans="1:12" s="66" customFormat="1" ht="15.75">
      <c r="H15" s="170"/>
    </row>
    <row r="16" spans="1:12" s="66" customFormat="1" ht="15.75">
      <c r="A16" s="166"/>
      <c r="B16" s="166"/>
      <c r="C16" s="166"/>
      <c r="D16" s="180" t="s">
        <v>1324</v>
      </c>
      <c r="E16" s="166"/>
      <c r="F16" s="180" t="s">
        <v>1326</v>
      </c>
      <c r="G16" s="166"/>
      <c r="H16" s="198" t="s">
        <v>1328</v>
      </c>
      <c r="I16" s="166"/>
      <c r="J16" s="191"/>
    </row>
    <row r="17" spans="1:10" s="66" customFormat="1" ht="13.15" customHeight="1">
      <c r="A17" s="166"/>
      <c r="B17" s="565" t="s">
        <v>1</v>
      </c>
      <c r="C17" s="565" t="s">
        <v>62</v>
      </c>
      <c r="D17" s="1441" t="s">
        <v>1323</v>
      </c>
      <c r="E17" s="1442"/>
      <c r="F17" s="1441" t="s">
        <v>1325</v>
      </c>
      <c r="G17" s="1442"/>
      <c r="H17" s="1441" t="s">
        <v>1327</v>
      </c>
      <c r="I17" s="1443"/>
      <c r="J17" s="1441" t="s">
        <v>63</v>
      </c>
    </row>
    <row r="18" spans="1:10" s="66" customFormat="1" ht="15.75">
      <c r="A18" s="166"/>
      <c r="C18" s="166"/>
      <c r="D18" s="685" t="s">
        <v>231</v>
      </c>
      <c r="E18" s="166"/>
      <c r="F18" s="685" t="s">
        <v>232</v>
      </c>
      <c r="G18" s="166"/>
      <c r="H18" s="685" t="s">
        <v>233</v>
      </c>
      <c r="I18" s="166"/>
      <c r="J18" s="685" t="s">
        <v>234</v>
      </c>
    </row>
    <row r="19" spans="1:10" s="66" customFormat="1" ht="12.75"/>
    <row r="20" spans="1:10" s="66" customFormat="1" ht="12.75"/>
    <row r="21" spans="1:10" s="66" customFormat="1" ht="15.75">
      <c r="A21" s="166"/>
      <c r="B21" s="192">
        <v>1</v>
      </c>
      <c r="C21" s="170" t="s">
        <v>64</v>
      </c>
      <c r="D21" s="174">
        <f>+'WP-9'!I15</f>
        <v>0.4</v>
      </c>
      <c r="E21" s="166"/>
      <c r="F21" s="193">
        <f>'WP-9'!K15</f>
        <v>4.7210125827433072E-2</v>
      </c>
      <c r="G21" s="166"/>
      <c r="H21" s="193">
        <f>D21*F21</f>
        <v>1.8884050330973231E-2</v>
      </c>
      <c r="I21" s="166"/>
      <c r="J21" s="166" t="s">
        <v>1154</v>
      </c>
    </row>
    <row r="22" spans="1:10" s="66" customFormat="1" ht="15.75">
      <c r="A22" s="166"/>
      <c r="B22" s="166"/>
      <c r="C22" s="166"/>
      <c r="D22" s="194"/>
      <c r="E22" s="166"/>
      <c r="F22" s="195"/>
      <c r="G22" s="166"/>
      <c r="H22" s="195"/>
      <c r="I22" s="166"/>
      <c r="J22" s="166"/>
    </row>
    <row r="23" spans="1:10" s="66" customFormat="1" ht="15.75">
      <c r="A23" s="166"/>
      <c r="B23" s="192">
        <v>2</v>
      </c>
      <c r="C23" s="177" t="s">
        <v>65</v>
      </c>
      <c r="D23" s="596">
        <f>+'WP-9'!I19</f>
        <v>0.6</v>
      </c>
      <c r="E23" s="166"/>
      <c r="F23" s="338">
        <f>'WP-9'!K19</f>
        <v>8.8499999999999995E-2</v>
      </c>
      <c r="G23" s="166"/>
      <c r="H23" s="196">
        <f>D23*F23</f>
        <v>5.3099999999999994E-2</v>
      </c>
      <c r="I23" s="166"/>
      <c r="J23" s="166" t="s">
        <v>1154</v>
      </c>
    </row>
    <row r="24" spans="1:10" s="66" customFormat="1" ht="15.75">
      <c r="A24" s="166"/>
      <c r="B24" s="166"/>
      <c r="C24" s="166"/>
      <c r="D24" s="194"/>
      <c r="E24" s="166"/>
      <c r="F24" s="166"/>
      <c r="G24" s="166"/>
      <c r="H24" s="166"/>
      <c r="I24" s="166"/>
      <c r="J24" s="166"/>
    </row>
    <row r="25" spans="1:10" s="66" customFormat="1" ht="15.75">
      <c r="A25" s="166"/>
      <c r="B25" s="192">
        <v>3</v>
      </c>
      <c r="C25" s="170" t="s">
        <v>66</v>
      </c>
      <c r="D25" s="174">
        <f>SUM(D21:D23)</f>
        <v>1</v>
      </c>
      <c r="E25" s="166"/>
      <c r="F25" s="166"/>
      <c r="G25" s="166"/>
      <c r="H25" s="197">
        <f>SUM(H21:H23)</f>
        <v>7.1984050330973229E-2</v>
      </c>
      <c r="I25" s="166"/>
      <c r="J25" s="166" t="s">
        <v>1155</v>
      </c>
    </row>
    <row r="26" spans="1:10" s="66" customFormat="1" ht="12.75"/>
    <row r="27" spans="1:10" s="66" customFormat="1" ht="12.75"/>
    <row r="28" spans="1:10" s="66" customFormat="1" ht="12.75"/>
  </sheetData>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tabColor rgb="FF92D050"/>
    <pageSetUpPr fitToPage="1"/>
  </sheetPr>
  <dimension ref="A1:L28"/>
  <sheetViews>
    <sheetView showGridLines="0" defaultGridColor="0" view="pageBreakPreview" colorId="22" zoomScale="70" zoomScaleNormal="100" zoomScaleSheetLayoutView="70" workbookViewId="0">
      <selection activeCell="A2" sqref="A2"/>
    </sheetView>
  </sheetViews>
  <sheetFormatPr defaultColWidth="9.625" defaultRowHeight="12"/>
  <cols>
    <col min="1" max="1" width="10.5" style="13" customWidth="1"/>
    <col min="2" max="2" width="19.5" style="13" customWidth="1"/>
    <col min="3" max="3" width="4" style="13" customWidth="1"/>
    <col min="4" max="4" width="17.375" style="13" customWidth="1"/>
    <col min="5" max="5" width="9.625" style="13"/>
    <col min="6" max="6" width="23.5" style="13" customWidth="1"/>
    <col min="7" max="7" width="11.75" style="13" customWidth="1"/>
    <col min="8" max="8" width="19" style="13" customWidth="1"/>
    <col min="9" max="9" width="7.5" style="13" customWidth="1"/>
    <col min="10" max="10" width="20.125" style="13" customWidth="1"/>
    <col min="11" max="11" width="2.375" style="13" customWidth="1"/>
    <col min="12" max="12" width="11.125" style="13" bestFit="1" customWidth="1"/>
    <col min="13" max="16384" width="9.625" style="13"/>
  </cols>
  <sheetData>
    <row r="1" spans="1:12" s="17" customFormat="1" ht="20.25">
      <c r="A1" s="1237" t="s">
        <v>1348</v>
      </c>
      <c r="B1" s="119"/>
      <c r="L1" s="238"/>
    </row>
    <row r="2" spans="1:12" ht="15">
      <c r="C2" s="20"/>
      <c r="D2" s="20"/>
      <c r="E2" s="20"/>
      <c r="F2" s="20"/>
      <c r="G2" s="20"/>
      <c r="H2" s="20"/>
      <c r="I2" s="20"/>
    </row>
    <row r="3" spans="1:12" ht="15">
      <c r="A3" s="20"/>
      <c r="C3" s="20"/>
      <c r="D3" s="20"/>
      <c r="E3" s="20"/>
      <c r="F3" s="20"/>
      <c r="G3" s="20"/>
      <c r="H3" s="20"/>
      <c r="I3" s="20"/>
      <c r="J3" s="20"/>
      <c r="K3" s="20"/>
    </row>
    <row r="5" spans="1:12" ht="15">
      <c r="A5" s="20"/>
      <c r="B5" s="20"/>
      <c r="C5" s="20"/>
      <c r="D5" s="20"/>
      <c r="F5" s="20"/>
      <c r="G5" s="20"/>
      <c r="H5" s="20"/>
      <c r="I5" s="20"/>
      <c r="J5" s="20"/>
      <c r="K5" s="20"/>
    </row>
    <row r="6" spans="1:12" ht="15.75">
      <c r="A6" s="668" t="s">
        <v>238</v>
      </c>
      <c r="B6" s="668"/>
      <c r="C6" s="668"/>
      <c r="D6" s="668"/>
      <c r="E6" s="668"/>
      <c r="F6" s="668"/>
      <c r="G6" s="668"/>
      <c r="H6" s="668"/>
      <c r="I6" s="668"/>
      <c r="J6" s="668"/>
      <c r="K6" s="668"/>
      <c r="L6" s="668"/>
    </row>
    <row r="7" spans="1:12" ht="15.75">
      <c r="A7" s="668" t="s">
        <v>120</v>
      </c>
      <c r="B7" s="668"/>
      <c r="C7" s="668"/>
      <c r="D7" s="668"/>
      <c r="E7" s="668"/>
      <c r="F7" s="668"/>
      <c r="G7" s="668"/>
      <c r="H7" s="668"/>
      <c r="I7" s="668"/>
      <c r="J7" s="668"/>
      <c r="K7" s="668"/>
      <c r="L7" s="668"/>
    </row>
    <row r="8" spans="1:12" ht="15.75">
      <c r="A8" s="1453" t="s">
        <v>948</v>
      </c>
      <c r="B8" s="1453"/>
      <c r="C8" s="1453"/>
      <c r="D8" s="1453"/>
      <c r="E8" s="1453"/>
      <c r="F8" s="1453"/>
      <c r="G8" s="1453"/>
      <c r="H8" s="1453"/>
      <c r="I8" s="1453"/>
      <c r="J8" s="1453"/>
      <c r="K8" s="1453"/>
      <c r="L8" s="1453"/>
    </row>
    <row r="9" spans="1:12">
      <c r="A9" s="669"/>
      <c r="B9" s="669"/>
      <c r="C9" s="669"/>
      <c r="D9" s="669"/>
      <c r="E9" s="669"/>
      <c r="F9" s="669"/>
      <c r="G9" s="669"/>
      <c r="H9" s="669"/>
      <c r="I9" s="669"/>
      <c r="J9" s="669"/>
      <c r="K9" s="669"/>
      <c r="L9" s="669"/>
    </row>
    <row r="10" spans="1:12" ht="15.75">
      <c r="A10" s="670" t="s">
        <v>239</v>
      </c>
      <c r="B10" s="670"/>
      <c r="C10" s="670"/>
      <c r="D10" s="670"/>
      <c r="E10" s="670"/>
      <c r="F10" s="670"/>
      <c r="G10" s="670"/>
      <c r="H10" s="670"/>
      <c r="I10" s="670"/>
      <c r="J10" s="670"/>
      <c r="K10" s="670"/>
      <c r="L10" s="670"/>
    </row>
    <row r="11" spans="1:12" ht="15.75">
      <c r="A11" s="668" t="s">
        <v>1150</v>
      </c>
      <c r="B11" s="668"/>
      <c r="C11" s="668"/>
      <c r="D11" s="668"/>
      <c r="E11" s="668"/>
      <c r="F11" s="668"/>
      <c r="G11" s="668"/>
      <c r="H11" s="668"/>
      <c r="I11" s="668"/>
      <c r="J11" s="668"/>
      <c r="K11" s="668"/>
      <c r="L11" s="668"/>
    </row>
    <row r="14" spans="1:12" s="66" customFormat="1" ht="15.75">
      <c r="A14" s="168"/>
      <c r="B14" s="168"/>
      <c r="C14" s="168"/>
      <c r="D14" s="168"/>
      <c r="E14" s="168"/>
      <c r="F14" s="168"/>
      <c r="G14" s="168"/>
      <c r="H14" s="170"/>
      <c r="I14" s="168"/>
      <c r="J14" s="168"/>
      <c r="K14" s="168"/>
      <c r="L14" s="199"/>
    </row>
    <row r="15" spans="1:12" s="66" customFormat="1" ht="15.75">
      <c r="A15" s="170" t="s">
        <v>67</v>
      </c>
      <c r="B15" s="168"/>
      <c r="C15" s="168"/>
      <c r="D15" s="170" t="s">
        <v>1264</v>
      </c>
      <c r="E15" s="168"/>
      <c r="F15" s="168"/>
      <c r="G15" s="168"/>
      <c r="H15" s="170" t="s">
        <v>26</v>
      </c>
      <c r="I15" s="168"/>
      <c r="J15" s="170"/>
      <c r="K15" s="199"/>
      <c r="L15" s="199"/>
    </row>
    <row r="16" spans="1:12" s="66" customFormat="1" ht="15.75">
      <c r="A16" s="177" t="s">
        <v>68</v>
      </c>
      <c r="B16" s="177" t="s">
        <v>69</v>
      </c>
      <c r="C16" s="168"/>
      <c r="D16" s="191" t="s">
        <v>1193</v>
      </c>
      <c r="E16" s="168"/>
      <c r="F16" s="177" t="s">
        <v>70</v>
      </c>
      <c r="G16" s="168"/>
      <c r="H16" s="177" t="s">
        <v>27</v>
      </c>
      <c r="I16" s="168"/>
      <c r="J16" s="191" t="s">
        <v>548</v>
      </c>
      <c r="K16" s="199"/>
      <c r="L16" s="199"/>
    </row>
    <row r="17" spans="1:12" s="66" customFormat="1" ht="15.75">
      <c r="A17" s="168"/>
      <c r="B17" s="168"/>
      <c r="C17" s="168"/>
      <c r="D17" s="170" t="s">
        <v>6</v>
      </c>
      <c r="E17" s="168"/>
      <c r="F17" s="170" t="s">
        <v>7</v>
      </c>
      <c r="G17" s="168"/>
      <c r="H17" s="170" t="s">
        <v>8</v>
      </c>
      <c r="I17" s="168"/>
      <c r="J17" s="170" t="s">
        <v>9</v>
      </c>
      <c r="K17" s="199"/>
      <c r="L17" s="199"/>
    </row>
    <row r="18" spans="1:12" s="66" customFormat="1" ht="12.75"/>
    <row r="19" spans="1:12" s="66" customFormat="1" ht="15.75">
      <c r="A19" s="170">
        <v>1</v>
      </c>
      <c r="B19" s="166" t="s">
        <v>61</v>
      </c>
      <c r="C19" s="166"/>
      <c r="D19" s="938">
        <f>'WP-7'!F36</f>
        <v>94816064.838732779</v>
      </c>
      <c r="E19" s="200"/>
      <c r="F19" s="201">
        <f>D19/D23</f>
        <v>0.71590003961337501</v>
      </c>
      <c r="G19" s="200"/>
      <c r="H19" s="166"/>
      <c r="I19" s="166"/>
      <c r="J19" s="166"/>
    </row>
    <row r="20" spans="1:12" s="66" customFormat="1" ht="15.75">
      <c r="A20" s="170"/>
      <c r="B20" s="166"/>
      <c r="C20" s="166"/>
      <c r="D20" s="938"/>
      <c r="E20" s="200"/>
      <c r="F20" s="201"/>
      <c r="G20" s="200"/>
      <c r="H20" s="166"/>
      <c r="I20" s="166"/>
      <c r="J20" s="166"/>
    </row>
    <row r="21" spans="1:12" s="66" customFormat="1" ht="15.75">
      <c r="A21" s="170">
        <f>A19+1</f>
        <v>2</v>
      </c>
      <c r="B21" s="166" t="s">
        <v>27</v>
      </c>
      <c r="C21" s="166"/>
      <c r="D21" s="939">
        <f>'WP-7'!F28</f>
        <v>37627097.044508107</v>
      </c>
      <c r="E21" s="200"/>
      <c r="F21" s="298">
        <f>D21/D23</f>
        <v>0.28409996038662511</v>
      </c>
      <c r="G21" s="200"/>
      <c r="H21" s="282">
        <f>F21</f>
        <v>0.28409996038662511</v>
      </c>
      <c r="I21" s="166"/>
      <c r="J21" s="166" t="s">
        <v>397</v>
      </c>
    </row>
    <row r="22" spans="1:12" s="66" customFormat="1" ht="15.75">
      <c r="A22" s="170"/>
      <c r="B22" s="166"/>
      <c r="C22" s="166"/>
      <c r="D22" s="940"/>
      <c r="E22" s="200"/>
      <c r="F22" s="201"/>
      <c r="G22" s="200"/>
      <c r="H22" s="233"/>
      <c r="I22" s="166"/>
      <c r="J22" s="166"/>
    </row>
    <row r="23" spans="1:12" s="66" customFormat="1" ht="15.75">
      <c r="A23" s="170">
        <f t="shared" ref="A23" si="0">A21+1</f>
        <v>3</v>
      </c>
      <c r="B23" s="176" t="s">
        <v>71</v>
      </c>
      <c r="C23" s="176"/>
      <c r="D23" s="941">
        <f>'WP-7'!F34</f>
        <v>132443161.88324088</v>
      </c>
      <c r="E23" s="200"/>
      <c r="F23" s="201">
        <f>D23/D23</f>
        <v>1</v>
      </c>
      <c r="G23" s="200"/>
      <c r="H23" s="194"/>
      <c r="I23" s="166"/>
      <c r="J23" s="166"/>
    </row>
    <row r="24" spans="1:12" s="66" customFormat="1" ht="15.75">
      <c r="A24" s="170"/>
      <c r="B24" s="166"/>
      <c r="C24" s="166"/>
      <c r="D24" s="183"/>
      <c r="E24" s="200"/>
      <c r="F24" s="200"/>
      <c r="G24" s="200"/>
      <c r="H24" s="194"/>
      <c r="I24" s="166"/>
      <c r="J24" s="166"/>
    </row>
    <row r="25" spans="1:12" s="66" customFormat="1" ht="15.75">
      <c r="A25" s="170"/>
      <c r="B25" s="176"/>
      <c r="C25" s="166"/>
      <c r="D25" s="175"/>
      <c r="E25" s="166"/>
      <c r="F25" s="202"/>
      <c r="G25" s="166"/>
      <c r="H25" s="233"/>
      <c r="I25" s="166"/>
      <c r="J25" s="166"/>
    </row>
    <row r="26" spans="1:12" s="66" customFormat="1" ht="15.75">
      <c r="A26" s="170"/>
    </row>
    <row r="27" spans="1:12" s="66" customFormat="1" ht="12.75"/>
    <row r="28" spans="1:12" s="66" customFormat="1" ht="12.75"/>
  </sheetData>
  <mergeCells count="1">
    <mergeCell ref="A8:L8"/>
  </mergeCells>
  <phoneticPr fontId="0" type="noConversion"/>
  <printOptions horizontalCentered="1"/>
  <pageMargins left="0.5" right="0.5" top="0.25" bottom="0.25" header="0.75" footer="0.75"/>
  <pageSetup scale="76" orientation="landscape" r:id="rId1"/>
  <headerFooter alignWithMargins="0"/>
  <rowBreaks count="1" manualBreakCount="1">
    <brk id="33" max="16383" man="1"/>
  </rowBreaks>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R64"/>
  <sheetViews>
    <sheetView view="pageBreakPreview" zoomScale="85" zoomScaleNormal="130" zoomScaleSheetLayoutView="85" workbookViewId="0">
      <selection activeCell="B2" sqref="B2"/>
    </sheetView>
  </sheetViews>
  <sheetFormatPr defaultColWidth="9" defaultRowHeight="13.5" customHeight="1"/>
  <cols>
    <col min="1" max="1" width="0.875" style="66" customWidth="1"/>
    <col min="2" max="2" width="5" style="66" customWidth="1"/>
    <col min="3" max="3" width="0.625" style="66" customWidth="1"/>
    <col min="4" max="4" width="18.625" style="66" customWidth="1"/>
    <col min="5" max="5" width="2.75" style="203" customWidth="1"/>
    <col min="6" max="6" width="23.5" style="199" customWidth="1"/>
    <col min="7" max="7" width="1" style="66" customWidth="1"/>
    <col min="8" max="9" width="14.75" style="66" customWidth="1"/>
    <col min="10" max="10" width="1.75" style="66" customWidth="1"/>
    <col min="11" max="12" width="14.75" style="66" customWidth="1"/>
    <col min="13" max="13" width="2.375" style="66" customWidth="1"/>
    <col min="14" max="15" width="14.75" style="66" customWidth="1"/>
    <col min="16" max="16" width="1.625" style="66" customWidth="1"/>
    <col min="17" max="17" width="14.75" style="66" customWidth="1"/>
    <col min="18" max="18" width="1.625" style="28" customWidth="1"/>
    <col min="19" max="19" width="9" style="28"/>
    <col min="20" max="20" width="10.5" style="28" bestFit="1" customWidth="1"/>
    <col min="21" max="16384" width="9" style="28"/>
  </cols>
  <sheetData>
    <row r="1" spans="1:18" s="748" customFormat="1" ht="21">
      <c r="A1" s="692"/>
      <c r="B1" s="1235" t="s">
        <v>1349</v>
      </c>
      <c r="C1" s="746"/>
      <c r="D1" s="692"/>
      <c r="E1" s="747"/>
      <c r="F1" s="736"/>
      <c r="G1" s="746"/>
      <c r="H1" s="746"/>
      <c r="I1" s="746"/>
      <c r="J1" s="746"/>
      <c r="K1" s="746"/>
      <c r="L1" s="746"/>
      <c r="M1" s="746"/>
      <c r="N1" s="746"/>
      <c r="O1" s="692"/>
      <c r="P1" s="745"/>
      <c r="Q1" s="737"/>
    </row>
    <row r="2" spans="1:18" s="750" customFormat="1" ht="15">
      <c r="A2" s="692"/>
      <c r="B2" s="746"/>
      <c r="C2" s="746"/>
      <c r="D2" s="692"/>
      <c r="E2" s="747"/>
      <c r="F2" s="736"/>
      <c r="G2" s="746"/>
      <c r="H2" s="746"/>
      <c r="I2" s="746"/>
      <c r="J2" s="746"/>
      <c r="K2" s="746"/>
      <c r="L2" s="746"/>
      <c r="M2" s="746"/>
      <c r="N2" s="746"/>
      <c r="O2" s="746"/>
      <c r="P2" s="746"/>
      <c r="Q2" s="749"/>
      <c r="R2" s="22"/>
    </row>
    <row r="3" spans="1:18" s="750" customFormat="1" ht="15.75">
      <c r="A3" s="1463" t="s">
        <v>238</v>
      </c>
      <c r="B3" s="1463"/>
      <c r="C3" s="1463"/>
      <c r="D3" s="1463"/>
      <c r="E3" s="1463"/>
      <c r="F3" s="1463"/>
      <c r="G3" s="1463"/>
      <c r="H3" s="1463"/>
      <c r="I3" s="1463"/>
      <c r="J3" s="1463"/>
      <c r="K3" s="1463"/>
      <c r="L3" s="1463"/>
      <c r="M3" s="1463"/>
      <c r="N3" s="1463"/>
      <c r="O3" s="1463"/>
      <c r="P3" s="1463"/>
      <c r="Q3" s="1463"/>
      <c r="R3" s="1463"/>
    </row>
    <row r="4" spans="1:18" s="750" customFormat="1" ht="15.75">
      <c r="A4" s="1463" t="s">
        <v>120</v>
      </c>
      <c r="B4" s="1463"/>
      <c r="C4" s="1463"/>
      <c r="D4" s="1463"/>
      <c r="E4" s="1463"/>
      <c r="F4" s="1463"/>
      <c r="G4" s="1463"/>
      <c r="H4" s="1463"/>
      <c r="I4" s="1463"/>
      <c r="J4" s="1463"/>
      <c r="K4" s="1463"/>
      <c r="L4" s="1463"/>
      <c r="M4" s="1463"/>
      <c r="N4" s="1463"/>
      <c r="O4" s="1463"/>
      <c r="P4" s="1463"/>
      <c r="Q4" s="1463"/>
      <c r="R4" s="1463"/>
    </row>
    <row r="5" spans="1:18" s="750" customFormat="1" ht="15.75">
      <c r="A5" s="1462" t="s">
        <v>948</v>
      </c>
      <c r="B5" s="1462"/>
      <c r="C5" s="1462"/>
      <c r="D5" s="1462"/>
      <c r="E5" s="1462"/>
      <c r="F5" s="1462"/>
      <c r="G5" s="1462"/>
      <c r="H5" s="1462"/>
      <c r="I5" s="1462"/>
      <c r="J5" s="1462"/>
      <c r="K5" s="1462"/>
      <c r="L5" s="1462"/>
      <c r="M5" s="1462"/>
      <c r="N5" s="1462"/>
      <c r="O5" s="1462"/>
      <c r="P5" s="1462"/>
      <c r="Q5" s="1462"/>
      <c r="R5" s="720"/>
    </row>
    <row r="6" spans="1:18" s="750" customFormat="1" ht="12.75">
      <c r="A6" s="692"/>
      <c r="B6" s="692"/>
      <c r="C6" s="692"/>
      <c r="D6" s="692"/>
      <c r="E6" s="751"/>
      <c r="F6" s="199"/>
      <c r="G6" s="692"/>
      <c r="H6" s="692"/>
      <c r="I6" s="692"/>
      <c r="J6" s="692"/>
      <c r="K6" s="692"/>
      <c r="L6" s="692"/>
      <c r="M6" s="692"/>
      <c r="N6" s="692"/>
      <c r="O6" s="692"/>
      <c r="P6" s="692"/>
      <c r="Q6" s="692"/>
    </row>
    <row r="7" spans="1:18" s="750" customFormat="1" ht="15.75">
      <c r="A7" s="1463" t="s">
        <v>666</v>
      </c>
      <c r="B7" s="1463"/>
      <c r="C7" s="1463"/>
      <c r="D7" s="1463"/>
      <c r="E7" s="1463"/>
      <c r="F7" s="1463"/>
      <c r="G7" s="1463"/>
      <c r="H7" s="1463"/>
      <c r="I7" s="1463"/>
      <c r="J7" s="1463"/>
      <c r="K7" s="1463"/>
      <c r="L7" s="1463"/>
      <c r="M7" s="1463"/>
      <c r="N7" s="1463"/>
      <c r="O7" s="1463"/>
      <c r="P7" s="1463"/>
      <c r="Q7" s="1463"/>
      <c r="R7" s="1463"/>
    </row>
    <row r="8" spans="1:18" s="750" customFormat="1" ht="15.75">
      <c r="A8" s="1463" t="s">
        <v>249</v>
      </c>
      <c r="B8" s="1463"/>
      <c r="C8" s="1463"/>
      <c r="D8" s="1463"/>
      <c r="E8" s="1463"/>
      <c r="F8" s="1463"/>
      <c r="G8" s="1463"/>
      <c r="H8" s="1463"/>
      <c r="I8" s="1463"/>
      <c r="J8" s="1463"/>
      <c r="K8" s="1463"/>
      <c r="L8" s="1463"/>
      <c r="M8" s="1463"/>
      <c r="N8" s="1463"/>
      <c r="O8" s="1463"/>
      <c r="P8" s="1463"/>
      <c r="Q8" s="1463"/>
      <c r="R8" s="1463"/>
    </row>
    <row r="9" spans="1:18" s="750" customFormat="1" ht="12.75">
      <c r="A9" s="692"/>
      <c r="B9" s="692"/>
      <c r="C9" s="692"/>
      <c r="D9" s="738"/>
      <c r="E9" s="739"/>
      <c r="F9" s="721"/>
      <c r="G9" s="738"/>
      <c r="H9" s="738"/>
      <c r="I9" s="738"/>
      <c r="J9" s="738"/>
      <c r="K9" s="738"/>
      <c r="L9" s="738"/>
      <c r="M9" s="738"/>
      <c r="N9" s="738"/>
      <c r="O9" s="738"/>
      <c r="P9" s="738"/>
      <c r="Q9" s="738"/>
    </row>
    <row r="10" spans="1:18" s="750" customFormat="1" ht="12.75">
      <c r="A10" s="692"/>
      <c r="B10" s="692"/>
      <c r="C10" s="692"/>
      <c r="D10" s="738"/>
      <c r="E10" s="739"/>
      <c r="F10" s="721"/>
      <c r="G10" s="738"/>
      <c r="H10" s="731"/>
      <c r="I10" s="731"/>
      <c r="J10" s="731"/>
      <c r="K10" s="692"/>
      <c r="L10" s="692"/>
      <c r="M10" s="731"/>
      <c r="N10" s="738"/>
      <c r="O10" s="738"/>
      <c r="P10" s="738"/>
      <c r="Q10" s="738"/>
    </row>
    <row r="11" spans="1:18" s="692" customFormat="1" ht="18" customHeight="1">
      <c r="E11" s="751"/>
      <c r="F11" s="199"/>
      <c r="H11" s="1461">
        <v>2014</v>
      </c>
      <c r="I11" s="1461"/>
      <c r="J11" s="731"/>
      <c r="K11" s="1461">
        <v>2013</v>
      </c>
      <c r="L11" s="1461"/>
      <c r="M11" s="731"/>
      <c r="N11" s="1461" t="s">
        <v>956</v>
      </c>
      <c r="O11" s="1461"/>
      <c r="P11" s="1461"/>
      <c r="Q11" s="1461"/>
    </row>
    <row r="12" spans="1:18" s="692" customFormat="1" ht="18" customHeight="1">
      <c r="E12" s="751"/>
      <c r="F12" s="199"/>
      <c r="J12" s="731"/>
      <c r="M12" s="731"/>
      <c r="N12" s="740"/>
      <c r="O12" s="740"/>
      <c r="P12" s="752"/>
      <c r="Q12" s="721" t="s">
        <v>260</v>
      </c>
    </row>
    <row r="13" spans="1:18" s="692" customFormat="1" ht="18" customHeight="1">
      <c r="B13" s="741" t="s">
        <v>67</v>
      </c>
      <c r="E13" s="751"/>
      <c r="F13" s="199"/>
      <c r="H13" s="721" t="s">
        <v>291</v>
      </c>
      <c r="I13" s="721" t="s">
        <v>173</v>
      </c>
      <c r="J13" s="731"/>
      <c r="K13" s="721" t="s">
        <v>291</v>
      </c>
      <c r="L13" s="721" t="s">
        <v>173</v>
      </c>
      <c r="M13" s="731"/>
      <c r="N13" s="721" t="s">
        <v>291</v>
      </c>
      <c r="O13" s="721" t="s">
        <v>173</v>
      </c>
      <c r="P13" s="738"/>
      <c r="Q13" s="721" t="s">
        <v>291</v>
      </c>
    </row>
    <row r="14" spans="1:18" s="692" customFormat="1" ht="18" customHeight="1">
      <c r="B14" s="742" t="s">
        <v>68</v>
      </c>
      <c r="E14" s="751"/>
      <c r="F14" s="769" t="s">
        <v>541</v>
      </c>
      <c r="G14" s="770"/>
      <c r="H14" s="769" t="s">
        <v>1244</v>
      </c>
      <c r="I14" s="769" t="s">
        <v>387</v>
      </c>
      <c r="J14" s="771"/>
      <c r="K14" s="769" t="s">
        <v>1244</v>
      </c>
      <c r="L14" s="769" t="s">
        <v>387</v>
      </c>
      <c r="M14" s="771"/>
      <c r="N14" s="769" t="s">
        <v>1244</v>
      </c>
      <c r="O14" s="769" t="s">
        <v>387</v>
      </c>
      <c r="P14" s="769"/>
      <c r="Q14" s="769" t="s">
        <v>1244</v>
      </c>
    </row>
    <row r="15" spans="1:18" s="692" customFormat="1" ht="18" customHeight="1">
      <c r="B15" s="743"/>
      <c r="E15" s="751"/>
      <c r="F15" s="199"/>
      <c r="H15" s="744" t="s">
        <v>231</v>
      </c>
      <c r="I15" s="744" t="s">
        <v>232</v>
      </c>
      <c r="J15" s="732"/>
      <c r="K15" s="744" t="s">
        <v>233</v>
      </c>
      <c r="L15" s="744" t="s">
        <v>234</v>
      </c>
      <c r="M15" s="732"/>
      <c r="N15" s="744" t="s">
        <v>235</v>
      </c>
      <c r="O15" s="744" t="s">
        <v>556</v>
      </c>
      <c r="P15" s="199"/>
      <c r="Q15" s="744" t="s">
        <v>557</v>
      </c>
    </row>
    <row r="16" spans="1:18" s="692" customFormat="1" ht="18" customHeight="1">
      <c r="B16" s="743"/>
      <c r="E16" s="751"/>
      <c r="F16" s="199"/>
      <c r="H16" s="744"/>
      <c r="I16" s="744"/>
      <c r="J16" s="732"/>
      <c r="K16" s="744"/>
      <c r="L16" s="744"/>
      <c r="M16" s="732"/>
      <c r="N16" s="744"/>
      <c r="O16" s="744"/>
      <c r="P16" s="199"/>
      <c r="Q16" s="744"/>
    </row>
    <row r="17" spans="2:17" s="692" customFormat="1" ht="18" customHeight="1">
      <c r="B17" s="743"/>
      <c r="D17" s="738" t="s">
        <v>61</v>
      </c>
      <c r="E17" s="751"/>
      <c r="F17" s="199"/>
      <c r="H17" s="744"/>
      <c r="I17" s="744"/>
      <c r="J17" s="732"/>
      <c r="K17" s="744"/>
      <c r="L17" s="744"/>
      <c r="M17" s="732"/>
      <c r="N17" s="744"/>
      <c r="O17" s="744"/>
      <c r="P17" s="199"/>
      <c r="Q17" s="744"/>
    </row>
    <row r="18" spans="2:17" s="692" customFormat="1" ht="18" customHeight="1">
      <c r="B18" s="741">
        <v>1</v>
      </c>
      <c r="D18" s="753" t="s">
        <v>1070</v>
      </c>
      <c r="E18" s="754"/>
      <c r="F18" s="636"/>
      <c r="G18" s="733"/>
      <c r="H18" s="909">
        <f>SUM('WP-1b'!F35:F52)</f>
        <v>100905217.59</v>
      </c>
      <c r="I18" s="910">
        <f>SUM('WP-1b'!G35:G52)</f>
        <v>0</v>
      </c>
      <c r="J18" s="911"/>
      <c r="K18" s="910">
        <f>SUM('WP-1b'!J35:J52)</f>
        <v>100527425.87</v>
      </c>
      <c r="L18" s="910">
        <f>SUM('WP-1b'!K35:K52)</f>
        <v>0</v>
      </c>
      <c r="M18" s="911"/>
      <c r="N18" s="910">
        <f t="shared" ref="N18:N21" si="0">AVERAGE(H18,K18)</f>
        <v>100716321.73</v>
      </c>
      <c r="O18" s="910">
        <f t="shared" ref="O18:O21" si="1">AVERAGE(I18,L18)</f>
        <v>0</v>
      </c>
      <c r="P18" s="910"/>
      <c r="Q18" s="912">
        <f t="shared" ref="Q18:Q21" si="2">N18-O18</f>
        <v>100716321.73</v>
      </c>
    </row>
    <row r="19" spans="2:17" s="692" customFormat="1" ht="18" customHeight="1">
      <c r="B19" s="741">
        <f>B18+1</f>
        <v>2</v>
      </c>
      <c r="D19" s="755" t="s">
        <v>966</v>
      </c>
      <c r="E19" s="756"/>
      <c r="F19" s="283"/>
      <c r="G19" s="732"/>
      <c r="H19" s="913">
        <f>'WP-1b'!F100</f>
        <v>1963361852.9999998</v>
      </c>
      <c r="I19" s="914">
        <f>'WP-1b'!G100</f>
        <v>739532762.61000013</v>
      </c>
      <c r="J19" s="915"/>
      <c r="K19" s="914">
        <f>'WP-1b'!J100</f>
        <v>1898481106.8800001</v>
      </c>
      <c r="L19" s="914">
        <f>'WP-1b'!K100</f>
        <v>709776151.30000007</v>
      </c>
      <c r="M19" s="915"/>
      <c r="N19" s="914">
        <f t="shared" si="0"/>
        <v>1930921479.9400001</v>
      </c>
      <c r="O19" s="914">
        <f t="shared" si="1"/>
        <v>724654456.95500016</v>
      </c>
      <c r="P19" s="914"/>
      <c r="Q19" s="916">
        <f t="shared" si="2"/>
        <v>1206267022.9849999</v>
      </c>
    </row>
    <row r="20" spans="2:17" s="758" customFormat="1" ht="18" customHeight="1">
      <c r="B20" s="741">
        <f>B19+1</f>
        <v>3</v>
      </c>
      <c r="D20" s="755" t="s">
        <v>1071</v>
      </c>
      <c r="E20" s="759"/>
      <c r="F20" s="637"/>
      <c r="G20" s="734"/>
      <c r="H20" s="917">
        <f>'WP-1b'!F159</f>
        <v>2419760765.71</v>
      </c>
      <c r="I20" s="918">
        <f>'WP-1b'!G159</f>
        <v>881486890.72750378</v>
      </c>
      <c r="J20" s="919"/>
      <c r="K20" s="918">
        <f>'WP-1b'!J159</f>
        <v>2419483544.3999996</v>
      </c>
      <c r="L20" s="918">
        <f>'WP-1b'!K159</f>
        <v>778285900.13750374</v>
      </c>
      <c r="M20" s="919"/>
      <c r="N20" s="918">
        <f t="shared" si="0"/>
        <v>2419622155.0549998</v>
      </c>
      <c r="O20" s="918">
        <f t="shared" si="1"/>
        <v>829886395.4325037</v>
      </c>
      <c r="P20" s="918"/>
      <c r="Q20" s="920">
        <f t="shared" si="2"/>
        <v>1589735759.6224961</v>
      </c>
    </row>
    <row r="21" spans="2:17" s="692" customFormat="1" ht="18" customHeight="1">
      <c r="B21" s="741">
        <f>B20+1</f>
        <v>4</v>
      </c>
      <c r="D21" s="760"/>
      <c r="E21" s="761"/>
      <c r="F21" s="722"/>
      <c r="G21" s="735"/>
      <c r="H21" s="921">
        <f>SUM(H18:H20)</f>
        <v>4484027836.2999992</v>
      </c>
      <c r="I21" s="922">
        <f>SUM(I18:I20)</f>
        <v>1621019653.3375039</v>
      </c>
      <c r="J21" s="923"/>
      <c r="K21" s="922">
        <f>SUM(K18:K20)</f>
        <v>4418492077.1499996</v>
      </c>
      <c r="L21" s="922">
        <f>SUM(L18:L20)</f>
        <v>1488062051.4375038</v>
      </c>
      <c r="M21" s="923"/>
      <c r="N21" s="922">
        <f t="shared" si="0"/>
        <v>4451259956.7249994</v>
      </c>
      <c r="O21" s="922">
        <f t="shared" si="1"/>
        <v>1554540852.3875039</v>
      </c>
      <c r="P21" s="922"/>
      <c r="Q21" s="924">
        <f t="shared" si="2"/>
        <v>2896719104.3374958</v>
      </c>
    </row>
    <row r="22" spans="2:17" s="692" customFormat="1" ht="18" customHeight="1">
      <c r="B22" s="741"/>
      <c r="E22" s="751"/>
      <c r="F22" s="199"/>
      <c r="H22" s="925"/>
      <c r="I22" s="925"/>
      <c r="J22" s="915"/>
      <c r="K22" s="925"/>
      <c r="L22" s="925"/>
      <c r="M22" s="926"/>
      <c r="N22" s="927"/>
      <c r="O22" s="927"/>
      <c r="P22" s="914"/>
      <c r="Q22" s="927"/>
    </row>
    <row r="23" spans="2:17" s="692" customFormat="1" ht="18" customHeight="1">
      <c r="B23" s="741"/>
      <c r="D23" s="738" t="s">
        <v>27</v>
      </c>
      <c r="E23" s="751"/>
      <c r="F23" s="199"/>
      <c r="H23" s="925"/>
      <c r="I23" s="925"/>
      <c r="J23" s="915"/>
      <c r="K23" s="925"/>
      <c r="L23" s="925"/>
      <c r="M23" s="926"/>
      <c r="N23" s="927"/>
      <c r="O23" s="927"/>
      <c r="P23" s="914"/>
      <c r="Q23" s="927"/>
    </row>
    <row r="24" spans="2:17" s="692" customFormat="1" ht="18" customHeight="1">
      <c r="B24" s="741">
        <f>B21+1</f>
        <v>5</v>
      </c>
      <c r="D24" s="753" t="s">
        <v>1072</v>
      </c>
      <c r="E24" s="754"/>
      <c r="F24" s="636"/>
      <c r="G24" s="733"/>
      <c r="H24" s="909">
        <f>SUM('WP-1b'!F19:F25,'WP-1b'!F33:F34)</f>
        <v>47552905.990000002</v>
      </c>
      <c r="I24" s="910">
        <f>SUM('WP-1b'!G19:G25,'WP-1b'!G33:G34)</f>
        <v>0</v>
      </c>
      <c r="J24" s="911"/>
      <c r="K24" s="910">
        <f>SUM('WP-1b'!J19:J25,'WP-1b'!J33:J34)</f>
        <v>47564805.990000002</v>
      </c>
      <c r="L24" s="910">
        <f>SUM('WP-1b'!K19:K25,'WP-1b'!K33:K34)</f>
        <v>0</v>
      </c>
      <c r="M24" s="928"/>
      <c r="N24" s="910">
        <f t="shared" ref="N24:N29" si="3">AVERAGE(H24,K24)</f>
        <v>47558855.990000002</v>
      </c>
      <c r="O24" s="910">
        <f t="shared" ref="O24:O29" si="4">AVERAGE(I24,L24)</f>
        <v>0</v>
      </c>
      <c r="P24" s="910"/>
      <c r="Q24" s="912">
        <f t="shared" ref="Q24:Q29" si="5">N24-O24</f>
        <v>47558855.990000002</v>
      </c>
    </row>
    <row r="25" spans="2:17" s="692" customFormat="1" ht="18" customHeight="1">
      <c r="B25" s="741">
        <f>B24+1</f>
        <v>6</v>
      </c>
      <c r="D25" s="755" t="s">
        <v>36</v>
      </c>
      <c r="E25" s="756"/>
      <c r="F25" s="283"/>
      <c r="G25" s="732"/>
      <c r="H25" s="929">
        <f>'WP-1b'!F234</f>
        <v>1984316147.3199999</v>
      </c>
      <c r="I25" s="926">
        <f>'WP-1b'!G234</f>
        <v>1139023603.9299996</v>
      </c>
      <c r="J25" s="930"/>
      <c r="K25" s="926">
        <f>'WP-1b'!J234</f>
        <v>1961540525.1999996</v>
      </c>
      <c r="L25" s="926">
        <f>'WP-1b'!K234</f>
        <v>1088715011.8099997</v>
      </c>
      <c r="M25" s="926"/>
      <c r="N25" s="926">
        <f t="shared" si="3"/>
        <v>1972928336.2599998</v>
      </c>
      <c r="O25" s="926">
        <f t="shared" si="4"/>
        <v>1113869307.8699996</v>
      </c>
      <c r="P25" s="926"/>
      <c r="Q25" s="931">
        <f t="shared" si="5"/>
        <v>859059028.3900001</v>
      </c>
    </row>
    <row r="26" spans="2:17" s="692" customFormat="1" ht="18" customHeight="1">
      <c r="B26" s="741">
        <f>B25+1</f>
        <v>7</v>
      </c>
      <c r="D26" s="755"/>
      <c r="E26" s="756"/>
      <c r="F26" s="283"/>
      <c r="G26" s="732"/>
      <c r="H26" s="913">
        <f>H24+H25</f>
        <v>2031869053.3099999</v>
      </c>
      <c r="I26" s="914">
        <f>I24+I25</f>
        <v>1139023603.9299996</v>
      </c>
      <c r="J26" s="915"/>
      <c r="K26" s="914">
        <f>K24+K25</f>
        <v>2009105331.1899996</v>
      </c>
      <c r="L26" s="914">
        <f>L24+L25</f>
        <v>1088715011.8099997</v>
      </c>
      <c r="M26" s="926"/>
      <c r="N26" s="914">
        <f t="shared" si="3"/>
        <v>2020487192.2499998</v>
      </c>
      <c r="O26" s="914">
        <f t="shared" si="4"/>
        <v>1113869307.8699996</v>
      </c>
      <c r="P26" s="914"/>
      <c r="Q26" s="916">
        <f t="shared" si="5"/>
        <v>906617884.38000011</v>
      </c>
    </row>
    <row r="27" spans="2:17" s="692" customFormat="1" ht="18" customHeight="1">
      <c r="B27" s="741"/>
      <c r="D27" s="764" t="s">
        <v>1165</v>
      </c>
      <c r="E27" s="756"/>
      <c r="F27" s="283"/>
      <c r="G27" s="732"/>
      <c r="H27" s="932"/>
      <c r="I27" s="915"/>
      <c r="J27" s="915"/>
      <c r="K27" s="915"/>
      <c r="L27" s="915"/>
      <c r="M27" s="926"/>
      <c r="N27" s="914"/>
      <c r="O27" s="914"/>
      <c r="P27" s="914"/>
      <c r="Q27" s="916"/>
    </row>
    <row r="28" spans="2:17" s="692" customFormat="1" ht="18" customHeight="1">
      <c r="B28" s="741">
        <f>B26+1</f>
        <v>8</v>
      </c>
      <c r="D28" s="755" t="s">
        <v>1073</v>
      </c>
      <c r="E28" s="756"/>
      <c r="F28" s="283"/>
      <c r="G28" s="732"/>
      <c r="H28" s="913">
        <f>-'WP-1b'!F232</f>
        <v>30000000</v>
      </c>
      <c r="I28" s="914">
        <f>-'WP-1b'!G232</f>
        <v>0</v>
      </c>
      <c r="J28" s="915"/>
      <c r="K28" s="914">
        <f>-'WP-1b'!J232</f>
        <v>30000000</v>
      </c>
      <c r="L28" s="914">
        <f>-'WP-1b'!K232</f>
        <v>0</v>
      </c>
      <c r="M28" s="926"/>
      <c r="N28" s="914">
        <f t="shared" si="3"/>
        <v>30000000</v>
      </c>
      <c r="O28" s="914">
        <f t="shared" si="4"/>
        <v>0</v>
      </c>
      <c r="P28" s="914"/>
      <c r="Q28" s="916">
        <f t="shared" si="5"/>
        <v>30000000</v>
      </c>
    </row>
    <row r="29" spans="2:17" s="692" customFormat="1" ht="18" customHeight="1">
      <c r="B29" s="741">
        <f t="shared" ref="B29:B34" si="6">B28+1</f>
        <v>9</v>
      </c>
      <c r="D29" s="755" t="s">
        <v>1074</v>
      </c>
      <c r="E29" s="756"/>
      <c r="F29" s="283"/>
      <c r="G29" s="732"/>
      <c r="H29" s="913">
        <f>-'WP-1b'!F233</f>
        <v>0</v>
      </c>
      <c r="I29" s="914">
        <f>-'WP-1b'!G233</f>
        <v>93786811</v>
      </c>
      <c r="J29" s="915"/>
      <c r="K29" s="914">
        <f>-'WP-1b'!J233</f>
        <v>0</v>
      </c>
      <c r="L29" s="914">
        <f>-'WP-1b'!K233</f>
        <v>94586900</v>
      </c>
      <c r="M29" s="926"/>
      <c r="N29" s="914">
        <f t="shared" si="3"/>
        <v>0</v>
      </c>
      <c r="O29" s="914">
        <f t="shared" si="4"/>
        <v>94186855.5</v>
      </c>
      <c r="P29" s="914"/>
      <c r="Q29" s="916">
        <f t="shared" si="5"/>
        <v>-94186855.5</v>
      </c>
    </row>
    <row r="30" spans="2:17" s="692" customFormat="1" ht="18" customHeight="1">
      <c r="B30" s="741">
        <f t="shared" si="6"/>
        <v>10</v>
      </c>
      <c r="D30" s="755" t="s">
        <v>303</v>
      </c>
      <c r="E30" s="731"/>
      <c r="F30" s="283"/>
      <c r="G30" s="732"/>
      <c r="H30" s="913">
        <f>-'WP-1b'!F189</f>
        <v>-79805091</v>
      </c>
      <c r="I30" s="914">
        <f>-'WP-1b'!G189</f>
        <v>-4045840</v>
      </c>
      <c r="J30" s="915"/>
      <c r="K30" s="914">
        <f>-'WP-1b'!J189</f>
        <v>-79805091</v>
      </c>
      <c r="L30" s="914">
        <f>-'WP-1b'!K189</f>
        <v>-2437381</v>
      </c>
      <c r="M30" s="926"/>
      <c r="N30" s="914">
        <f t="shared" ref="N30" si="7">AVERAGE(H30,K30)</f>
        <v>-79805091</v>
      </c>
      <c r="O30" s="914">
        <f t="shared" ref="O30" si="8">AVERAGE(I30,L30)</f>
        <v>-3241610.5</v>
      </c>
      <c r="P30" s="914"/>
      <c r="Q30" s="916">
        <f>N30-O30</f>
        <v>-76563480.5</v>
      </c>
    </row>
    <row r="31" spans="2:17" s="692" customFormat="1" ht="18" customHeight="1">
      <c r="B31" s="741">
        <f t="shared" si="6"/>
        <v>11</v>
      </c>
      <c r="D31" s="755" t="s">
        <v>1083</v>
      </c>
      <c r="E31" s="756"/>
      <c r="F31" s="284"/>
      <c r="G31" s="731"/>
      <c r="H31" s="913">
        <f>-'WP-12'!E44</f>
        <v>-40297464.829999998</v>
      </c>
      <c r="I31" s="914">
        <f>'WP-12'!G44</f>
        <v>-20890689.829999998</v>
      </c>
      <c r="J31" s="915"/>
      <c r="K31" s="914">
        <f>-'WP-12'!M44</f>
        <v>-39969086.969999999</v>
      </c>
      <c r="L31" s="914">
        <f>'WP-12'!O44</f>
        <v>-20131580.969999999</v>
      </c>
      <c r="M31" s="926"/>
      <c r="N31" s="914">
        <f t="shared" ref="N31:O32" si="9">AVERAGE(H31,K31)</f>
        <v>-40133275.899999999</v>
      </c>
      <c r="O31" s="914">
        <f t="shared" si="9"/>
        <v>-20511135.399999999</v>
      </c>
      <c r="P31" s="914"/>
      <c r="Q31" s="916">
        <f>N31-O31</f>
        <v>-19622140.5</v>
      </c>
    </row>
    <row r="32" spans="2:17" s="692" customFormat="1" ht="18" customHeight="1">
      <c r="B32" s="741">
        <f t="shared" si="6"/>
        <v>12</v>
      </c>
      <c r="D32" s="755" t="s">
        <v>169</v>
      </c>
      <c r="E32" s="756"/>
      <c r="F32" s="284"/>
      <c r="G32" s="731"/>
      <c r="H32" s="913">
        <f>-'WP-14'!G41</f>
        <v>-44499916.509999998</v>
      </c>
      <c r="I32" s="914">
        <f>'WP-14'!I41</f>
        <v>-11111343.51</v>
      </c>
      <c r="J32" s="915"/>
      <c r="K32" s="914">
        <f>-'WP-14'!M41</f>
        <v>-44499916.509999998</v>
      </c>
      <c r="L32" s="914">
        <f>'WP-14'!O41</f>
        <v>-10200815.51</v>
      </c>
      <c r="M32" s="914"/>
      <c r="N32" s="914">
        <f t="shared" si="9"/>
        <v>-44499916.509999998</v>
      </c>
      <c r="O32" s="914">
        <f t="shared" si="9"/>
        <v>-10656079.51</v>
      </c>
      <c r="P32" s="914"/>
      <c r="Q32" s="916">
        <f>N32-O32</f>
        <v>-33843837</v>
      </c>
    </row>
    <row r="33" spans="2:17" s="692" customFormat="1" ht="18" customHeight="1">
      <c r="B33" s="741">
        <f t="shared" si="6"/>
        <v>13</v>
      </c>
      <c r="D33" s="765" t="s">
        <v>1088</v>
      </c>
      <c r="E33" s="756"/>
      <c r="F33" s="283"/>
      <c r="G33" s="732"/>
      <c r="H33" s="929">
        <f>-SUM('WP-1b'!F33:F34,'WP-1b'!F208:F231)</f>
        <v>-344796429.76999998</v>
      </c>
      <c r="I33" s="926">
        <f>-SUM('WP-1b'!G33:G34,'WP-1b'!G208:G231)</f>
        <v>-175559787.59000003</v>
      </c>
      <c r="J33" s="915"/>
      <c r="K33" s="926">
        <f>-SUM('WP-1b'!J33:J34,'WP-1b'!J208:J231)</f>
        <v>-344479615.84000003</v>
      </c>
      <c r="L33" s="926">
        <f>-SUM('WP-1b'!K33:K34,'WP-1b'!K208:K231)</f>
        <v>-161336457.66</v>
      </c>
      <c r="M33" s="926"/>
      <c r="N33" s="926">
        <f>AVERAGE(H33,K33)</f>
        <v>-344638022.80500001</v>
      </c>
      <c r="O33" s="926">
        <f>AVERAGE(I33,L33)</f>
        <v>-168448122.625</v>
      </c>
      <c r="P33" s="914"/>
      <c r="Q33" s="931">
        <f>N33-O33</f>
        <v>-176189900.18000001</v>
      </c>
    </row>
    <row r="34" spans="2:17" s="692" customFormat="1" ht="18" customHeight="1">
      <c r="B34" s="741">
        <f t="shared" si="6"/>
        <v>14</v>
      </c>
      <c r="D34" s="755" t="s">
        <v>540</v>
      </c>
      <c r="E34" s="756"/>
      <c r="F34" s="284"/>
      <c r="G34" s="731"/>
      <c r="H34" s="913">
        <f>SUM(H28:H33)</f>
        <v>-479398902.11000001</v>
      </c>
      <c r="I34" s="914">
        <f>SUM(I28:I33)</f>
        <v>-117820849.93000004</v>
      </c>
      <c r="J34" s="915"/>
      <c r="K34" s="914">
        <f>SUM(K28:K33)</f>
        <v>-478753710.32000005</v>
      </c>
      <c r="L34" s="914">
        <f>SUM(L28:L33)</f>
        <v>-99519335.139999986</v>
      </c>
      <c r="M34" s="914"/>
      <c r="N34" s="914">
        <f>SUM(N28:N33)</f>
        <v>-479076306.21500003</v>
      </c>
      <c r="O34" s="914">
        <f>SUM(O28:O33)</f>
        <v>-108670092.535</v>
      </c>
      <c r="P34" s="914"/>
      <c r="Q34" s="916">
        <f>SUM(Q28:Q33)</f>
        <v>-370406213.68000001</v>
      </c>
    </row>
    <row r="35" spans="2:17" s="692" customFormat="1" ht="18" customHeight="1">
      <c r="B35" s="741"/>
      <c r="D35" s="755"/>
      <c r="E35" s="756"/>
      <c r="F35" s="283"/>
      <c r="G35" s="732"/>
      <c r="H35" s="932"/>
      <c r="I35" s="915"/>
      <c r="J35" s="915"/>
      <c r="K35" s="915"/>
      <c r="L35" s="915"/>
      <c r="M35" s="926"/>
      <c r="N35" s="914"/>
      <c r="O35" s="914"/>
      <c r="P35" s="914"/>
      <c r="Q35" s="916"/>
    </row>
    <row r="36" spans="2:17" s="692" customFormat="1" ht="18" customHeight="1">
      <c r="B36" s="741">
        <f>B34+1</f>
        <v>15</v>
      </c>
      <c r="D36" s="766" t="s">
        <v>236</v>
      </c>
      <c r="E36" s="767"/>
      <c r="F36" s="300"/>
      <c r="G36" s="768"/>
      <c r="H36" s="933">
        <f>H34+H26</f>
        <v>1552470151.1999998</v>
      </c>
      <c r="I36" s="934">
        <f>I34+I26</f>
        <v>1021202753.9999995</v>
      </c>
      <c r="J36" s="923"/>
      <c r="K36" s="934">
        <f>K34+K26</f>
        <v>1530351620.8699994</v>
      </c>
      <c r="L36" s="934">
        <f>L34+L26</f>
        <v>989195676.66999972</v>
      </c>
      <c r="M36" s="935"/>
      <c r="N36" s="934">
        <f t="shared" ref="N36:O36" si="10">N34+N26</f>
        <v>1541410886.0349998</v>
      </c>
      <c r="O36" s="934">
        <f t="shared" si="10"/>
        <v>1005199215.3349997</v>
      </c>
      <c r="P36" s="922"/>
      <c r="Q36" s="936">
        <f>Q34+Q26</f>
        <v>536211670.70000011</v>
      </c>
    </row>
    <row r="37" spans="2:17" s="692" customFormat="1" ht="18" customHeight="1">
      <c r="B37" s="741"/>
      <c r="E37" s="751"/>
      <c r="F37" s="199"/>
      <c r="H37" s="927"/>
      <c r="I37" s="927"/>
      <c r="J37" s="915"/>
      <c r="K37" s="927"/>
      <c r="L37" s="927"/>
      <c r="M37" s="926"/>
      <c r="N37" s="927"/>
      <c r="O37" s="927"/>
      <c r="P37" s="914"/>
      <c r="Q37" s="927"/>
    </row>
    <row r="38" spans="2:17" s="692" customFormat="1" ht="18" customHeight="1">
      <c r="B38" s="741"/>
      <c r="E38" s="751"/>
      <c r="F38" s="199"/>
      <c r="H38" s="927"/>
      <c r="I38" s="927"/>
      <c r="J38" s="915"/>
      <c r="K38" s="927"/>
      <c r="L38" s="927"/>
      <c r="M38" s="926"/>
      <c r="N38" s="927"/>
      <c r="O38" s="927"/>
      <c r="P38" s="914"/>
      <c r="Q38" s="927"/>
    </row>
    <row r="39" spans="2:17" s="692" customFormat="1" ht="18" customHeight="1">
      <c r="B39" s="741"/>
      <c r="D39" s="738" t="s">
        <v>1084</v>
      </c>
      <c r="E39" s="751"/>
      <c r="F39" s="199"/>
      <c r="H39" s="927"/>
      <c r="I39" s="927"/>
      <c r="J39" s="915"/>
      <c r="K39" s="927"/>
      <c r="L39" s="927"/>
      <c r="M39" s="926"/>
      <c r="N39" s="927"/>
      <c r="O39" s="927"/>
      <c r="P39" s="914"/>
      <c r="Q39" s="927"/>
    </row>
    <row r="40" spans="2:17" s="692" customFormat="1" ht="18" customHeight="1">
      <c r="B40" s="741">
        <f>B36+1</f>
        <v>16</v>
      </c>
      <c r="D40" s="753" t="s">
        <v>1075</v>
      </c>
      <c r="E40" s="754"/>
      <c r="F40" s="636"/>
      <c r="G40" s="733"/>
      <c r="H40" s="909">
        <f>SUM('WP-1b'!F26:F32)</f>
        <v>11614441</v>
      </c>
      <c r="I40" s="910">
        <f>SUM('WP-1b'!G26:G32)</f>
        <v>0</v>
      </c>
      <c r="J40" s="911"/>
      <c r="K40" s="910">
        <f>SUM('WP-1b'!J26:J32)</f>
        <v>11614441</v>
      </c>
      <c r="L40" s="910">
        <f>SUM('WP-1b'!K26:K32)</f>
        <v>0</v>
      </c>
      <c r="M40" s="928"/>
      <c r="N40" s="910">
        <f t="shared" ref="N40:N41" si="11">AVERAGE(H40,K40)</f>
        <v>11614441</v>
      </c>
      <c r="O40" s="910">
        <f t="shared" ref="O40:O41" si="12">AVERAGE(I40,L40)</f>
        <v>0</v>
      </c>
      <c r="P40" s="910"/>
      <c r="Q40" s="912">
        <f t="shared" ref="Q40:Q41" si="13">N40-O40</f>
        <v>11614441</v>
      </c>
    </row>
    <row r="41" spans="2:17" s="692" customFormat="1" ht="18" customHeight="1">
      <c r="B41" s="741">
        <f>B40+1</f>
        <v>17</v>
      </c>
      <c r="D41" s="755" t="s">
        <v>124</v>
      </c>
      <c r="E41" s="756"/>
      <c r="F41" s="283"/>
      <c r="G41" s="732"/>
      <c r="H41" s="929">
        <f>'WP-1b'!F327</f>
        <v>1204325406.415</v>
      </c>
      <c r="I41" s="926">
        <f>'WP-1b'!G327</f>
        <v>501595216.4199999</v>
      </c>
      <c r="J41" s="930"/>
      <c r="K41" s="926">
        <f>'WP-1b'!J327</f>
        <v>1155551707.5849998</v>
      </c>
      <c r="L41" s="926">
        <f>'WP-1b'!K327</f>
        <v>465745639.45999992</v>
      </c>
      <c r="M41" s="926"/>
      <c r="N41" s="926">
        <f t="shared" si="11"/>
        <v>1179938557</v>
      </c>
      <c r="O41" s="926">
        <f t="shared" si="12"/>
        <v>483670427.93999994</v>
      </c>
      <c r="P41" s="926"/>
      <c r="Q41" s="931">
        <f t="shared" si="13"/>
        <v>696268129.06000006</v>
      </c>
    </row>
    <row r="42" spans="2:17" s="692" customFormat="1" ht="18" customHeight="1">
      <c r="B42" s="741">
        <f>B41+1</f>
        <v>18</v>
      </c>
      <c r="D42" s="755"/>
      <c r="E42" s="756"/>
      <c r="F42" s="283"/>
      <c r="G42" s="732"/>
      <c r="H42" s="913">
        <f>SUM(H40:H41)</f>
        <v>1215939847.415</v>
      </c>
      <c r="I42" s="914">
        <f>SUM(I40:I41)</f>
        <v>501595216.4199999</v>
      </c>
      <c r="J42" s="915"/>
      <c r="K42" s="914">
        <f>SUM(K40:K41)</f>
        <v>1167166148.5849998</v>
      </c>
      <c r="L42" s="914">
        <f>SUM(L40:L41)</f>
        <v>465745639.45999992</v>
      </c>
      <c r="M42" s="926"/>
      <c r="N42" s="914">
        <f t="shared" ref="N42" si="14">AVERAGE(H42,K42)</f>
        <v>1191552998</v>
      </c>
      <c r="O42" s="914">
        <f t="shared" ref="O42" si="15">AVERAGE(I42,L42)</f>
        <v>483670427.93999994</v>
      </c>
      <c r="P42" s="914"/>
      <c r="Q42" s="916">
        <f t="shared" ref="Q42" si="16">N42-O42</f>
        <v>707882570.06000006</v>
      </c>
    </row>
    <row r="43" spans="2:17" s="692" customFormat="1" ht="18" customHeight="1">
      <c r="B43" s="741"/>
      <c r="D43" s="764" t="s">
        <v>1165</v>
      </c>
      <c r="E43" s="756"/>
      <c r="F43" s="283"/>
      <c r="G43" s="732"/>
      <c r="H43" s="913"/>
      <c r="I43" s="914"/>
      <c r="J43" s="915"/>
      <c r="K43" s="914"/>
      <c r="L43" s="914"/>
      <c r="M43" s="926"/>
      <c r="N43" s="914"/>
      <c r="O43" s="914"/>
      <c r="P43" s="914"/>
      <c r="Q43" s="916"/>
    </row>
    <row r="44" spans="2:17" s="692" customFormat="1" ht="18" customHeight="1">
      <c r="B44" s="741">
        <f>B42+1</f>
        <v>19</v>
      </c>
      <c r="D44" s="755" t="s">
        <v>1076</v>
      </c>
      <c r="E44" s="756"/>
      <c r="F44" s="283"/>
      <c r="G44" s="732"/>
      <c r="H44" s="913">
        <v>0</v>
      </c>
      <c r="I44" s="914">
        <v>0</v>
      </c>
      <c r="J44" s="915"/>
      <c r="K44" s="914">
        <v>0</v>
      </c>
      <c r="L44" s="914">
        <v>0</v>
      </c>
      <c r="M44" s="926"/>
      <c r="N44" s="914">
        <f t="shared" ref="N44:N45" si="17">AVERAGE(H44,K44)</f>
        <v>0</v>
      </c>
      <c r="O44" s="914">
        <f t="shared" ref="O44:O45" si="18">AVERAGE(I44,L44)</f>
        <v>0</v>
      </c>
      <c r="P44" s="914"/>
      <c r="Q44" s="916">
        <f t="shared" ref="Q44:Q45" si="19">N44-O44</f>
        <v>0</v>
      </c>
    </row>
    <row r="45" spans="2:17" s="692" customFormat="1" ht="18" customHeight="1">
      <c r="B45" s="741">
        <f t="shared" ref="B45:B47" si="20">B44+1</f>
        <v>20</v>
      </c>
      <c r="D45" s="755" t="s">
        <v>1077</v>
      </c>
      <c r="E45" s="756"/>
      <c r="F45" s="283"/>
      <c r="G45" s="732"/>
      <c r="H45" s="913">
        <f>-'WP-1b'!F326</f>
        <v>0</v>
      </c>
      <c r="I45" s="914">
        <f>-'WP-1b'!G326</f>
        <v>4215005</v>
      </c>
      <c r="J45" s="915"/>
      <c r="K45" s="914">
        <f>-'WP-1b'!J326</f>
        <v>0</v>
      </c>
      <c r="L45" s="914">
        <f>-'WP-1b'!K326</f>
        <v>2204000</v>
      </c>
      <c r="M45" s="926"/>
      <c r="N45" s="914">
        <f t="shared" si="17"/>
        <v>0</v>
      </c>
      <c r="O45" s="914">
        <f t="shared" si="18"/>
        <v>3209502.5</v>
      </c>
      <c r="P45" s="914"/>
      <c r="Q45" s="916">
        <f t="shared" si="19"/>
        <v>-3209502.5</v>
      </c>
    </row>
    <row r="46" spans="2:17" s="692" customFormat="1" ht="18" customHeight="1">
      <c r="B46" s="741">
        <f t="shared" si="20"/>
        <v>21</v>
      </c>
      <c r="D46" s="755" t="s">
        <v>1019</v>
      </c>
      <c r="E46" s="756"/>
      <c r="F46" s="284"/>
      <c r="G46" s="731"/>
      <c r="H46" s="913">
        <f>-'WP-13'!F32</f>
        <v>-657067823.50999999</v>
      </c>
      <c r="I46" s="914">
        <f>-'WP-13'!H32</f>
        <v>-119845884.50999999</v>
      </c>
      <c r="J46" s="915"/>
      <c r="K46" s="914">
        <f>-'WP-13'!N32</f>
        <v>-652976342.05000007</v>
      </c>
      <c r="L46" s="914">
        <f>-'WP-13'!P32</f>
        <v>-104700528.05</v>
      </c>
      <c r="M46" s="926"/>
      <c r="N46" s="914">
        <f>AVERAGE(H46,K46)</f>
        <v>-655022082.77999997</v>
      </c>
      <c r="O46" s="914">
        <f>AVERAGE(I46,L46)</f>
        <v>-112273206.28</v>
      </c>
      <c r="P46" s="914"/>
      <c r="Q46" s="916">
        <f>N46-O46</f>
        <v>-542748876.5</v>
      </c>
    </row>
    <row r="47" spans="2:17" s="692" customFormat="1" ht="18" customHeight="1">
      <c r="B47" s="741">
        <f t="shared" si="20"/>
        <v>22</v>
      </c>
      <c r="D47" s="765" t="s">
        <v>1089</v>
      </c>
      <c r="E47" s="756"/>
      <c r="F47" s="283"/>
      <c r="G47" s="732"/>
      <c r="H47" s="929">
        <f>-SUM('WP-1b'!F31:F32,'WP-1b'!F288:F325)</f>
        <v>-15194345.140000001</v>
      </c>
      <c r="I47" s="926">
        <f>-SUM('WP-1b'!G31:G32,'WP-1b'!G288:G325)</f>
        <v>-12953929.769999998</v>
      </c>
      <c r="J47" s="915"/>
      <c r="K47" s="926">
        <f>-SUM('WP-1b'!J31:J32,'WP-1b'!J288:J325)</f>
        <v>-14951065.149999999</v>
      </c>
      <c r="L47" s="926">
        <f>-SUM('WP-1b'!K31:K32,'WP-1b'!K288:K325)</f>
        <v>-12870464.380000001</v>
      </c>
      <c r="M47" s="926"/>
      <c r="N47" s="926">
        <f>AVERAGE(H47,K47)</f>
        <v>-15072705.145</v>
      </c>
      <c r="O47" s="926">
        <f>AVERAGE(I47,L47)</f>
        <v>-12912197.074999999</v>
      </c>
      <c r="P47" s="914"/>
      <c r="Q47" s="931">
        <f>N47-O47</f>
        <v>-2160508.0700000003</v>
      </c>
    </row>
    <row r="48" spans="2:17" s="692" customFormat="1" ht="18" customHeight="1">
      <c r="B48" s="741">
        <f>B46+1</f>
        <v>22</v>
      </c>
      <c r="D48" s="755" t="s">
        <v>540</v>
      </c>
      <c r="E48" s="756"/>
      <c r="F48" s="284"/>
      <c r="G48" s="731"/>
      <c r="H48" s="913">
        <f>SUM(H44:H47)</f>
        <v>-672262168.64999998</v>
      </c>
      <c r="I48" s="914">
        <f>SUM(I44:I47)</f>
        <v>-128584809.27999999</v>
      </c>
      <c r="J48" s="915"/>
      <c r="K48" s="914">
        <f>SUM(K44:K47)</f>
        <v>-667927407.20000005</v>
      </c>
      <c r="L48" s="914">
        <f t="shared" ref="L48" si="21">SUM(L44:L47)</f>
        <v>-115366992.42999999</v>
      </c>
      <c r="M48" s="914"/>
      <c r="N48" s="914">
        <f t="shared" ref="N48" si="22">SUM(N44:N47)</f>
        <v>-670094787.92499995</v>
      </c>
      <c r="O48" s="914">
        <f t="shared" ref="O48" si="23">SUM(O44:O47)</f>
        <v>-121975900.855</v>
      </c>
      <c r="P48" s="914"/>
      <c r="Q48" s="916">
        <f t="shared" ref="Q48" si="24">SUM(Q44:Q47)</f>
        <v>-548118887.07000005</v>
      </c>
    </row>
    <row r="49" spans="1:17" s="750" customFormat="1" ht="18" customHeight="1">
      <c r="A49" s="692"/>
      <c r="B49" s="692"/>
      <c r="C49" s="692"/>
      <c r="D49" s="755"/>
      <c r="E49" s="756"/>
      <c r="F49" s="283"/>
      <c r="G49" s="732"/>
      <c r="H49" s="932"/>
      <c r="I49" s="915"/>
      <c r="J49" s="915"/>
      <c r="K49" s="915"/>
      <c r="L49" s="915"/>
      <c r="M49" s="915"/>
      <c r="N49" s="915"/>
      <c r="O49" s="915"/>
      <c r="P49" s="915"/>
      <c r="Q49" s="937"/>
    </row>
    <row r="50" spans="1:17" s="692" customFormat="1" ht="18" customHeight="1">
      <c r="B50" s="741">
        <f>B48+1</f>
        <v>23</v>
      </c>
      <c r="D50" s="766" t="s">
        <v>237</v>
      </c>
      <c r="E50" s="767"/>
      <c r="F50" s="722"/>
      <c r="G50" s="735"/>
      <c r="H50" s="933">
        <f>H42+H48</f>
        <v>543677678.76499999</v>
      </c>
      <c r="I50" s="934">
        <f>I42+I48</f>
        <v>373010407.13999993</v>
      </c>
      <c r="J50" s="923"/>
      <c r="K50" s="934">
        <f>K42+K48</f>
        <v>499238741.38499975</v>
      </c>
      <c r="L50" s="934">
        <f>L42+L48</f>
        <v>350378647.02999991</v>
      </c>
      <c r="M50" s="935"/>
      <c r="N50" s="934">
        <f>N42+N48</f>
        <v>521458210.07500005</v>
      </c>
      <c r="O50" s="934">
        <f>O42+O48</f>
        <v>361694527.08499992</v>
      </c>
      <c r="P50" s="922"/>
      <c r="Q50" s="936">
        <f>Q42+Q48</f>
        <v>159763682.99000001</v>
      </c>
    </row>
    <row r="51" spans="1:17" s="692" customFormat="1" ht="18" customHeight="1">
      <c r="B51" s="741"/>
      <c r="D51" s="732"/>
      <c r="E51" s="756"/>
      <c r="F51" s="284"/>
      <c r="G51" s="731"/>
      <c r="H51" s="757"/>
      <c r="I51" s="757"/>
      <c r="J51" s="732"/>
      <c r="K51" s="757"/>
      <c r="L51" s="757"/>
      <c r="M51" s="762"/>
      <c r="N51" s="757"/>
      <c r="O51" s="757"/>
      <c r="P51" s="757"/>
      <c r="Q51" s="757"/>
    </row>
    <row r="52" spans="1:17" s="692" customFormat="1" ht="18" customHeight="1">
      <c r="B52" s="741"/>
      <c r="D52" s="692" t="s">
        <v>483</v>
      </c>
      <c r="E52" s="751"/>
      <c r="F52" s="199"/>
      <c r="H52" s="763"/>
      <c r="I52" s="763"/>
      <c r="J52" s="732"/>
      <c r="K52" s="763"/>
      <c r="L52" s="763"/>
      <c r="M52" s="762"/>
      <c r="N52" s="763"/>
      <c r="O52" s="763"/>
      <c r="P52" s="757"/>
      <c r="Q52" s="763"/>
    </row>
    <row r="53" spans="1:17" s="750" customFormat="1" ht="18" customHeight="1">
      <c r="A53" s="692"/>
      <c r="B53" s="692"/>
      <c r="C53" s="692"/>
      <c r="D53" s="692" t="s">
        <v>1090</v>
      </c>
      <c r="E53" s="751"/>
      <c r="F53" s="199"/>
      <c r="G53" s="692"/>
      <c r="H53" s="763"/>
      <c r="I53" s="692"/>
      <c r="J53" s="692"/>
      <c r="K53" s="692"/>
      <c r="L53" s="692"/>
      <c r="M53" s="692"/>
      <c r="N53" s="692"/>
      <c r="O53" s="692"/>
      <c r="P53" s="692"/>
      <c r="Q53" s="692"/>
    </row>
    <row r="54" spans="1:17" s="692" customFormat="1" ht="18" customHeight="1">
      <c r="B54" s="741"/>
      <c r="D54" s="692" t="s">
        <v>1091</v>
      </c>
      <c r="E54" s="751"/>
      <c r="F54" s="199"/>
      <c r="J54" s="732"/>
      <c r="M54" s="762"/>
      <c r="P54" s="757"/>
    </row>
    <row r="55" spans="1:17" s="692" customFormat="1" ht="18" customHeight="1">
      <c r="D55" s="692" t="s">
        <v>1190</v>
      </c>
      <c r="E55" s="751"/>
      <c r="F55" s="199"/>
      <c r="J55" s="732"/>
      <c r="M55" s="762"/>
    </row>
    <row r="56" spans="1:17" s="750" customFormat="1" ht="18" customHeight="1">
      <c r="A56" s="692"/>
      <c r="B56" s="692"/>
      <c r="C56" s="692"/>
      <c r="D56" s="692" t="s">
        <v>1191</v>
      </c>
      <c r="E56" s="751"/>
      <c r="F56" s="199"/>
      <c r="G56" s="692"/>
      <c r="H56" s="692"/>
      <c r="I56" s="692"/>
      <c r="J56" s="692"/>
      <c r="K56" s="692"/>
      <c r="L56" s="692"/>
      <c r="M56" s="762"/>
      <c r="N56" s="692"/>
      <c r="O56" s="692"/>
      <c r="P56" s="692"/>
      <c r="Q56" s="692"/>
    </row>
    <row r="64" spans="1:17" s="66" customFormat="1" ht="13.5" customHeight="1">
      <c r="E64" s="203"/>
      <c r="F64" s="199"/>
      <c r="M64" s="731"/>
    </row>
  </sheetData>
  <mergeCells count="8">
    <mergeCell ref="K11:L11"/>
    <mergeCell ref="H11:I11"/>
    <mergeCell ref="A5:Q5"/>
    <mergeCell ref="N11:Q11"/>
    <mergeCell ref="A3:R3"/>
    <mergeCell ref="A4:R4"/>
    <mergeCell ref="A7:R7"/>
    <mergeCell ref="A8:R8"/>
  </mergeCells>
  <printOptions horizontalCentered="1"/>
  <pageMargins left="0.1" right="0.1" top="0" bottom="0" header="0.3" footer="0.3"/>
  <pageSetup scale="59" orientation="portrait" r:id="rId1"/>
  <rowBreaks count="1" manualBreakCount="1">
    <brk id="54"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W92"/>
  <sheetViews>
    <sheetView view="pageBreakPreview" zoomScale="55" zoomScaleNormal="80" zoomScaleSheetLayoutView="55" workbookViewId="0"/>
  </sheetViews>
  <sheetFormatPr defaultColWidth="10" defaultRowHeight="12.75"/>
  <cols>
    <col min="1" max="1" width="6.75" style="341" customWidth="1"/>
    <col min="2" max="2" width="1.625" style="341" customWidth="1"/>
    <col min="3" max="3" width="28.875" style="341" customWidth="1"/>
    <col min="4" max="4" width="13.5" style="341" customWidth="1"/>
    <col min="5" max="5" width="15.125" style="341" customWidth="1"/>
    <col min="6" max="6" width="23.5" style="341" customWidth="1"/>
    <col min="7" max="7" width="19.625" style="341" customWidth="1"/>
    <col min="8" max="8" width="15" style="341" customWidth="1"/>
    <col min="9" max="9" width="15.5" style="341" customWidth="1"/>
    <col min="10" max="10" width="14.625" style="341" customWidth="1"/>
    <col min="11" max="11" width="16" style="341" customWidth="1"/>
    <col min="12" max="12" width="13.875" style="341" customWidth="1"/>
    <col min="13" max="13" width="13.625" style="341" customWidth="1"/>
    <col min="14" max="14" width="10.75" style="341" customWidth="1"/>
    <col min="15" max="15" width="16.25" style="341" customWidth="1"/>
    <col min="16" max="16" width="14.375" style="341" customWidth="1"/>
    <col min="17" max="17" width="14.875" style="341" customWidth="1"/>
    <col min="18" max="18" width="13.625" style="341" customWidth="1"/>
    <col min="19" max="19" width="11.125" style="341" customWidth="1"/>
    <col min="20" max="20" width="13.625" style="341" customWidth="1"/>
    <col min="21" max="21" width="12.75" style="341" customWidth="1"/>
    <col min="22" max="22" width="11.5" style="341" customWidth="1"/>
    <col min="23" max="23" width="12.625" style="341" customWidth="1"/>
    <col min="24" max="16384" width="10" style="341"/>
  </cols>
  <sheetData>
    <row r="1" spans="1:21" ht="20.25">
      <c r="A1" s="1237" t="s">
        <v>1350</v>
      </c>
      <c r="Q1" s="342"/>
    </row>
    <row r="2" spans="1:21" ht="15.75">
      <c r="Q2" s="342"/>
      <c r="R2" s="567" t="s">
        <v>945</v>
      </c>
    </row>
    <row r="3" spans="1:21" ht="15.75">
      <c r="D3" s="567"/>
      <c r="E3" s="567"/>
      <c r="F3" s="567"/>
      <c r="G3" s="567"/>
      <c r="H3" s="567"/>
      <c r="I3" s="567"/>
      <c r="J3" s="567"/>
      <c r="K3" s="567"/>
      <c r="L3" s="567"/>
    </row>
    <row r="4" spans="1:21" ht="15.75">
      <c r="A4" s="1466" t="s">
        <v>849</v>
      </c>
      <c r="B4" s="1466"/>
      <c r="C4" s="1466"/>
      <c r="D4" s="1466"/>
      <c r="E4" s="1466"/>
      <c r="F4" s="1466"/>
      <c r="G4" s="1466"/>
      <c r="H4" s="1466"/>
      <c r="I4" s="1466"/>
      <c r="J4" s="1466"/>
      <c r="K4" s="1466"/>
      <c r="L4" s="1466"/>
      <c r="M4" s="1466"/>
      <c r="N4" s="1466"/>
      <c r="O4" s="1466"/>
      <c r="P4" s="1466"/>
      <c r="Q4" s="1466"/>
      <c r="R4" s="1466"/>
    </row>
    <row r="5" spans="1:21" ht="15.75">
      <c r="A5" s="1466" t="s">
        <v>728</v>
      </c>
      <c r="B5" s="1466"/>
      <c r="C5" s="1466"/>
      <c r="D5" s="1466"/>
      <c r="E5" s="1466"/>
      <c r="F5" s="1466"/>
      <c r="G5" s="1466"/>
      <c r="H5" s="1466"/>
      <c r="I5" s="1466"/>
      <c r="J5" s="1466"/>
      <c r="K5" s="1466"/>
      <c r="L5" s="1466"/>
      <c r="M5" s="1466"/>
      <c r="N5" s="1466"/>
      <c r="O5" s="1466"/>
      <c r="P5" s="1466"/>
      <c r="Q5" s="1466"/>
      <c r="R5" s="1466"/>
      <c r="S5" s="346"/>
      <c r="T5" s="346"/>
      <c r="U5" s="345"/>
    </row>
    <row r="6" spans="1:21" ht="15.75">
      <c r="A6" s="1467" t="str">
        <f>+SUMMARY!A5</f>
        <v>NEW YORK POWER AUTHORITY</v>
      </c>
      <c r="B6" s="1467"/>
      <c r="C6" s="1467"/>
      <c r="D6" s="1467"/>
      <c r="E6" s="1467"/>
      <c r="F6" s="1467"/>
      <c r="G6" s="1467"/>
      <c r="H6" s="1467"/>
      <c r="I6" s="1467"/>
      <c r="J6" s="1467"/>
      <c r="K6" s="1467"/>
      <c r="L6" s="1467"/>
      <c r="M6" s="1467"/>
      <c r="N6" s="1467"/>
      <c r="O6" s="1467"/>
      <c r="P6" s="1467"/>
      <c r="Q6" s="1467"/>
      <c r="R6" s="1467"/>
      <c r="S6" s="349"/>
      <c r="T6" s="346"/>
      <c r="U6" s="345"/>
    </row>
    <row r="7" spans="1:21" ht="15.75">
      <c r="A7" s="1468" t="str">
        <f>SUMMARY!A7</f>
        <v>YEAR ENDING DECEMBER 31, 2014</v>
      </c>
      <c r="B7" s="1468"/>
      <c r="C7" s="1468"/>
      <c r="D7" s="1468"/>
      <c r="E7" s="1468"/>
      <c r="F7" s="1468"/>
      <c r="G7" s="1468"/>
      <c r="H7" s="1468"/>
      <c r="I7" s="1468"/>
      <c r="J7" s="1468"/>
      <c r="K7" s="1468"/>
      <c r="L7" s="1468"/>
      <c r="M7" s="1468"/>
      <c r="N7" s="1468"/>
      <c r="O7" s="1468"/>
      <c r="P7" s="1468"/>
      <c r="Q7" s="1468"/>
      <c r="R7" s="1468"/>
      <c r="S7" s="346"/>
      <c r="T7" s="346"/>
      <c r="U7" s="345"/>
    </row>
    <row r="8" spans="1:21" ht="15.75">
      <c r="A8" s="343"/>
      <c r="C8" s="345"/>
      <c r="D8" s="568"/>
      <c r="E8" s="568"/>
      <c r="F8" s="568"/>
      <c r="G8" s="567"/>
      <c r="H8" s="568"/>
      <c r="I8" s="568"/>
      <c r="J8" s="568"/>
      <c r="K8" s="568"/>
      <c r="L8" s="568"/>
      <c r="M8" s="345"/>
      <c r="N8" s="345"/>
      <c r="O8" s="345"/>
      <c r="P8" s="345"/>
      <c r="Q8" s="345"/>
      <c r="R8" s="345"/>
      <c r="S8" s="346"/>
      <c r="T8" s="346"/>
      <c r="U8" s="345"/>
    </row>
    <row r="9" spans="1:21">
      <c r="A9" s="343"/>
      <c r="C9" s="345"/>
      <c r="D9" s="345"/>
      <c r="E9" s="345"/>
      <c r="F9" s="345"/>
      <c r="G9" s="350"/>
      <c r="H9" s="345"/>
      <c r="I9" s="345"/>
      <c r="J9" s="345"/>
      <c r="K9" s="345"/>
      <c r="L9" s="345"/>
      <c r="M9" s="345"/>
      <c r="N9" s="345"/>
      <c r="O9" s="345"/>
      <c r="P9" s="345"/>
      <c r="Q9" s="345"/>
      <c r="R9" s="345"/>
      <c r="S9" s="346"/>
      <c r="T9" s="346"/>
      <c r="U9" s="345"/>
    </row>
    <row r="10" spans="1:21" ht="15.75">
      <c r="A10" s="524"/>
      <c r="B10" s="525"/>
      <c r="C10" s="526"/>
      <c r="D10" s="526"/>
      <c r="E10" s="526"/>
      <c r="F10" s="526"/>
      <c r="G10" s="526"/>
      <c r="H10" s="526"/>
      <c r="I10" s="526"/>
      <c r="J10" s="527"/>
      <c r="K10" s="527"/>
      <c r="L10" s="526"/>
      <c r="M10" s="526"/>
      <c r="N10" s="526"/>
      <c r="O10" s="526"/>
      <c r="P10" s="526"/>
      <c r="Q10" s="345"/>
      <c r="R10" s="345"/>
      <c r="S10" s="346"/>
      <c r="T10" s="346"/>
      <c r="U10" s="345"/>
    </row>
    <row r="11" spans="1:21" ht="15.75">
      <c r="A11" s="524"/>
      <c r="B11" s="525"/>
      <c r="C11" s="526"/>
      <c r="D11" s="526"/>
      <c r="E11" s="526"/>
      <c r="F11" s="526"/>
      <c r="G11" s="526"/>
      <c r="H11" s="526"/>
      <c r="I11" s="526"/>
      <c r="J11" s="527"/>
      <c r="K11" s="527"/>
      <c r="L11" s="525"/>
      <c r="M11" s="526"/>
      <c r="N11" s="526"/>
      <c r="O11" s="526"/>
      <c r="P11" s="526"/>
      <c r="Q11" s="345"/>
      <c r="R11" s="345"/>
      <c r="S11" s="345"/>
      <c r="T11" s="345"/>
      <c r="U11" s="345"/>
    </row>
    <row r="12" spans="1:21" ht="15.75">
      <c r="A12" s="524"/>
      <c r="B12" s="525"/>
      <c r="C12" s="526"/>
      <c r="D12" s="526"/>
      <c r="E12" s="526"/>
      <c r="F12" s="526"/>
      <c r="G12" s="526"/>
      <c r="H12" s="526"/>
      <c r="I12" s="526"/>
      <c r="J12" s="526"/>
      <c r="K12" s="526"/>
      <c r="L12" s="525"/>
      <c r="M12" s="550"/>
      <c r="N12" s="550"/>
      <c r="O12" s="550"/>
      <c r="P12" s="526"/>
      <c r="Q12" s="345"/>
      <c r="R12" s="345"/>
      <c r="S12" s="345"/>
      <c r="T12" s="345"/>
      <c r="U12" s="345"/>
    </row>
    <row r="13" spans="1:21" ht="15.75">
      <c r="A13" s="531" t="s">
        <v>730</v>
      </c>
      <c r="B13" s="525"/>
      <c r="C13" s="530"/>
      <c r="D13" s="530"/>
      <c r="E13" s="530"/>
      <c r="F13" s="530"/>
      <c r="G13" s="531" t="s">
        <v>729</v>
      </c>
      <c r="H13" s="525"/>
      <c r="I13" s="531"/>
      <c r="J13" s="532"/>
      <c r="K13" s="532"/>
      <c r="L13" s="525"/>
      <c r="M13" s="525"/>
      <c r="N13" s="525"/>
      <c r="O13" s="525"/>
      <c r="P13" s="532"/>
      <c r="R13" s="354"/>
      <c r="S13" s="356"/>
      <c r="T13" s="356"/>
      <c r="U13" s="355"/>
    </row>
    <row r="14" spans="1:21" ht="15.75">
      <c r="A14" s="772" t="s">
        <v>68</v>
      </c>
      <c r="B14" s="773"/>
      <c r="C14" s="772" t="s">
        <v>277</v>
      </c>
      <c r="D14" s="774"/>
      <c r="E14" s="774"/>
      <c r="F14" s="774"/>
      <c r="G14" s="772" t="s">
        <v>731</v>
      </c>
      <c r="H14" s="773"/>
      <c r="I14" s="772"/>
      <c r="K14" s="535" t="s">
        <v>482</v>
      </c>
      <c r="L14" s="535"/>
      <c r="M14" s="535" t="s">
        <v>676</v>
      </c>
      <c r="N14" s="533"/>
      <c r="O14" s="533"/>
      <c r="P14" s="532"/>
      <c r="R14" s="345"/>
      <c r="S14" s="357"/>
      <c r="T14" s="356"/>
      <c r="U14" s="355"/>
    </row>
    <row r="15" spans="1:21" ht="15.75">
      <c r="A15" s="525"/>
      <c r="B15" s="525"/>
      <c r="C15" s="528" t="s">
        <v>231</v>
      </c>
      <c r="D15" s="528"/>
      <c r="E15" s="528"/>
      <c r="F15" s="528"/>
      <c r="G15" s="528" t="s">
        <v>232</v>
      </c>
      <c r="H15" s="525"/>
      <c r="I15" s="528"/>
      <c r="K15" s="528" t="s">
        <v>233</v>
      </c>
      <c r="L15" s="528"/>
      <c r="M15" s="529" t="s">
        <v>234</v>
      </c>
      <c r="N15" s="529"/>
      <c r="O15" s="529"/>
      <c r="P15" s="532"/>
      <c r="Q15" s="353"/>
      <c r="R15" s="354"/>
      <c r="S15" s="353"/>
      <c r="T15" s="354"/>
      <c r="U15" s="355"/>
    </row>
    <row r="16" spans="1:21" ht="15.75">
      <c r="B16" s="525"/>
      <c r="C16" s="534"/>
      <c r="D16" s="534"/>
      <c r="E16" s="534"/>
      <c r="F16" s="534"/>
      <c r="G16" s="532"/>
      <c r="H16" s="525"/>
      <c r="I16" s="532"/>
      <c r="K16" s="532"/>
      <c r="L16" s="532"/>
      <c r="M16" s="532"/>
      <c r="N16" s="532"/>
      <c r="O16" s="532"/>
      <c r="P16" s="532"/>
      <c r="Q16" s="354"/>
      <c r="R16" s="345"/>
      <c r="S16" s="354"/>
      <c r="T16" s="354"/>
      <c r="U16" s="355"/>
    </row>
    <row r="17" spans="1:21" ht="15.75">
      <c r="A17" s="535"/>
      <c r="B17" s="525"/>
      <c r="C17" s="530"/>
      <c r="D17" s="530"/>
      <c r="E17" s="530"/>
      <c r="F17" s="530"/>
      <c r="G17" s="532"/>
      <c r="H17" s="525"/>
      <c r="I17" s="532"/>
      <c r="K17" s="532"/>
      <c r="L17" s="532"/>
      <c r="M17" s="532"/>
      <c r="N17" s="532"/>
      <c r="O17" s="532"/>
      <c r="P17" s="532"/>
      <c r="Q17" s="354"/>
      <c r="R17" s="345"/>
      <c r="S17" s="354"/>
      <c r="T17" s="354"/>
      <c r="U17" s="355"/>
    </row>
    <row r="18" spans="1:21" ht="15.75">
      <c r="A18" s="536">
        <v>1</v>
      </c>
      <c r="B18" s="525"/>
      <c r="C18" s="530" t="s">
        <v>732</v>
      </c>
      <c r="D18" s="530"/>
      <c r="E18" s="530"/>
      <c r="F18" s="530"/>
      <c r="G18" s="537" t="s">
        <v>1202</v>
      </c>
      <c r="H18" s="525"/>
      <c r="I18" s="536"/>
      <c r="K18" s="538">
        <f>+G!N36</f>
        <v>1541410886.0349998</v>
      </c>
      <c r="L18" s="525"/>
      <c r="M18" s="525"/>
      <c r="N18" s="525"/>
      <c r="O18" s="525"/>
      <c r="P18" s="532"/>
      <c r="Q18" s="354"/>
      <c r="R18" s="345"/>
      <c r="S18" s="354"/>
      <c r="T18" s="354"/>
      <c r="U18" s="355"/>
    </row>
    <row r="19" spans="1:21" ht="15.75">
      <c r="A19" s="536" t="s">
        <v>733</v>
      </c>
      <c r="B19" s="525"/>
      <c r="C19" s="530" t="s">
        <v>734</v>
      </c>
      <c r="D19" s="530"/>
      <c r="E19" s="530"/>
      <c r="F19" s="530"/>
      <c r="G19" s="537" t="s">
        <v>850</v>
      </c>
      <c r="H19" s="525"/>
      <c r="I19" s="536"/>
      <c r="K19" s="539">
        <f>+G!O36</f>
        <v>1005199215.3349997</v>
      </c>
      <c r="L19" s="525"/>
      <c r="M19" s="525"/>
      <c r="N19" s="525"/>
      <c r="O19" s="525"/>
      <c r="P19" s="532"/>
      <c r="Q19" s="354"/>
      <c r="R19" s="345"/>
      <c r="S19" s="354"/>
      <c r="T19" s="354"/>
      <c r="U19" s="355"/>
    </row>
    <row r="20" spans="1:21" ht="15.75">
      <c r="A20" s="536" t="s">
        <v>735</v>
      </c>
      <c r="B20" s="525"/>
      <c r="C20" s="530" t="s">
        <v>1308</v>
      </c>
      <c r="D20" s="530"/>
      <c r="E20" s="530"/>
      <c r="F20" s="530"/>
      <c r="G20" s="537" t="s">
        <v>1319</v>
      </c>
      <c r="H20" s="525"/>
      <c r="I20" s="536"/>
      <c r="K20" s="540">
        <f>D!D28+D!D29+D!D27</f>
        <v>0</v>
      </c>
      <c r="L20" s="525"/>
      <c r="M20" s="525"/>
      <c r="N20" s="525"/>
      <c r="O20" s="525"/>
      <c r="P20" s="532"/>
      <c r="Q20" s="354"/>
      <c r="R20" s="345"/>
      <c r="S20" s="354"/>
      <c r="T20" s="354"/>
      <c r="U20" s="355"/>
    </row>
    <row r="21" spans="1:21" ht="15.75">
      <c r="A21" s="536">
        <v>2</v>
      </c>
      <c r="B21" s="525"/>
      <c r="C21" s="530" t="s">
        <v>736</v>
      </c>
      <c r="D21" s="530"/>
      <c r="E21" s="530"/>
      <c r="F21" s="530"/>
      <c r="G21" s="537" t="s">
        <v>737</v>
      </c>
      <c r="H21" s="525"/>
      <c r="I21" s="536"/>
      <c r="K21" s="539">
        <f>+K18-K19+K20</f>
        <v>536211670.70000017</v>
      </c>
      <c r="L21" s="525"/>
      <c r="M21" s="525"/>
      <c r="N21" s="525"/>
      <c r="O21" s="525"/>
      <c r="P21" s="532"/>
      <c r="Q21" s="354"/>
      <c r="R21" s="345"/>
      <c r="S21" s="354"/>
      <c r="T21" s="354"/>
      <c r="U21" s="355"/>
    </row>
    <row r="22" spans="1:21" ht="15.75">
      <c r="A22" s="536"/>
      <c r="B22" s="525"/>
      <c r="C22" s="525"/>
      <c r="D22" s="525"/>
      <c r="E22" s="525"/>
      <c r="F22" s="525"/>
      <c r="G22" s="537"/>
      <c r="H22" s="525"/>
      <c r="I22" s="536"/>
      <c r="K22" s="525"/>
      <c r="L22" s="525"/>
      <c r="M22" s="555"/>
      <c r="N22" s="532"/>
      <c r="O22" s="532"/>
      <c r="P22" s="532"/>
      <c r="Q22" s="354"/>
      <c r="R22" s="354"/>
      <c r="S22" s="354"/>
      <c r="T22" s="354"/>
      <c r="U22" s="355"/>
    </row>
    <row r="23" spans="1:21" ht="15.75">
      <c r="A23" s="536"/>
      <c r="B23" s="525"/>
      <c r="C23" s="530" t="s">
        <v>738</v>
      </c>
      <c r="D23" s="530"/>
      <c r="E23" s="530"/>
      <c r="F23" s="530"/>
      <c r="G23" s="537"/>
      <c r="H23" s="525"/>
      <c r="I23" s="536"/>
      <c r="K23" s="532"/>
      <c r="L23" s="532"/>
      <c r="M23" s="555"/>
      <c r="N23" s="525"/>
      <c r="O23" s="525"/>
      <c r="P23" s="532"/>
      <c r="Q23" s="354"/>
      <c r="R23" s="354"/>
      <c r="S23" s="354"/>
      <c r="T23" s="354"/>
      <c r="U23" s="355"/>
    </row>
    <row r="24" spans="1:21" ht="15.75">
      <c r="A24" s="536">
        <v>3</v>
      </c>
      <c r="B24" s="525"/>
      <c r="C24" s="530" t="s">
        <v>739</v>
      </c>
      <c r="D24" s="530"/>
      <c r="E24" s="530"/>
      <c r="F24" s="530"/>
      <c r="G24" s="537" t="s">
        <v>1204</v>
      </c>
      <c r="H24" s="525"/>
      <c r="I24" s="536"/>
      <c r="K24" s="539">
        <f>+A!J37+B!J39</f>
        <v>98889596.973485991</v>
      </c>
      <c r="L24" s="532"/>
      <c r="M24" s="555"/>
      <c r="N24" s="551"/>
      <c r="O24" s="551"/>
      <c r="P24" s="532"/>
      <c r="Q24" s="358"/>
      <c r="R24" s="359"/>
      <c r="S24" s="360"/>
      <c r="T24" s="354"/>
      <c r="U24" s="355"/>
    </row>
    <row r="25" spans="1:21" ht="15.75">
      <c r="A25" s="536"/>
      <c r="B25" s="525"/>
      <c r="C25" s="530"/>
      <c r="D25" s="530"/>
      <c r="E25" s="530"/>
      <c r="F25" s="530"/>
      <c r="G25" s="537"/>
      <c r="H25" s="525"/>
      <c r="I25" s="536"/>
      <c r="K25" s="542"/>
      <c r="L25" s="542"/>
      <c r="M25" s="555"/>
      <c r="N25" s="525"/>
      <c r="O25" s="525"/>
      <c r="P25" s="532"/>
      <c r="Q25" s="357"/>
      <c r="R25" s="354"/>
      <c r="S25" s="361"/>
      <c r="T25" s="356"/>
      <c r="U25" s="355"/>
    </row>
    <row r="26" spans="1:21" ht="15.75">
      <c r="A26" s="529"/>
      <c r="B26" s="525"/>
      <c r="C26" s="530" t="s">
        <v>852</v>
      </c>
      <c r="D26" s="530"/>
      <c r="E26" s="530"/>
      <c r="F26" s="530"/>
      <c r="G26" s="543"/>
      <c r="H26" s="525"/>
      <c r="I26" s="544"/>
      <c r="K26" s="542"/>
      <c r="L26" s="542"/>
      <c r="M26" s="555"/>
      <c r="N26" s="552"/>
      <c r="O26" s="552"/>
      <c r="P26" s="532"/>
      <c r="T26" s="354"/>
      <c r="U26" s="355"/>
    </row>
    <row r="27" spans="1:21" ht="15.75">
      <c r="A27" s="529" t="s">
        <v>740</v>
      </c>
      <c r="B27" s="525"/>
      <c r="C27" s="530" t="s">
        <v>853</v>
      </c>
      <c r="D27" s="530"/>
      <c r="E27" s="530"/>
      <c r="F27" s="530"/>
      <c r="G27" s="537" t="s">
        <v>851</v>
      </c>
      <c r="H27" s="525"/>
      <c r="I27" s="536"/>
      <c r="K27" s="545">
        <f>+'C'!N46</f>
        <v>7280504.4251555074</v>
      </c>
      <c r="L27" s="542"/>
      <c r="M27" s="555"/>
      <c r="N27" s="532"/>
      <c r="O27" s="532"/>
      <c r="P27" s="532"/>
      <c r="Q27" s="354"/>
      <c r="R27" s="354"/>
      <c r="S27" s="362"/>
      <c r="T27" s="354"/>
      <c r="U27" s="355"/>
    </row>
    <row r="28" spans="1:21" ht="15.75">
      <c r="A28" s="529"/>
      <c r="B28" s="525"/>
      <c r="C28" s="530"/>
      <c r="D28" s="530"/>
      <c r="E28" s="530"/>
      <c r="F28" s="530"/>
      <c r="G28" s="537"/>
      <c r="H28" s="525"/>
      <c r="I28" s="536"/>
      <c r="K28" s="545"/>
      <c r="L28" s="542"/>
      <c r="M28" s="555"/>
      <c r="N28" s="532"/>
      <c r="O28" s="532"/>
      <c r="P28" s="532"/>
      <c r="Q28" s="354"/>
      <c r="R28" s="354"/>
      <c r="S28" s="362"/>
      <c r="T28" s="354"/>
      <c r="U28" s="355"/>
    </row>
    <row r="29" spans="1:21" ht="15.75">
      <c r="A29" s="529" t="s">
        <v>741</v>
      </c>
      <c r="B29" s="525"/>
      <c r="C29" s="534" t="s">
        <v>856</v>
      </c>
      <c r="D29" s="534"/>
      <c r="E29" s="530"/>
      <c r="F29" s="530"/>
      <c r="G29" s="537" t="s">
        <v>1332</v>
      </c>
      <c r="H29" s="525"/>
      <c r="I29" s="536"/>
      <c r="K29" s="546">
        <f>(K24+K27)/K18</f>
        <v>6.8878520555764877E-2</v>
      </c>
      <c r="L29" s="541"/>
      <c r="M29" s="556">
        <f>K29</f>
        <v>6.8878520555764877E-2</v>
      </c>
      <c r="N29" s="532"/>
      <c r="O29" s="532"/>
      <c r="P29" s="553"/>
      <c r="Q29" s="363"/>
      <c r="T29" s="356"/>
      <c r="U29" s="354" t="s">
        <v>33</v>
      </c>
    </row>
    <row r="30" spans="1:21" ht="18.75" customHeight="1">
      <c r="A30" s="529"/>
      <c r="B30" s="525"/>
      <c r="C30" s="530"/>
      <c r="D30" s="530"/>
      <c r="E30" s="530"/>
      <c r="F30" s="530"/>
      <c r="G30" s="537"/>
      <c r="H30" s="525"/>
      <c r="I30" s="536"/>
      <c r="K30" s="542"/>
      <c r="L30" s="542"/>
      <c r="M30" s="555"/>
      <c r="N30" s="532"/>
      <c r="O30" s="532"/>
      <c r="P30" s="532"/>
      <c r="Q30" s="364"/>
      <c r="R30" s="354"/>
      <c r="S30" s="354"/>
      <c r="T30" s="354"/>
      <c r="U30" s="355"/>
    </row>
    <row r="31" spans="1:21" ht="15.75">
      <c r="A31" s="529"/>
      <c r="B31" s="525"/>
      <c r="C31" s="530" t="s">
        <v>744</v>
      </c>
      <c r="D31" s="530"/>
      <c r="E31" s="530"/>
      <c r="F31" s="530"/>
      <c r="G31" s="547"/>
      <c r="H31" s="525"/>
      <c r="I31" s="548"/>
      <c r="K31" s="542"/>
      <c r="L31" s="542"/>
      <c r="M31" s="555"/>
      <c r="N31" s="525"/>
      <c r="O31" s="525"/>
      <c r="P31" s="554"/>
      <c r="Q31" s="365"/>
      <c r="R31" s="354"/>
      <c r="S31" s="354"/>
      <c r="T31" s="354"/>
      <c r="U31" s="355"/>
    </row>
    <row r="32" spans="1:21" ht="15.75">
      <c r="A32" s="529" t="s">
        <v>742</v>
      </c>
      <c r="B32" s="525"/>
      <c r="C32" s="530" t="s">
        <v>112</v>
      </c>
      <c r="D32" s="530"/>
      <c r="E32" s="530"/>
      <c r="F32" s="530"/>
      <c r="G32" s="537" t="s">
        <v>1320</v>
      </c>
      <c r="H32" s="525"/>
      <c r="I32" s="536"/>
      <c r="K32" s="539">
        <f>+D!P31</f>
        <v>48445130.134702004</v>
      </c>
      <c r="L32" s="542"/>
      <c r="M32" s="555"/>
      <c r="N32" s="525"/>
      <c r="O32" s="525"/>
      <c r="P32" s="554"/>
      <c r="Q32" s="365"/>
      <c r="R32" s="354"/>
      <c r="S32" s="354"/>
      <c r="T32" s="354"/>
      <c r="U32" s="355"/>
    </row>
    <row r="33" spans="1:23" ht="15.75">
      <c r="A33" s="529"/>
      <c r="B33" s="525"/>
      <c r="C33" s="530"/>
      <c r="D33" s="530"/>
      <c r="E33" s="530"/>
      <c r="F33" s="530"/>
      <c r="G33" s="537"/>
      <c r="H33" s="525"/>
      <c r="I33" s="536"/>
      <c r="K33" s="542"/>
      <c r="L33" s="542"/>
      <c r="M33" s="555"/>
      <c r="N33" s="525"/>
      <c r="O33" s="525"/>
      <c r="P33" s="554"/>
      <c r="Q33" s="365"/>
      <c r="R33" s="354"/>
      <c r="S33" s="354"/>
      <c r="T33" s="354"/>
      <c r="U33" s="355"/>
    </row>
    <row r="34" spans="1:23" ht="15.75">
      <c r="A34" s="529" t="s">
        <v>743</v>
      </c>
      <c r="B34" s="549"/>
      <c r="C34" s="558" t="s">
        <v>745</v>
      </c>
      <c r="D34" s="532"/>
      <c r="E34" s="532"/>
      <c r="F34" s="532"/>
      <c r="G34" s="537" t="s">
        <v>1205</v>
      </c>
      <c r="H34" s="525"/>
      <c r="I34" s="536"/>
      <c r="K34" s="557">
        <f>IF(K21=0,0,K32/K21)</f>
        <v>9.0347026709543768E-2</v>
      </c>
      <c r="L34" s="541"/>
      <c r="M34" s="556">
        <f>K34</f>
        <v>9.0347026709543768E-2</v>
      </c>
      <c r="N34" s="525"/>
      <c r="O34" s="525"/>
      <c r="P34" s="554"/>
      <c r="Q34" s="365"/>
      <c r="R34" s="354"/>
      <c r="S34" s="354"/>
      <c r="T34" s="354"/>
      <c r="U34" s="355"/>
    </row>
    <row r="35" spans="1:23" ht="15.75">
      <c r="A35" s="529"/>
      <c r="B35" s="525"/>
      <c r="C35" s="530"/>
      <c r="D35" s="530"/>
      <c r="E35" s="530"/>
      <c r="F35" s="530"/>
      <c r="G35" s="537"/>
      <c r="H35" s="525"/>
      <c r="I35" s="536"/>
      <c r="K35" s="542"/>
      <c r="L35" s="542"/>
      <c r="M35" s="555"/>
      <c r="N35" s="525"/>
      <c r="O35" s="525"/>
      <c r="P35" s="554"/>
      <c r="Q35" s="365"/>
      <c r="R35" s="354"/>
      <c r="S35" s="354"/>
      <c r="T35" s="354"/>
      <c r="U35" s="355"/>
    </row>
    <row r="36" spans="1:23" ht="15.75">
      <c r="D36" s="567"/>
      <c r="E36" s="567"/>
      <c r="F36" s="567"/>
      <c r="G36" s="567"/>
      <c r="H36" s="567"/>
      <c r="I36" s="567"/>
      <c r="J36" s="567"/>
      <c r="K36" s="567"/>
      <c r="L36" s="567"/>
      <c r="M36" s="567"/>
      <c r="N36" s="567"/>
      <c r="O36" s="567"/>
      <c r="P36" s="567"/>
      <c r="Q36" s="570"/>
      <c r="R36" s="567"/>
      <c r="S36" s="567"/>
      <c r="T36" s="567"/>
    </row>
    <row r="37" spans="1:23" ht="20.25">
      <c r="A37" s="1237" t="s">
        <v>1287</v>
      </c>
      <c r="D37" s="567"/>
      <c r="E37" s="567"/>
      <c r="F37" s="567"/>
      <c r="G37" s="567"/>
      <c r="H37" s="567"/>
      <c r="I37" s="567"/>
      <c r="J37" s="567"/>
      <c r="K37" s="567"/>
      <c r="L37" s="567"/>
      <c r="M37" s="567"/>
      <c r="N37" s="567"/>
      <c r="O37" s="567"/>
      <c r="P37" s="567"/>
      <c r="Q37" s="570"/>
      <c r="R37" s="567" t="s">
        <v>946</v>
      </c>
      <c r="T37" s="567"/>
    </row>
    <row r="38" spans="1:23" ht="15.75">
      <c r="A38" s="1464" t="str">
        <f>A4</f>
        <v>Schedule H</v>
      </c>
      <c r="B38" s="1464"/>
      <c r="C38" s="1464"/>
      <c r="D38" s="1464"/>
      <c r="E38" s="1464"/>
      <c r="F38" s="1464"/>
      <c r="G38" s="1464"/>
      <c r="H38" s="1464"/>
      <c r="I38" s="1464"/>
      <c r="J38" s="1464"/>
      <c r="K38" s="1464"/>
      <c r="L38" s="1464"/>
      <c r="M38" s="1464"/>
      <c r="N38" s="1464"/>
      <c r="O38" s="1464"/>
      <c r="P38" s="1464"/>
      <c r="Q38" s="1464"/>
      <c r="R38" s="1464"/>
      <c r="S38" s="567"/>
      <c r="T38" s="567"/>
    </row>
    <row r="39" spans="1:23" ht="15.75">
      <c r="A39" s="1464" t="str">
        <f>A5</f>
        <v>Project Revenue Requirement Worksheet</v>
      </c>
      <c r="B39" s="1464"/>
      <c r="C39" s="1464"/>
      <c r="D39" s="1464"/>
      <c r="E39" s="1464"/>
      <c r="F39" s="1464"/>
      <c r="G39" s="1464"/>
      <c r="H39" s="1464"/>
      <c r="I39" s="1464"/>
      <c r="J39" s="1464"/>
      <c r="K39" s="1464"/>
      <c r="L39" s="1464"/>
      <c r="M39" s="1464"/>
      <c r="N39" s="1464"/>
      <c r="O39" s="1464"/>
      <c r="P39" s="1464"/>
      <c r="Q39" s="1464"/>
      <c r="R39" s="1464"/>
      <c r="S39" s="568"/>
      <c r="T39" s="569"/>
      <c r="U39" s="355"/>
    </row>
    <row r="40" spans="1:23" ht="15.75">
      <c r="A40" s="1465" t="str">
        <f>A6</f>
        <v>NEW YORK POWER AUTHORITY</v>
      </c>
      <c r="B40" s="1465"/>
      <c r="C40" s="1465"/>
      <c r="D40" s="1465"/>
      <c r="E40" s="1465"/>
      <c r="F40" s="1465"/>
      <c r="G40" s="1465"/>
      <c r="H40" s="1465"/>
      <c r="I40" s="1465"/>
      <c r="J40" s="1465"/>
      <c r="K40" s="1465"/>
      <c r="L40" s="1465"/>
      <c r="M40" s="1465"/>
      <c r="N40" s="1465"/>
      <c r="O40" s="1465"/>
      <c r="P40" s="1465"/>
      <c r="Q40" s="1465"/>
      <c r="R40" s="1465"/>
      <c r="S40" s="568"/>
      <c r="T40" s="569"/>
      <c r="U40" s="355"/>
    </row>
    <row r="41" spans="1:23" ht="15.75">
      <c r="A41" s="343"/>
      <c r="C41" s="355"/>
      <c r="D41" s="571"/>
      <c r="E41" s="567"/>
      <c r="F41" s="567"/>
      <c r="G41" s="567"/>
      <c r="H41" s="567"/>
      <c r="I41" s="567"/>
      <c r="J41" s="567"/>
      <c r="K41" s="567"/>
      <c r="L41" s="567"/>
      <c r="M41" s="569"/>
      <c r="N41" s="569"/>
      <c r="O41" s="569"/>
      <c r="P41" s="569"/>
      <c r="Q41" s="567"/>
      <c r="R41" s="569"/>
      <c r="S41" s="568"/>
      <c r="T41" s="569"/>
      <c r="U41" s="355"/>
    </row>
    <row r="42" spans="1:23" s="370" customFormat="1">
      <c r="A42" s="369"/>
      <c r="E42" s="371"/>
      <c r="F42" s="371"/>
      <c r="H42" s="372"/>
      <c r="I42" s="372"/>
      <c r="J42" s="372"/>
      <c r="K42" s="372"/>
      <c r="L42" s="372"/>
      <c r="M42" s="372"/>
      <c r="N42" s="372"/>
      <c r="O42" s="372"/>
      <c r="P42" s="373"/>
      <c r="Q42" s="373"/>
      <c r="R42" s="373"/>
      <c r="S42" s="372"/>
      <c r="T42" s="373"/>
      <c r="U42" s="374"/>
    </row>
    <row r="43" spans="1:23" s="370" customFormat="1">
      <c r="A43" s="369"/>
      <c r="C43" s="375">
        <v>-1</v>
      </c>
      <c r="D43" s="375">
        <v>-2</v>
      </c>
      <c r="E43" s="375">
        <v>-3</v>
      </c>
      <c r="F43" s="375">
        <v>-4</v>
      </c>
      <c r="G43" s="375">
        <v>-5</v>
      </c>
      <c r="H43" s="375">
        <v>-6</v>
      </c>
      <c r="I43" s="375">
        <v>-7</v>
      </c>
      <c r="J43" s="375">
        <v>-8</v>
      </c>
      <c r="K43" s="375">
        <v>-9</v>
      </c>
      <c r="L43" s="375">
        <v>-10</v>
      </c>
      <c r="M43" s="375">
        <v>-11</v>
      </c>
      <c r="N43" s="375">
        <v>-12</v>
      </c>
      <c r="O43" s="375">
        <v>-13</v>
      </c>
      <c r="P43" s="376" t="s">
        <v>747</v>
      </c>
      <c r="Q43" s="376" t="s">
        <v>748</v>
      </c>
      <c r="R43" s="376" t="s">
        <v>749</v>
      </c>
      <c r="S43" s="376"/>
      <c r="T43" s="376"/>
      <c r="U43" s="376"/>
      <c r="V43" s="376"/>
      <c r="W43" s="376"/>
    </row>
    <row r="44" spans="1:23" s="370" customFormat="1" ht="67.5" customHeight="1">
      <c r="A44" s="377" t="s">
        <v>1</v>
      </c>
      <c r="B44" s="378"/>
      <c r="C44" s="378" t="s">
        <v>750</v>
      </c>
      <c r="D44" s="379" t="s">
        <v>751</v>
      </c>
      <c r="E44" s="380" t="s">
        <v>1253</v>
      </c>
      <c r="F44" s="379" t="s">
        <v>1254</v>
      </c>
      <c r="G44" s="379" t="str">
        <f>+C29</f>
        <v>Annual Allocation Factor for Expenses</v>
      </c>
      <c r="H44" s="380" t="s">
        <v>1255</v>
      </c>
      <c r="I44" s="382" t="s">
        <v>1256</v>
      </c>
      <c r="J44" s="382" t="s">
        <v>746</v>
      </c>
      <c r="K44" s="381" t="s">
        <v>1257</v>
      </c>
      <c r="L44" s="382" t="s">
        <v>1258</v>
      </c>
      <c r="M44" s="383" t="s">
        <v>1259</v>
      </c>
      <c r="N44" s="383" t="s">
        <v>752</v>
      </c>
      <c r="O44" s="383" t="s">
        <v>1260</v>
      </c>
      <c r="P44" s="383" t="s">
        <v>1261</v>
      </c>
      <c r="Q44" s="383" t="s">
        <v>1262</v>
      </c>
      <c r="R44" s="383" t="s">
        <v>1263</v>
      </c>
    </row>
    <row r="45" spans="1:23" s="370" customFormat="1" ht="58.5" customHeight="1">
      <c r="A45" s="384"/>
      <c r="B45" s="385"/>
      <c r="C45" s="386"/>
      <c r="D45" s="386"/>
      <c r="E45" s="387" t="s">
        <v>753</v>
      </c>
      <c r="F45" s="388"/>
      <c r="G45" s="387" t="s">
        <v>754</v>
      </c>
      <c r="H45" s="388" t="s">
        <v>755</v>
      </c>
      <c r="I45" s="387" t="s">
        <v>756</v>
      </c>
      <c r="J45" s="387" t="s">
        <v>1206</v>
      </c>
      <c r="K45" s="389" t="s">
        <v>1207</v>
      </c>
      <c r="L45" s="387" t="s">
        <v>757</v>
      </c>
      <c r="M45" s="389" t="s">
        <v>857</v>
      </c>
      <c r="N45" s="387" t="s">
        <v>917</v>
      </c>
      <c r="O45" s="390" t="s">
        <v>926</v>
      </c>
      <c r="P45" s="391" t="s">
        <v>858</v>
      </c>
      <c r="Q45" s="392" t="s">
        <v>758</v>
      </c>
      <c r="R45" s="391" t="s">
        <v>859</v>
      </c>
    </row>
    <row r="46" spans="1:23" s="370" customFormat="1">
      <c r="A46" s="393"/>
      <c r="B46" s="394"/>
      <c r="C46" s="394"/>
      <c r="D46" s="394"/>
      <c r="E46" s="394"/>
      <c r="F46" s="395"/>
      <c r="G46" s="394"/>
      <c r="H46" s="395"/>
      <c r="I46" s="394"/>
      <c r="J46" s="394"/>
      <c r="K46" s="396"/>
      <c r="L46" s="394"/>
      <c r="M46" s="396"/>
      <c r="N46" s="396"/>
      <c r="O46" s="394"/>
      <c r="P46" s="396"/>
      <c r="Q46" s="397"/>
      <c r="R46" s="398"/>
    </row>
    <row r="47" spans="1:23" s="370" customFormat="1">
      <c r="A47" s="399" t="s">
        <v>733</v>
      </c>
      <c r="B47" s="400"/>
      <c r="C47" s="403" t="str">
        <f>+J!B20</f>
        <v>NTAC Facilities</v>
      </c>
      <c r="D47" s="401">
        <v>0</v>
      </c>
      <c r="E47" s="1242">
        <f>+G!N36-SUM(E48:E65)</f>
        <v>1541410886.0349998</v>
      </c>
      <c r="F47" s="561">
        <f>+G!O36-SUM(F48:F65)</f>
        <v>1005199215.3349997</v>
      </c>
      <c r="G47" s="559">
        <f>+K29</f>
        <v>6.8878520555764877E-2</v>
      </c>
      <c r="H47" s="404">
        <f>+E47*G47</f>
        <v>106170101.3986415</v>
      </c>
      <c r="I47" s="561">
        <v>536211670.70000017</v>
      </c>
      <c r="J47" s="559">
        <f>+M34</f>
        <v>9.0347026709543768E-2</v>
      </c>
      <c r="K47" s="405">
        <f>I47*J47</f>
        <v>48445130.134702004</v>
      </c>
      <c r="L47" s="560">
        <f>'C'!H46-SUM(L48:L65)</f>
        <v>35794271.280000001</v>
      </c>
      <c r="M47" s="405">
        <f>+H47+K47+L47</f>
        <v>190409502.8133435</v>
      </c>
      <c r="N47" s="405">
        <v>49</v>
      </c>
      <c r="O47" s="408">
        <f>+I!K$25*H!N47/100*H!I47</f>
        <v>1978614.4561351503</v>
      </c>
      <c r="P47" s="405">
        <f>+M47+O47</f>
        <v>192388117.26947865</v>
      </c>
      <c r="Q47" s="402">
        <v>0</v>
      </c>
      <c r="R47" s="405">
        <f>+P47+Q47</f>
        <v>192388117.26947865</v>
      </c>
    </row>
    <row r="48" spans="1:23" s="370" customFormat="1">
      <c r="A48" s="399" t="s">
        <v>735</v>
      </c>
      <c r="B48" s="400"/>
      <c r="C48" s="401" t="s">
        <v>854</v>
      </c>
      <c r="D48" s="401">
        <v>0</v>
      </c>
      <c r="E48" s="402">
        <v>0</v>
      </c>
      <c r="F48" s="561">
        <v>0</v>
      </c>
      <c r="G48" s="559">
        <f>+G47</f>
        <v>6.8878520555764877E-2</v>
      </c>
      <c r="H48" s="404">
        <f t="shared" ref="H48:H65" si="0">+E48*G48</f>
        <v>0</v>
      </c>
      <c r="I48" s="561">
        <v>0</v>
      </c>
      <c r="J48" s="559">
        <f>+J47</f>
        <v>9.0347026709543768E-2</v>
      </c>
      <c r="K48" s="405">
        <f t="shared" ref="K48:K65" si="1">I48*J48</f>
        <v>0</v>
      </c>
      <c r="L48" s="560"/>
      <c r="M48" s="405">
        <f t="shared" ref="M48:M65" si="2">+H48+K48+L48</f>
        <v>0</v>
      </c>
      <c r="N48" s="407">
        <v>0</v>
      </c>
      <c r="O48" s="408">
        <f>+I!K$25*H!N48/100*H!I48</f>
        <v>0</v>
      </c>
      <c r="P48" s="405">
        <f t="shared" ref="P48:P65" si="3">+M48+O48</f>
        <v>0</v>
      </c>
      <c r="Q48" s="402">
        <v>0</v>
      </c>
      <c r="R48" s="405">
        <f>+P48+Q48</f>
        <v>0</v>
      </c>
    </row>
    <row r="49" spans="1:18" s="370" customFormat="1">
      <c r="A49" s="399" t="s">
        <v>759</v>
      </c>
      <c r="B49" s="400"/>
      <c r="C49" s="401" t="s">
        <v>855</v>
      </c>
      <c r="D49" s="401">
        <v>0</v>
      </c>
      <c r="E49" s="402">
        <v>0</v>
      </c>
      <c r="F49" s="561">
        <v>0</v>
      </c>
      <c r="G49" s="559">
        <f>+G48</f>
        <v>6.8878520555764877E-2</v>
      </c>
      <c r="H49" s="404">
        <f t="shared" si="0"/>
        <v>0</v>
      </c>
      <c r="I49" s="561">
        <v>0</v>
      </c>
      <c r="J49" s="559">
        <f>+J48</f>
        <v>9.0347026709543768E-2</v>
      </c>
      <c r="K49" s="405">
        <f t="shared" si="1"/>
        <v>0</v>
      </c>
      <c r="L49" s="560">
        <v>0</v>
      </c>
      <c r="M49" s="405">
        <f t="shared" si="2"/>
        <v>0</v>
      </c>
      <c r="N49" s="407">
        <v>0</v>
      </c>
      <c r="O49" s="408">
        <f>+I!K$25*H!N49/100*H!I49</f>
        <v>0</v>
      </c>
      <c r="P49" s="405">
        <f t="shared" si="3"/>
        <v>0</v>
      </c>
      <c r="Q49" s="402">
        <v>0</v>
      </c>
      <c r="R49" s="405">
        <f>+P49+Q49</f>
        <v>0</v>
      </c>
    </row>
    <row r="50" spans="1:18" s="370" customFormat="1">
      <c r="A50" s="399" t="s">
        <v>760</v>
      </c>
      <c r="B50" s="400"/>
      <c r="C50" s="401">
        <v>0</v>
      </c>
      <c r="D50" s="401">
        <v>0</v>
      </c>
      <c r="E50" s="402">
        <v>0</v>
      </c>
      <c r="F50" s="561">
        <v>0</v>
      </c>
      <c r="G50" s="559">
        <f t="shared" ref="G50:G65" si="4">+G49</f>
        <v>6.8878520555764877E-2</v>
      </c>
      <c r="H50" s="404">
        <f t="shared" si="0"/>
        <v>0</v>
      </c>
      <c r="I50" s="561">
        <v>0</v>
      </c>
      <c r="J50" s="559">
        <f t="shared" ref="J50:J65" si="5">+J49</f>
        <v>9.0347026709543768E-2</v>
      </c>
      <c r="K50" s="405">
        <f t="shared" si="1"/>
        <v>0</v>
      </c>
      <c r="L50" s="560">
        <v>0</v>
      </c>
      <c r="M50" s="405">
        <f t="shared" si="2"/>
        <v>0</v>
      </c>
      <c r="N50" s="407">
        <v>0</v>
      </c>
      <c r="O50" s="408">
        <f>+I!K$25*H!N50/100*H!I50</f>
        <v>0</v>
      </c>
      <c r="P50" s="405">
        <f t="shared" si="3"/>
        <v>0</v>
      </c>
      <c r="Q50" s="402">
        <v>0</v>
      </c>
      <c r="R50" s="405">
        <f>+P50+Q50</f>
        <v>0</v>
      </c>
    </row>
    <row r="51" spans="1:18" s="370" customFormat="1">
      <c r="A51" s="399" t="s">
        <v>761</v>
      </c>
      <c r="B51" s="400"/>
      <c r="C51" s="401">
        <v>0</v>
      </c>
      <c r="D51" s="401">
        <v>0</v>
      </c>
      <c r="E51" s="402">
        <v>0</v>
      </c>
      <c r="F51" s="561">
        <v>0</v>
      </c>
      <c r="G51" s="559">
        <f t="shared" si="4"/>
        <v>6.8878520555764877E-2</v>
      </c>
      <c r="H51" s="404">
        <f t="shared" si="0"/>
        <v>0</v>
      </c>
      <c r="I51" s="561">
        <v>0</v>
      </c>
      <c r="J51" s="559">
        <f t="shared" si="5"/>
        <v>9.0347026709543768E-2</v>
      </c>
      <c r="K51" s="405">
        <f t="shared" si="1"/>
        <v>0</v>
      </c>
      <c r="L51" s="560">
        <v>0</v>
      </c>
      <c r="M51" s="405">
        <f t="shared" si="2"/>
        <v>0</v>
      </c>
      <c r="N51" s="407">
        <v>0</v>
      </c>
      <c r="O51" s="408">
        <f>+I!K$25*H!N51/100*H!I51</f>
        <v>0</v>
      </c>
      <c r="P51" s="405">
        <f t="shared" si="3"/>
        <v>0</v>
      </c>
      <c r="Q51" s="402">
        <v>0</v>
      </c>
      <c r="R51" s="405">
        <f>+P51+Q51</f>
        <v>0</v>
      </c>
    </row>
    <row r="52" spans="1:18" s="370" customFormat="1">
      <c r="A52" s="399" t="s">
        <v>762</v>
      </c>
      <c r="B52" s="400"/>
      <c r="C52" s="401">
        <v>0</v>
      </c>
      <c r="D52" s="401">
        <v>0</v>
      </c>
      <c r="E52" s="402">
        <v>0</v>
      </c>
      <c r="F52" s="561">
        <v>0</v>
      </c>
      <c r="G52" s="559">
        <f t="shared" si="4"/>
        <v>6.8878520555764877E-2</v>
      </c>
      <c r="H52" s="404">
        <f t="shared" si="0"/>
        <v>0</v>
      </c>
      <c r="I52" s="561">
        <v>0</v>
      </c>
      <c r="J52" s="559">
        <f t="shared" si="5"/>
        <v>9.0347026709543768E-2</v>
      </c>
      <c r="K52" s="405">
        <f t="shared" si="1"/>
        <v>0</v>
      </c>
      <c r="L52" s="560">
        <v>0</v>
      </c>
      <c r="M52" s="405">
        <f t="shared" si="2"/>
        <v>0</v>
      </c>
      <c r="N52" s="407">
        <v>0</v>
      </c>
      <c r="O52" s="408">
        <f>+I!K$25*H!N52/100*H!I52</f>
        <v>0</v>
      </c>
      <c r="P52" s="405">
        <f t="shared" si="3"/>
        <v>0</v>
      </c>
      <c r="Q52" s="402">
        <v>0</v>
      </c>
      <c r="R52" s="405">
        <f t="shared" ref="R52:R66" si="6">M52+Q52</f>
        <v>0</v>
      </c>
    </row>
    <row r="53" spans="1:18" s="370" customFormat="1">
      <c r="A53" s="399" t="s">
        <v>763</v>
      </c>
      <c r="B53" s="400"/>
      <c r="C53" s="401">
        <v>0</v>
      </c>
      <c r="D53" s="401">
        <v>0</v>
      </c>
      <c r="E53" s="402">
        <v>0</v>
      </c>
      <c r="F53" s="561">
        <v>0</v>
      </c>
      <c r="G53" s="559">
        <f t="shared" si="4"/>
        <v>6.8878520555764877E-2</v>
      </c>
      <c r="H53" s="404">
        <f t="shared" si="0"/>
        <v>0</v>
      </c>
      <c r="I53" s="561">
        <v>0</v>
      </c>
      <c r="J53" s="559">
        <f t="shared" si="5"/>
        <v>9.0347026709543768E-2</v>
      </c>
      <c r="K53" s="405">
        <f t="shared" si="1"/>
        <v>0</v>
      </c>
      <c r="L53" s="560">
        <v>0</v>
      </c>
      <c r="M53" s="405">
        <f t="shared" si="2"/>
        <v>0</v>
      </c>
      <c r="N53" s="407">
        <v>0</v>
      </c>
      <c r="O53" s="408">
        <f>+I!K$25*H!N53/100*H!I53</f>
        <v>0</v>
      </c>
      <c r="P53" s="405">
        <f t="shared" si="3"/>
        <v>0</v>
      </c>
      <c r="Q53" s="402">
        <v>0</v>
      </c>
      <c r="R53" s="405">
        <f t="shared" si="6"/>
        <v>0</v>
      </c>
    </row>
    <row r="54" spans="1:18" s="370" customFormat="1">
      <c r="A54" s="399" t="s">
        <v>764</v>
      </c>
      <c r="B54" s="400"/>
      <c r="C54" s="401">
        <v>0</v>
      </c>
      <c r="D54" s="401">
        <v>0</v>
      </c>
      <c r="E54" s="402">
        <v>0</v>
      </c>
      <c r="F54" s="561">
        <v>0</v>
      </c>
      <c r="G54" s="559">
        <f t="shared" si="4"/>
        <v>6.8878520555764877E-2</v>
      </c>
      <c r="H54" s="404">
        <f t="shared" si="0"/>
        <v>0</v>
      </c>
      <c r="I54" s="561">
        <v>0</v>
      </c>
      <c r="J54" s="559">
        <f t="shared" si="5"/>
        <v>9.0347026709543768E-2</v>
      </c>
      <c r="K54" s="405">
        <f t="shared" si="1"/>
        <v>0</v>
      </c>
      <c r="L54" s="560">
        <v>0</v>
      </c>
      <c r="M54" s="405">
        <f t="shared" si="2"/>
        <v>0</v>
      </c>
      <c r="N54" s="407">
        <v>0</v>
      </c>
      <c r="O54" s="408">
        <f>+I!K$25*H!N54/100*H!I54</f>
        <v>0</v>
      </c>
      <c r="P54" s="405">
        <f t="shared" si="3"/>
        <v>0</v>
      </c>
      <c r="Q54" s="402">
        <v>0</v>
      </c>
      <c r="R54" s="405">
        <f t="shared" si="6"/>
        <v>0</v>
      </c>
    </row>
    <row r="55" spans="1:18" s="370" customFormat="1">
      <c r="A55" s="399" t="s">
        <v>765</v>
      </c>
      <c r="B55" s="400"/>
      <c r="C55" s="401">
        <v>0</v>
      </c>
      <c r="D55" s="401">
        <v>0</v>
      </c>
      <c r="E55" s="402">
        <v>0</v>
      </c>
      <c r="F55" s="561">
        <v>0</v>
      </c>
      <c r="G55" s="559">
        <f t="shared" si="4"/>
        <v>6.8878520555764877E-2</v>
      </c>
      <c r="H55" s="404">
        <f t="shared" si="0"/>
        <v>0</v>
      </c>
      <c r="I55" s="561">
        <v>0</v>
      </c>
      <c r="J55" s="559">
        <f t="shared" si="5"/>
        <v>9.0347026709543768E-2</v>
      </c>
      <c r="K55" s="405">
        <f t="shared" si="1"/>
        <v>0</v>
      </c>
      <c r="L55" s="560">
        <v>0</v>
      </c>
      <c r="M55" s="405">
        <f t="shared" si="2"/>
        <v>0</v>
      </c>
      <c r="N55" s="407">
        <v>0</v>
      </c>
      <c r="O55" s="408">
        <f>+I!K$25*H!N55/100*H!I55</f>
        <v>0</v>
      </c>
      <c r="P55" s="405">
        <f t="shared" si="3"/>
        <v>0</v>
      </c>
      <c r="Q55" s="402">
        <v>0</v>
      </c>
      <c r="R55" s="405">
        <f t="shared" si="6"/>
        <v>0</v>
      </c>
    </row>
    <row r="56" spans="1:18" s="370" customFormat="1">
      <c r="A56" s="399" t="s">
        <v>766</v>
      </c>
      <c r="B56" s="400"/>
      <c r="C56" s="401">
        <v>0</v>
      </c>
      <c r="D56" s="401">
        <v>0</v>
      </c>
      <c r="E56" s="401">
        <v>0</v>
      </c>
      <c r="F56" s="561">
        <v>0</v>
      </c>
      <c r="G56" s="559">
        <f t="shared" si="4"/>
        <v>6.8878520555764877E-2</v>
      </c>
      <c r="H56" s="404">
        <f t="shared" si="0"/>
        <v>0</v>
      </c>
      <c r="I56" s="561">
        <v>0</v>
      </c>
      <c r="J56" s="559">
        <f t="shared" si="5"/>
        <v>9.0347026709543768E-2</v>
      </c>
      <c r="K56" s="405">
        <f t="shared" si="1"/>
        <v>0</v>
      </c>
      <c r="L56" s="560">
        <v>0</v>
      </c>
      <c r="M56" s="405">
        <f t="shared" si="2"/>
        <v>0</v>
      </c>
      <c r="N56" s="407">
        <v>0</v>
      </c>
      <c r="O56" s="408">
        <f>+I!K$25*H!N56/100*H!I56</f>
        <v>0</v>
      </c>
      <c r="P56" s="405">
        <f t="shared" si="3"/>
        <v>0</v>
      </c>
      <c r="Q56" s="402">
        <v>0</v>
      </c>
      <c r="R56" s="405">
        <f t="shared" si="6"/>
        <v>0</v>
      </c>
    </row>
    <row r="57" spans="1:18" s="370" customFormat="1">
      <c r="A57" s="399" t="s">
        <v>767</v>
      </c>
      <c r="B57" s="400"/>
      <c r="C57" s="401">
        <v>0</v>
      </c>
      <c r="D57" s="401">
        <v>0</v>
      </c>
      <c r="E57" s="401">
        <v>0</v>
      </c>
      <c r="F57" s="561">
        <v>0</v>
      </c>
      <c r="G57" s="559">
        <f t="shared" si="4"/>
        <v>6.8878520555764877E-2</v>
      </c>
      <c r="H57" s="404">
        <f t="shared" si="0"/>
        <v>0</v>
      </c>
      <c r="I57" s="561">
        <v>0</v>
      </c>
      <c r="J57" s="559">
        <f t="shared" si="5"/>
        <v>9.0347026709543768E-2</v>
      </c>
      <c r="K57" s="405">
        <f t="shared" si="1"/>
        <v>0</v>
      </c>
      <c r="L57" s="560">
        <v>0</v>
      </c>
      <c r="M57" s="405">
        <f t="shared" si="2"/>
        <v>0</v>
      </c>
      <c r="N57" s="407">
        <v>0</v>
      </c>
      <c r="O57" s="408">
        <f>+I!K$25*H!N57/100*H!I57</f>
        <v>0</v>
      </c>
      <c r="P57" s="405">
        <f t="shared" si="3"/>
        <v>0</v>
      </c>
      <c r="Q57" s="402">
        <v>0</v>
      </c>
      <c r="R57" s="405">
        <f t="shared" si="6"/>
        <v>0</v>
      </c>
    </row>
    <row r="58" spans="1:18" s="370" customFormat="1">
      <c r="A58" s="399" t="s">
        <v>768</v>
      </c>
      <c r="B58" s="400"/>
      <c r="C58" s="401">
        <v>0</v>
      </c>
      <c r="D58" s="401">
        <v>0</v>
      </c>
      <c r="E58" s="401">
        <v>0</v>
      </c>
      <c r="F58" s="561">
        <v>0</v>
      </c>
      <c r="G58" s="559">
        <f t="shared" si="4"/>
        <v>6.8878520555764877E-2</v>
      </c>
      <c r="H58" s="404">
        <f t="shared" si="0"/>
        <v>0</v>
      </c>
      <c r="I58" s="561">
        <v>0</v>
      </c>
      <c r="J58" s="559">
        <f t="shared" si="5"/>
        <v>9.0347026709543768E-2</v>
      </c>
      <c r="K58" s="405">
        <f t="shared" si="1"/>
        <v>0</v>
      </c>
      <c r="L58" s="560">
        <v>0</v>
      </c>
      <c r="M58" s="405">
        <f t="shared" si="2"/>
        <v>0</v>
      </c>
      <c r="N58" s="407">
        <v>0</v>
      </c>
      <c r="O58" s="408">
        <f>+I!K$25*H!N58/100*H!I58</f>
        <v>0</v>
      </c>
      <c r="P58" s="405">
        <f t="shared" si="3"/>
        <v>0</v>
      </c>
      <c r="Q58" s="402">
        <v>0</v>
      </c>
      <c r="R58" s="405">
        <f t="shared" si="6"/>
        <v>0</v>
      </c>
    </row>
    <row r="59" spans="1:18" s="370" customFormat="1">
      <c r="A59" s="399" t="s">
        <v>769</v>
      </c>
      <c r="B59" s="400"/>
      <c r="C59" s="401">
        <v>0</v>
      </c>
      <c r="D59" s="401">
        <v>0</v>
      </c>
      <c r="E59" s="401">
        <v>0</v>
      </c>
      <c r="F59" s="561">
        <v>0</v>
      </c>
      <c r="G59" s="559">
        <f t="shared" si="4"/>
        <v>6.8878520555764877E-2</v>
      </c>
      <c r="H59" s="404">
        <f t="shared" si="0"/>
        <v>0</v>
      </c>
      <c r="I59" s="561">
        <v>0</v>
      </c>
      <c r="J59" s="559">
        <f t="shared" si="5"/>
        <v>9.0347026709543768E-2</v>
      </c>
      <c r="K59" s="405">
        <f t="shared" si="1"/>
        <v>0</v>
      </c>
      <c r="L59" s="560">
        <v>0</v>
      </c>
      <c r="M59" s="405">
        <f t="shared" si="2"/>
        <v>0</v>
      </c>
      <c r="N59" s="407">
        <v>0</v>
      </c>
      <c r="O59" s="408">
        <f>+I!K$25*H!N59/100*H!I59</f>
        <v>0</v>
      </c>
      <c r="P59" s="405">
        <f t="shared" si="3"/>
        <v>0</v>
      </c>
      <c r="Q59" s="402">
        <v>0</v>
      </c>
      <c r="R59" s="405">
        <f t="shared" si="6"/>
        <v>0</v>
      </c>
    </row>
    <row r="60" spans="1:18" s="370" customFormat="1">
      <c r="A60" s="399" t="s">
        <v>770</v>
      </c>
      <c r="B60" s="400"/>
      <c r="C60" s="401">
        <v>0</v>
      </c>
      <c r="D60" s="401">
        <v>0</v>
      </c>
      <c r="E60" s="401">
        <v>0</v>
      </c>
      <c r="F60" s="561">
        <v>0</v>
      </c>
      <c r="G60" s="559">
        <f t="shared" si="4"/>
        <v>6.8878520555764877E-2</v>
      </c>
      <c r="H60" s="404">
        <f t="shared" si="0"/>
        <v>0</v>
      </c>
      <c r="I60" s="561">
        <v>0</v>
      </c>
      <c r="J60" s="559">
        <f t="shared" si="5"/>
        <v>9.0347026709543768E-2</v>
      </c>
      <c r="K60" s="405">
        <f t="shared" si="1"/>
        <v>0</v>
      </c>
      <c r="L60" s="402">
        <v>0</v>
      </c>
      <c r="M60" s="405">
        <f t="shared" si="2"/>
        <v>0</v>
      </c>
      <c r="N60" s="407">
        <v>0</v>
      </c>
      <c r="O60" s="408">
        <f>+I!K$25*H!N60/100*H!I60</f>
        <v>0</v>
      </c>
      <c r="P60" s="405">
        <f t="shared" si="3"/>
        <v>0</v>
      </c>
      <c r="Q60" s="402">
        <v>0</v>
      </c>
      <c r="R60" s="405">
        <f t="shared" si="6"/>
        <v>0</v>
      </c>
    </row>
    <row r="61" spans="1:18" s="370" customFormat="1">
      <c r="A61" s="399" t="s">
        <v>771</v>
      </c>
      <c r="B61" s="400"/>
      <c r="C61" s="401">
        <v>0</v>
      </c>
      <c r="D61" s="401">
        <v>0</v>
      </c>
      <c r="E61" s="401">
        <v>0</v>
      </c>
      <c r="F61" s="561">
        <v>0</v>
      </c>
      <c r="G61" s="559">
        <f t="shared" si="4"/>
        <v>6.8878520555764877E-2</v>
      </c>
      <c r="H61" s="404">
        <f t="shared" si="0"/>
        <v>0</v>
      </c>
      <c r="I61" s="561">
        <v>0</v>
      </c>
      <c r="J61" s="559">
        <f t="shared" si="5"/>
        <v>9.0347026709543768E-2</v>
      </c>
      <c r="K61" s="405">
        <f t="shared" si="1"/>
        <v>0</v>
      </c>
      <c r="L61" s="402">
        <v>0</v>
      </c>
      <c r="M61" s="406">
        <f t="shared" si="2"/>
        <v>0</v>
      </c>
      <c r="N61" s="407">
        <v>0</v>
      </c>
      <c r="O61" s="408">
        <f>+I!K$25*H!N61/100*H!I61</f>
        <v>0</v>
      </c>
      <c r="P61" s="405">
        <f t="shared" si="3"/>
        <v>0</v>
      </c>
      <c r="Q61" s="402">
        <v>0</v>
      </c>
      <c r="R61" s="405">
        <f t="shared" si="6"/>
        <v>0</v>
      </c>
    </row>
    <row r="62" spans="1:18" s="370" customFormat="1">
      <c r="A62" s="409"/>
      <c r="C62" s="401">
        <v>0</v>
      </c>
      <c r="D62" s="401">
        <v>0</v>
      </c>
      <c r="E62" s="401">
        <v>0</v>
      </c>
      <c r="F62" s="561">
        <v>0</v>
      </c>
      <c r="G62" s="559">
        <f t="shared" si="4"/>
        <v>6.8878520555764877E-2</v>
      </c>
      <c r="H62" s="404">
        <f t="shared" si="0"/>
        <v>0</v>
      </c>
      <c r="I62" s="561">
        <v>0</v>
      </c>
      <c r="J62" s="559">
        <f t="shared" si="5"/>
        <v>9.0347026709543768E-2</v>
      </c>
      <c r="K62" s="405">
        <f t="shared" si="1"/>
        <v>0</v>
      </c>
      <c r="L62" s="402">
        <v>0</v>
      </c>
      <c r="M62" s="406">
        <f t="shared" si="2"/>
        <v>0</v>
      </c>
      <c r="N62" s="407">
        <v>0</v>
      </c>
      <c r="O62" s="408">
        <f>+I!K$25*H!N62/100*H!I62</f>
        <v>0</v>
      </c>
      <c r="P62" s="405">
        <f t="shared" si="3"/>
        <v>0</v>
      </c>
      <c r="Q62" s="402">
        <v>0</v>
      </c>
      <c r="R62" s="405">
        <f t="shared" si="6"/>
        <v>0</v>
      </c>
    </row>
    <row r="63" spans="1:18" s="370" customFormat="1">
      <c r="A63" s="409"/>
      <c r="C63" s="401">
        <v>0</v>
      </c>
      <c r="D63" s="401">
        <v>0</v>
      </c>
      <c r="E63" s="401">
        <v>0</v>
      </c>
      <c r="F63" s="561">
        <v>0</v>
      </c>
      <c r="G63" s="559">
        <f t="shared" si="4"/>
        <v>6.8878520555764877E-2</v>
      </c>
      <c r="H63" s="404">
        <f t="shared" si="0"/>
        <v>0</v>
      </c>
      <c r="I63" s="561">
        <v>0</v>
      </c>
      <c r="J63" s="559">
        <f t="shared" si="5"/>
        <v>9.0347026709543768E-2</v>
      </c>
      <c r="K63" s="405">
        <f t="shared" si="1"/>
        <v>0</v>
      </c>
      <c r="L63" s="402">
        <v>0</v>
      </c>
      <c r="M63" s="406">
        <f t="shared" si="2"/>
        <v>0</v>
      </c>
      <c r="N63" s="407">
        <v>0</v>
      </c>
      <c r="O63" s="408">
        <f>+I!K$25*H!N63/100*H!I63</f>
        <v>0</v>
      </c>
      <c r="P63" s="405">
        <f t="shared" si="3"/>
        <v>0</v>
      </c>
      <c r="Q63" s="402">
        <v>0</v>
      </c>
      <c r="R63" s="405">
        <f t="shared" si="6"/>
        <v>0</v>
      </c>
    </row>
    <row r="64" spans="1:18" s="370" customFormat="1">
      <c r="A64" s="409"/>
      <c r="C64" s="401">
        <v>0</v>
      </c>
      <c r="D64" s="401">
        <v>0</v>
      </c>
      <c r="E64" s="401">
        <v>0</v>
      </c>
      <c r="F64" s="561">
        <v>0</v>
      </c>
      <c r="G64" s="559">
        <f t="shared" si="4"/>
        <v>6.8878520555764877E-2</v>
      </c>
      <c r="H64" s="404">
        <f t="shared" si="0"/>
        <v>0</v>
      </c>
      <c r="I64" s="561">
        <v>0</v>
      </c>
      <c r="J64" s="559">
        <f t="shared" si="5"/>
        <v>9.0347026709543768E-2</v>
      </c>
      <c r="K64" s="405">
        <f t="shared" si="1"/>
        <v>0</v>
      </c>
      <c r="L64" s="402">
        <v>0</v>
      </c>
      <c r="M64" s="406">
        <f t="shared" si="2"/>
        <v>0</v>
      </c>
      <c r="N64" s="407">
        <v>0</v>
      </c>
      <c r="O64" s="408">
        <f>+I!K$25*H!N64/100*H!I64</f>
        <v>0</v>
      </c>
      <c r="P64" s="405">
        <f t="shared" si="3"/>
        <v>0</v>
      </c>
      <c r="Q64" s="402">
        <v>0</v>
      </c>
      <c r="R64" s="405">
        <f t="shared" si="6"/>
        <v>0</v>
      </c>
    </row>
    <row r="65" spans="1:23" s="370" customFormat="1">
      <c r="A65" s="409"/>
      <c r="C65" s="401">
        <v>0</v>
      </c>
      <c r="D65" s="401">
        <v>0</v>
      </c>
      <c r="E65" s="401">
        <v>0</v>
      </c>
      <c r="F65" s="561">
        <v>0</v>
      </c>
      <c r="G65" s="559">
        <f t="shared" si="4"/>
        <v>6.8878520555764877E-2</v>
      </c>
      <c r="H65" s="404">
        <f t="shared" si="0"/>
        <v>0</v>
      </c>
      <c r="I65" s="561">
        <v>0</v>
      </c>
      <c r="J65" s="559">
        <f t="shared" si="5"/>
        <v>9.0347026709543768E-2</v>
      </c>
      <c r="K65" s="405">
        <f t="shared" si="1"/>
        <v>0</v>
      </c>
      <c r="L65" s="402">
        <v>0</v>
      </c>
      <c r="M65" s="406">
        <f t="shared" si="2"/>
        <v>0</v>
      </c>
      <c r="N65" s="407">
        <v>0</v>
      </c>
      <c r="O65" s="408">
        <f>+I!K$25*H!N65/100*H!I65</f>
        <v>0</v>
      </c>
      <c r="P65" s="405">
        <f t="shared" si="3"/>
        <v>0</v>
      </c>
      <c r="Q65" s="402">
        <v>0</v>
      </c>
      <c r="R65" s="405">
        <f t="shared" si="6"/>
        <v>0</v>
      </c>
    </row>
    <row r="66" spans="1:23" s="370" customFormat="1">
      <c r="A66" s="410"/>
      <c r="B66" s="411"/>
      <c r="C66" s="411"/>
      <c r="D66" s="411"/>
      <c r="E66" s="411"/>
      <c r="F66" s="411"/>
      <c r="G66" s="412"/>
      <c r="H66" s="413"/>
      <c r="I66" s="411"/>
      <c r="J66" s="411"/>
      <c r="K66" s="414"/>
      <c r="L66" s="411"/>
      <c r="M66" s="415"/>
      <c r="N66" s="416"/>
      <c r="O66" s="417"/>
      <c r="P66" s="416"/>
      <c r="Q66" s="411"/>
      <c r="R66" s="418">
        <f t="shared" si="6"/>
        <v>0</v>
      </c>
    </row>
    <row r="67" spans="1:23" s="370" customFormat="1">
      <c r="A67" s="419" t="s">
        <v>772</v>
      </c>
      <c r="B67" s="420"/>
      <c r="C67" s="374" t="s">
        <v>4</v>
      </c>
      <c r="D67" s="374"/>
      <c r="E67" s="421">
        <f>SUM(E47:E65)</f>
        <v>1541410886.0349998</v>
      </c>
      <c r="F67" s="421">
        <f>SUM(F47:F65)</f>
        <v>1005199215.3349997</v>
      </c>
      <c r="G67" s="421"/>
      <c r="H67" s="421">
        <f>SUM(H47:H65)</f>
        <v>106170101.3986415</v>
      </c>
      <c r="I67" s="421">
        <f>SUM(I47:I65)</f>
        <v>536211670.70000017</v>
      </c>
      <c r="J67" s="373"/>
      <c r="K67" s="373"/>
      <c r="L67" s="404">
        <f>SUM(L47:L66)</f>
        <v>35794271.280000001</v>
      </c>
      <c r="M67" s="404">
        <f>SUM(M47:M66)</f>
        <v>190409502.8133435</v>
      </c>
      <c r="N67" s="422"/>
      <c r="O67" s="404">
        <f t="shared" ref="O67" si="7">SUM(O47:O66)</f>
        <v>1978614.4561351503</v>
      </c>
      <c r="P67" s="404">
        <f>SUM(P47:P66)</f>
        <v>192388117.26947865</v>
      </c>
      <c r="Q67" s="404">
        <f>SUM(Q47:Q66)</f>
        <v>0</v>
      </c>
      <c r="R67" s="404">
        <f>SUM(R47:R66)</f>
        <v>192388117.26947865</v>
      </c>
    </row>
    <row r="68" spans="1:23" s="370" customFormat="1">
      <c r="E68" s="404"/>
      <c r="F68" s="404"/>
      <c r="H68" s="404"/>
      <c r="K68" s="404"/>
      <c r="L68" s="404"/>
      <c r="O68" s="404"/>
      <c r="P68" s="404"/>
      <c r="S68" s="562">
        <f>+SUMMARY!D36</f>
        <v>192388117.26947865</v>
      </c>
      <c r="W68" s="404"/>
    </row>
    <row r="69" spans="1:23" s="370" customFormat="1">
      <c r="A69" s="423"/>
      <c r="L69" s="403"/>
      <c r="M69" s="422"/>
      <c r="N69" s="422"/>
      <c r="O69" s="422"/>
      <c r="S69" s="563">
        <f>+R67-S68</f>
        <v>0</v>
      </c>
      <c r="T69" s="563" t="s">
        <v>860</v>
      </c>
    </row>
    <row r="70" spans="1:23" s="370" customFormat="1">
      <c r="K70" s="420"/>
      <c r="L70" s="420"/>
      <c r="M70" s="420"/>
      <c r="N70" s="420"/>
      <c r="O70" s="420"/>
    </row>
    <row r="71" spans="1:23" s="370" customFormat="1">
      <c r="K71" s="420"/>
      <c r="L71" s="420"/>
      <c r="M71" s="420"/>
      <c r="N71" s="420"/>
      <c r="O71" s="420"/>
      <c r="S71" s="1450"/>
    </row>
    <row r="72" spans="1:23" s="370" customFormat="1">
      <c r="A72" s="370" t="s">
        <v>773</v>
      </c>
    </row>
    <row r="73" spans="1:23" s="370" customFormat="1" ht="13.5" thickBot="1">
      <c r="A73" s="424" t="s">
        <v>774</v>
      </c>
    </row>
    <row r="74" spans="1:23" s="370" customFormat="1" ht="12.75" customHeight="1">
      <c r="A74" s="425" t="s">
        <v>713</v>
      </c>
      <c r="C74" s="1470" t="s">
        <v>1203</v>
      </c>
      <c r="D74" s="1470"/>
      <c r="E74" s="1470"/>
      <c r="F74" s="1470"/>
      <c r="G74" s="1470"/>
      <c r="H74" s="1470"/>
      <c r="I74" s="1470"/>
      <c r="J74" s="1470"/>
      <c r="K74" s="1470"/>
      <c r="L74" s="1470"/>
      <c r="M74" s="1470"/>
      <c r="N74" s="1470"/>
      <c r="O74" s="1470"/>
      <c r="P74" s="1470"/>
      <c r="Q74" s="1470"/>
    </row>
    <row r="75" spans="1:23" s="370" customFormat="1" ht="12.75" customHeight="1">
      <c r="A75" s="425" t="s">
        <v>714</v>
      </c>
      <c r="C75" s="1470" t="s">
        <v>1309</v>
      </c>
      <c r="D75" s="1470"/>
      <c r="E75" s="1470"/>
      <c r="F75" s="1470"/>
      <c r="G75" s="1470"/>
      <c r="H75" s="1470"/>
      <c r="I75" s="1470"/>
      <c r="J75" s="1470"/>
      <c r="K75" s="1470"/>
      <c r="L75" s="1470"/>
      <c r="M75" s="1470"/>
      <c r="N75" s="1470"/>
      <c r="O75" s="1470"/>
      <c r="P75" s="1470"/>
      <c r="Q75" s="1470"/>
    </row>
    <row r="76" spans="1:23" s="370" customFormat="1">
      <c r="A76" s="425" t="s">
        <v>715</v>
      </c>
      <c r="C76" s="1470" t="s">
        <v>1312</v>
      </c>
      <c r="D76" s="1470"/>
      <c r="E76" s="1470"/>
      <c r="F76" s="1470"/>
      <c r="G76" s="1470"/>
      <c r="H76" s="1470"/>
      <c r="I76" s="1470"/>
      <c r="J76" s="1470"/>
      <c r="K76" s="1470"/>
      <c r="L76" s="1470"/>
      <c r="M76" s="1470"/>
      <c r="N76" s="1470"/>
      <c r="O76" s="1470"/>
      <c r="P76" s="1470"/>
      <c r="Q76" s="1470"/>
    </row>
    <row r="77" spans="1:23" s="370" customFormat="1">
      <c r="A77" s="425" t="s">
        <v>716</v>
      </c>
      <c r="C77" s="1470" t="s">
        <v>1313</v>
      </c>
      <c r="D77" s="1470"/>
      <c r="E77" s="1470"/>
      <c r="F77" s="1470"/>
      <c r="G77" s="1470"/>
      <c r="H77" s="1470"/>
      <c r="I77" s="1470"/>
      <c r="J77" s="1470"/>
      <c r="K77" s="1470"/>
      <c r="L77" s="1470"/>
      <c r="M77" s="1470"/>
      <c r="N77" s="1470"/>
      <c r="O77" s="1470"/>
      <c r="P77" s="1470"/>
      <c r="Q77" s="1470"/>
    </row>
    <row r="78" spans="1:23" s="370" customFormat="1" ht="25.5" customHeight="1">
      <c r="A78" s="425" t="s">
        <v>717</v>
      </c>
      <c r="C78" s="1471" t="s">
        <v>1208</v>
      </c>
      <c r="D78" s="1471"/>
      <c r="E78" s="1471"/>
      <c r="F78" s="1471"/>
      <c r="G78" s="1471"/>
      <c r="H78" s="1471"/>
      <c r="I78" s="1471"/>
      <c r="J78" s="1471"/>
      <c r="K78" s="1471"/>
      <c r="L78" s="1471"/>
      <c r="M78" s="1471"/>
      <c r="N78" s="1471"/>
      <c r="O78" s="1471"/>
      <c r="P78" s="1471"/>
      <c r="Q78" s="1471"/>
    </row>
    <row r="79" spans="1:23" s="370" customFormat="1" ht="12.75" customHeight="1">
      <c r="A79" s="426" t="s">
        <v>718</v>
      </c>
      <c r="C79" s="1469" t="s">
        <v>919</v>
      </c>
      <c r="D79" s="1469"/>
      <c r="E79" s="1469"/>
      <c r="F79" s="1469"/>
      <c r="G79" s="1469"/>
      <c r="H79" s="1469"/>
      <c r="I79" s="1469"/>
      <c r="J79" s="1469"/>
      <c r="K79" s="1469"/>
      <c r="L79" s="1469"/>
      <c r="M79" s="1469"/>
      <c r="N79" s="1469"/>
      <c r="O79" s="1469"/>
      <c r="P79" s="1469"/>
      <c r="Q79" s="1469"/>
    </row>
    <row r="80" spans="1:23" s="370" customFormat="1" ht="13.5" customHeight="1">
      <c r="A80" s="426" t="s">
        <v>301</v>
      </c>
      <c r="C80" s="427" t="s">
        <v>918</v>
      </c>
      <c r="D80" s="427"/>
      <c r="E80" s="427"/>
      <c r="F80" s="427"/>
      <c r="G80" s="427"/>
      <c r="H80" s="427"/>
      <c r="I80" s="427"/>
      <c r="J80" s="427"/>
      <c r="K80" s="427"/>
      <c r="L80" s="427"/>
      <c r="M80" s="427"/>
      <c r="N80" s="427"/>
      <c r="O80" s="427"/>
      <c r="P80" s="427"/>
      <c r="Q80" s="427"/>
    </row>
    <row r="81" spans="1:23" s="370" customFormat="1">
      <c r="A81" s="425" t="s">
        <v>719</v>
      </c>
      <c r="C81" s="370" t="s">
        <v>775</v>
      </c>
      <c r="D81" s="566"/>
      <c r="E81" s="566"/>
      <c r="F81" s="566"/>
      <c r="G81" s="566"/>
      <c r="H81" s="566"/>
      <c r="I81" s="566"/>
      <c r="J81" s="566"/>
      <c r="K81" s="566"/>
      <c r="L81" s="566"/>
      <c r="M81" s="566"/>
      <c r="N81" s="566"/>
      <c r="O81" s="566"/>
      <c r="P81" s="566"/>
      <c r="Q81" s="566"/>
    </row>
    <row r="82" spans="1:23" s="370" customFormat="1" ht="12.75" customHeight="1">
      <c r="A82" s="426"/>
    </row>
    <row r="83" spans="1:23" s="370" customFormat="1">
      <c r="A83" s="419"/>
      <c r="D83" s="419"/>
      <c r="E83" s="426"/>
      <c r="F83" s="426"/>
      <c r="G83" s="373"/>
      <c r="J83" s="428"/>
      <c r="P83" s="373"/>
      <c r="Q83" s="429"/>
    </row>
    <row r="84" spans="1:23" s="370" customFormat="1">
      <c r="A84" s="430"/>
      <c r="C84" s="1470"/>
      <c r="D84" s="1470"/>
      <c r="E84" s="1470"/>
      <c r="F84" s="1470"/>
      <c r="G84" s="1470"/>
      <c r="H84" s="1470"/>
      <c r="I84" s="1470"/>
      <c r="J84" s="1470"/>
      <c r="K84" s="1470"/>
      <c r="L84" s="1470"/>
      <c r="M84" s="1470"/>
      <c r="N84" s="1470"/>
      <c r="O84" s="1470"/>
      <c r="P84" s="1470"/>
      <c r="Q84" s="1470"/>
    </row>
    <row r="85" spans="1:23" s="370" customFormat="1">
      <c r="C85" s="1470"/>
      <c r="D85" s="1470"/>
      <c r="E85" s="1470"/>
      <c r="F85" s="1470"/>
      <c r="G85" s="1470"/>
      <c r="H85" s="1470"/>
      <c r="I85" s="1470"/>
      <c r="J85" s="1470"/>
      <c r="K85" s="1470"/>
      <c r="L85" s="1470"/>
      <c r="M85" s="1470"/>
      <c r="N85" s="1470"/>
      <c r="O85" s="1470"/>
      <c r="P85" s="1470"/>
      <c r="Q85" s="1470"/>
    </row>
    <row r="86" spans="1:23" s="370" customFormat="1">
      <c r="C86" s="1471"/>
      <c r="D86" s="1471"/>
      <c r="E86" s="1471"/>
      <c r="F86" s="1471"/>
      <c r="G86" s="1471"/>
      <c r="H86" s="1471"/>
      <c r="I86" s="1471"/>
      <c r="J86" s="1471"/>
      <c r="K86" s="1471"/>
      <c r="L86" s="1471"/>
      <c r="M86" s="1471"/>
      <c r="N86" s="1471"/>
      <c r="O86" s="1471"/>
      <c r="P86" s="1471"/>
      <c r="Q86" s="1471"/>
      <c r="R86" s="1471"/>
      <c r="S86" s="1471"/>
      <c r="T86" s="1471"/>
      <c r="U86" s="1471"/>
      <c r="V86" s="1471"/>
      <c r="W86" s="1471"/>
    </row>
    <row r="87" spans="1:23">
      <c r="C87" s="1471"/>
      <c r="D87" s="1471"/>
      <c r="E87" s="1471"/>
      <c r="F87" s="1471"/>
      <c r="G87" s="1471"/>
      <c r="H87" s="1471"/>
      <c r="I87" s="1471"/>
      <c r="J87" s="1471"/>
      <c r="K87" s="1471"/>
      <c r="L87" s="1471"/>
      <c r="M87" s="1471"/>
      <c r="N87" s="1471"/>
      <c r="O87" s="1471"/>
      <c r="P87" s="1471"/>
      <c r="Q87" s="1471"/>
      <c r="R87" s="370"/>
      <c r="S87" s="370"/>
      <c r="T87" s="370"/>
      <c r="U87" s="370"/>
      <c r="V87" s="370"/>
      <c r="W87" s="370"/>
    </row>
    <row r="88" spans="1:23">
      <c r="C88" s="1471"/>
      <c r="D88" s="1471"/>
      <c r="E88" s="1471"/>
      <c r="F88" s="1471"/>
      <c r="G88" s="1471"/>
      <c r="H88" s="1471"/>
      <c r="I88" s="1471"/>
      <c r="J88" s="1471"/>
      <c r="K88" s="1471"/>
      <c r="L88" s="1471"/>
      <c r="M88" s="1471"/>
      <c r="N88" s="1471"/>
      <c r="O88" s="1471"/>
      <c r="P88" s="1471"/>
      <c r="Q88" s="1471"/>
      <c r="R88" s="1471"/>
      <c r="S88" s="1471"/>
      <c r="T88" s="1471"/>
      <c r="U88" s="1471"/>
      <c r="V88" s="1471"/>
      <c r="W88" s="1471"/>
    </row>
    <row r="89" spans="1:23">
      <c r="C89" s="1469"/>
      <c r="D89" s="1469"/>
      <c r="E89" s="1469"/>
      <c r="F89" s="1469"/>
      <c r="G89" s="1469"/>
      <c r="H89" s="1469"/>
      <c r="I89" s="1469"/>
      <c r="J89" s="1469"/>
      <c r="K89" s="1469"/>
      <c r="L89" s="1469"/>
      <c r="M89" s="1469"/>
      <c r="N89" s="1469"/>
      <c r="O89" s="1469"/>
      <c r="P89" s="1469"/>
      <c r="Q89" s="1469"/>
      <c r="R89" s="370"/>
      <c r="S89" s="370"/>
      <c r="T89" s="370"/>
      <c r="U89" s="370"/>
      <c r="V89" s="370"/>
      <c r="W89" s="370"/>
    </row>
    <row r="90" spans="1:23">
      <c r="C90" s="427"/>
      <c r="D90" s="427"/>
      <c r="E90" s="427"/>
      <c r="F90" s="427"/>
      <c r="G90" s="427"/>
      <c r="H90" s="427"/>
      <c r="I90" s="427"/>
      <c r="J90" s="427"/>
      <c r="K90" s="427"/>
      <c r="L90" s="427"/>
      <c r="M90" s="427"/>
      <c r="N90" s="427"/>
      <c r="O90" s="427"/>
      <c r="P90" s="427"/>
      <c r="Q90" s="427"/>
      <c r="R90" s="370"/>
      <c r="S90" s="370"/>
      <c r="T90" s="370"/>
      <c r="U90" s="370"/>
      <c r="V90" s="370"/>
      <c r="W90" s="370"/>
    </row>
    <row r="91" spans="1:23">
      <c r="C91" s="431"/>
      <c r="D91" s="370"/>
      <c r="E91" s="370"/>
      <c r="F91" s="370"/>
      <c r="G91" s="370"/>
      <c r="H91" s="370"/>
      <c r="I91" s="370"/>
      <c r="J91" s="370"/>
      <c r="K91" s="370"/>
      <c r="L91" s="370"/>
      <c r="M91" s="370"/>
      <c r="N91" s="370"/>
      <c r="O91" s="370"/>
      <c r="P91" s="370"/>
      <c r="Q91" s="370"/>
      <c r="R91" s="370"/>
      <c r="S91" s="370"/>
      <c r="T91" s="370"/>
      <c r="U91" s="370"/>
      <c r="V91" s="370"/>
      <c r="W91" s="370"/>
    </row>
    <row r="92" spans="1:23">
      <c r="C92" s="370"/>
      <c r="D92" s="370"/>
      <c r="E92" s="370"/>
      <c r="F92" s="370"/>
      <c r="G92" s="370"/>
      <c r="H92" s="370"/>
      <c r="I92" s="370"/>
      <c r="J92" s="370"/>
      <c r="K92" s="370"/>
      <c r="L92" s="370"/>
      <c r="M92" s="370"/>
      <c r="N92" s="370"/>
      <c r="O92" s="370"/>
      <c r="P92" s="370"/>
      <c r="Q92" s="370"/>
      <c r="R92" s="370"/>
      <c r="S92" s="370"/>
      <c r="T92" s="370"/>
      <c r="U92" s="370"/>
      <c r="V92" s="370"/>
      <c r="W92" s="370"/>
    </row>
  </sheetData>
  <mergeCells count="19">
    <mergeCell ref="C89:Q89"/>
    <mergeCell ref="C84:Q84"/>
    <mergeCell ref="C85:Q85"/>
    <mergeCell ref="C86:W86"/>
    <mergeCell ref="C87:Q87"/>
    <mergeCell ref="C88:W88"/>
    <mergeCell ref="C79:Q79"/>
    <mergeCell ref="C74:Q74"/>
    <mergeCell ref="C75:Q75"/>
    <mergeCell ref="C76:Q76"/>
    <mergeCell ref="C77:Q77"/>
    <mergeCell ref="C78:Q78"/>
    <mergeCell ref="A38:R38"/>
    <mergeCell ref="A39:R39"/>
    <mergeCell ref="A40:R40"/>
    <mergeCell ref="A4:R4"/>
    <mergeCell ref="A5:R5"/>
    <mergeCell ref="A6:R6"/>
    <mergeCell ref="A7:R7"/>
  </mergeCells>
  <pageMargins left="0.7" right="0.7" top="0.75" bottom="0.75" header="0.3" footer="0.3"/>
  <pageSetup scale="43" fitToHeight="0" orientation="landscape" r:id="rId1"/>
  <rowBreaks count="1" manualBreakCount="1">
    <brk id="36" max="16383" man="1"/>
  </rowBreaks>
  <colBreaks count="1" manualBreakCount="1">
    <brk id="12" max="8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XFD33"/>
  <sheetViews>
    <sheetView view="pageBreakPreview" zoomScale="55" zoomScaleNormal="100" zoomScaleSheetLayoutView="55" workbookViewId="0">
      <selection activeCell="A2" sqref="A2"/>
    </sheetView>
  </sheetViews>
  <sheetFormatPr defaultColWidth="9" defaultRowHeight="15.75"/>
  <cols>
    <col min="1" max="1" width="6.25" style="432" customWidth="1"/>
    <col min="2" max="2" width="27.625" style="433" customWidth="1"/>
    <col min="3" max="4" width="34.375" style="433" customWidth="1"/>
    <col min="5" max="5" width="15.25" style="433" customWidth="1"/>
    <col min="6" max="6" width="23.5" style="433" customWidth="1"/>
    <col min="7" max="7" width="4.75" style="433" customWidth="1"/>
    <col min="8" max="8" width="10.125" style="433" bestFit="1" customWidth="1"/>
    <col min="9" max="9" width="4.5" style="433" customWidth="1"/>
    <col min="10" max="10" width="13.875" style="433" customWidth="1"/>
    <col min="11" max="11" width="27.125" style="439" bestFit="1" customWidth="1"/>
    <col min="12" max="16384" width="9" style="437"/>
  </cols>
  <sheetData>
    <row r="1" spans="1:16384" ht="20.25">
      <c r="A1" s="1237" t="s">
        <v>1351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c r="HQ1" s="281"/>
      <c r="HR1" s="281"/>
      <c r="HS1" s="281"/>
      <c r="HT1" s="281"/>
      <c r="HU1" s="281"/>
      <c r="HV1" s="281"/>
      <c r="HW1" s="281"/>
      <c r="HX1" s="281"/>
      <c r="HY1" s="281"/>
      <c r="HZ1" s="281"/>
      <c r="IA1" s="281"/>
      <c r="IB1" s="281"/>
      <c r="IC1" s="281"/>
      <c r="ID1" s="281"/>
      <c r="IE1" s="281"/>
      <c r="IF1" s="281"/>
      <c r="IG1" s="281"/>
      <c r="IH1" s="281"/>
      <c r="II1" s="281"/>
      <c r="IJ1" s="281"/>
      <c r="IK1" s="281"/>
      <c r="IL1" s="281"/>
      <c r="IM1" s="281"/>
      <c r="IN1" s="281"/>
      <c r="IO1" s="281"/>
      <c r="IP1" s="281"/>
      <c r="IQ1" s="281"/>
      <c r="IR1" s="281"/>
      <c r="IS1" s="281"/>
      <c r="IT1" s="281"/>
      <c r="IU1" s="281"/>
      <c r="IV1" s="281"/>
      <c r="IW1" s="281"/>
      <c r="IX1" s="281"/>
      <c r="IY1" s="281"/>
      <c r="IZ1" s="281"/>
      <c r="JA1" s="281"/>
      <c r="JB1" s="281"/>
      <c r="JC1" s="281"/>
      <c r="JD1" s="281"/>
      <c r="JE1" s="281"/>
      <c r="JF1" s="281"/>
      <c r="JG1" s="281"/>
      <c r="JH1" s="281"/>
      <c r="JI1" s="281"/>
      <c r="JJ1" s="281"/>
      <c r="JK1" s="281"/>
      <c r="JL1" s="281"/>
      <c r="JM1" s="281"/>
      <c r="JN1" s="281"/>
      <c r="JO1" s="281"/>
      <c r="JP1" s="281"/>
      <c r="JQ1" s="281"/>
      <c r="JR1" s="281"/>
      <c r="JS1" s="281"/>
      <c r="JT1" s="281"/>
      <c r="JU1" s="281"/>
      <c r="JV1" s="281"/>
      <c r="JW1" s="281"/>
      <c r="JX1" s="281"/>
      <c r="JY1" s="281"/>
      <c r="JZ1" s="281"/>
      <c r="KA1" s="281"/>
      <c r="KB1" s="281"/>
      <c r="KC1" s="281"/>
      <c r="KD1" s="281"/>
      <c r="KE1" s="281"/>
      <c r="KF1" s="281"/>
      <c r="KG1" s="281"/>
      <c r="KH1" s="281"/>
      <c r="KI1" s="281"/>
      <c r="KJ1" s="281"/>
      <c r="KK1" s="281"/>
      <c r="KL1" s="281"/>
      <c r="KM1" s="281"/>
      <c r="KN1" s="281"/>
      <c r="KO1" s="281"/>
      <c r="KP1" s="281"/>
      <c r="KQ1" s="281"/>
      <c r="KR1" s="281"/>
      <c r="KS1" s="281"/>
      <c r="KT1" s="281"/>
      <c r="KU1" s="281"/>
      <c r="KV1" s="281"/>
      <c r="KW1" s="281"/>
      <c r="KX1" s="281"/>
      <c r="KY1" s="281"/>
      <c r="KZ1" s="281"/>
      <c r="LA1" s="281"/>
      <c r="LB1" s="281"/>
      <c r="LC1" s="281"/>
      <c r="LD1" s="281"/>
      <c r="LE1" s="281"/>
      <c r="LF1" s="281"/>
      <c r="LG1" s="281"/>
      <c r="LH1" s="281"/>
      <c r="LI1" s="281"/>
      <c r="LJ1" s="281"/>
      <c r="LK1" s="281"/>
      <c r="LL1" s="281"/>
      <c r="LM1" s="281"/>
      <c r="LN1" s="281"/>
      <c r="LO1" s="281"/>
      <c r="LP1" s="281"/>
      <c r="LQ1" s="281"/>
      <c r="LR1" s="281"/>
      <c r="LS1" s="281"/>
      <c r="LT1" s="281"/>
      <c r="LU1" s="281"/>
      <c r="LV1" s="281"/>
      <c r="LW1" s="281"/>
      <c r="LX1" s="281"/>
      <c r="LY1" s="281"/>
      <c r="LZ1" s="281"/>
      <c r="MA1" s="281"/>
      <c r="MB1" s="281"/>
      <c r="MC1" s="281"/>
      <c r="MD1" s="281"/>
      <c r="ME1" s="281"/>
      <c r="MF1" s="281"/>
      <c r="MG1" s="281"/>
      <c r="MH1" s="281"/>
      <c r="MI1" s="281"/>
      <c r="MJ1" s="281"/>
      <c r="MK1" s="281"/>
      <c r="ML1" s="281"/>
      <c r="MM1" s="281"/>
      <c r="MN1" s="281"/>
      <c r="MO1" s="281"/>
      <c r="MP1" s="281"/>
      <c r="MQ1" s="281"/>
      <c r="MR1" s="281"/>
      <c r="MS1" s="281"/>
      <c r="MT1" s="281"/>
      <c r="MU1" s="281"/>
      <c r="MV1" s="281"/>
      <c r="MW1" s="281"/>
      <c r="MX1" s="281"/>
      <c r="MY1" s="281"/>
      <c r="MZ1" s="281"/>
      <c r="NA1" s="281"/>
      <c r="NB1" s="281"/>
      <c r="NC1" s="281"/>
      <c r="ND1" s="281"/>
      <c r="NE1" s="281"/>
      <c r="NF1" s="281"/>
      <c r="NG1" s="281"/>
      <c r="NH1" s="281"/>
      <c r="NI1" s="281"/>
      <c r="NJ1" s="281"/>
      <c r="NK1" s="281"/>
      <c r="NL1" s="281"/>
      <c r="NM1" s="281"/>
      <c r="NN1" s="281"/>
      <c r="NO1" s="281"/>
      <c r="NP1" s="281"/>
      <c r="NQ1" s="281"/>
      <c r="NR1" s="281"/>
      <c r="NS1" s="281"/>
      <c r="NT1" s="281"/>
      <c r="NU1" s="281"/>
      <c r="NV1" s="281"/>
      <c r="NW1" s="281"/>
      <c r="NX1" s="281"/>
      <c r="NY1" s="281"/>
      <c r="NZ1" s="281"/>
      <c r="OA1" s="281"/>
      <c r="OB1" s="281"/>
      <c r="OC1" s="281"/>
      <c r="OD1" s="281"/>
      <c r="OE1" s="281"/>
      <c r="OF1" s="281"/>
      <c r="OG1" s="281"/>
      <c r="OH1" s="281"/>
      <c r="OI1" s="281"/>
      <c r="OJ1" s="281"/>
      <c r="OK1" s="281"/>
      <c r="OL1" s="281"/>
      <c r="OM1" s="281"/>
      <c r="ON1" s="281"/>
      <c r="OO1" s="281"/>
      <c r="OP1" s="281"/>
      <c r="OQ1" s="281"/>
      <c r="OR1" s="281"/>
      <c r="OS1" s="281"/>
      <c r="OT1" s="281"/>
      <c r="OU1" s="281"/>
      <c r="OV1" s="281"/>
      <c r="OW1" s="281"/>
      <c r="OX1" s="281"/>
      <c r="OY1" s="281"/>
      <c r="OZ1" s="281"/>
      <c r="PA1" s="281"/>
      <c r="PB1" s="281"/>
      <c r="PC1" s="281"/>
      <c r="PD1" s="281"/>
      <c r="PE1" s="281"/>
      <c r="PF1" s="281"/>
      <c r="PG1" s="281"/>
      <c r="PH1" s="281"/>
      <c r="PI1" s="281"/>
      <c r="PJ1" s="281"/>
      <c r="PK1" s="281"/>
      <c r="PL1" s="281"/>
      <c r="PM1" s="281"/>
      <c r="PN1" s="281"/>
      <c r="PO1" s="281"/>
      <c r="PP1" s="281"/>
      <c r="PQ1" s="281"/>
      <c r="PR1" s="281"/>
      <c r="PS1" s="281"/>
      <c r="PT1" s="281"/>
      <c r="PU1" s="281"/>
      <c r="PV1" s="281"/>
      <c r="PW1" s="281"/>
      <c r="PX1" s="281"/>
      <c r="PY1" s="281"/>
      <c r="PZ1" s="281"/>
      <c r="QA1" s="281"/>
      <c r="QB1" s="281"/>
      <c r="QC1" s="281"/>
      <c r="QD1" s="281"/>
      <c r="QE1" s="281"/>
      <c r="QF1" s="281"/>
      <c r="QG1" s="281"/>
      <c r="QH1" s="281"/>
      <c r="QI1" s="281"/>
      <c r="QJ1" s="281"/>
      <c r="QK1" s="281"/>
      <c r="QL1" s="281"/>
      <c r="QM1" s="281"/>
      <c r="QN1" s="281"/>
      <c r="QO1" s="281"/>
      <c r="QP1" s="281"/>
      <c r="QQ1" s="281"/>
      <c r="QR1" s="281"/>
      <c r="QS1" s="281"/>
      <c r="QT1" s="281"/>
      <c r="QU1" s="281"/>
      <c r="QV1" s="281"/>
      <c r="QW1" s="281"/>
      <c r="QX1" s="281"/>
      <c r="QY1" s="281"/>
      <c r="QZ1" s="281"/>
      <c r="RA1" s="281"/>
      <c r="RB1" s="281"/>
      <c r="RC1" s="281"/>
      <c r="RD1" s="281"/>
      <c r="RE1" s="281"/>
      <c r="RF1" s="281"/>
      <c r="RG1" s="281"/>
      <c r="RH1" s="281"/>
      <c r="RI1" s="281"/>
      <c r="RJ1" s="281"/>
      <c r="RK1" s="281"/>
      <c r="RL1" s="281"/>
      <c r="RM1" s="281"/>
      <c r="RN1" s="281"/>
      <c r="RO1" s="281"/>
      <c r="RP1" s="281"/>
      <c r="RQ1" s="281"/>
      <c r="RR1" s="281"/>
      <c r="RS1" s="281"/>
      <c r="RT1" s="281"/>
      <c r="RU1" s="281"/>
      <c r="RV1" s="281"/>
      <c r="RW1" s="281"/>
      <c r="RX1" s="281"/>
      <c r="RY1" s="281"/>
      <c r="RZ1" s="281"/>
      <c r="SA1" s="281"/>
      <c r="SB1" s="281"/>
      <c r="SC1" s="281"/>
      <c r="SD1" s="281"/>
      <c r="SE1" s="281"/>
      <c r="SF1" s="281"/>
      <c r="SG1" s="281"/>
      <c r="SH1" s="281"/>
      <c r="SI1" s="281"/>
      <c r="SJ1" s="281"/>
      <c r="SK1" s="281"/>
      <c r="SL1" s="281"/>
      <c r="SM1" s="281"/>
      <c r="SN1" s="281"/>
      <c r="SO1" s="281"/>
      <c r="SP1" s="281"/>
      <c r="SQ1" s="281"/>
      <c r="SR1" s="281"/>
      <c r="SS1" s="281"/>
      <c r="ST1" s="281"/>
      <c r="SU1" s="281"/>
      <c r="SV1" s="281"/>
      <c r="SW1" s="281"/>
      <c r="SX1" s="281"/>
      <c r="SY1" s="281"/>
      <c r="SZ1" s="281"/>
      <c r="TA1" s="281"/>
      <c r="TB1" s="281"/>
      <c r="TC1" s="281"/>
      <c r="TD1" s="281"/>
      <c r="TE1" s="281"/>
      <c r="TF1" s="281"/>
      <c r="TG1" s="281"/>
      <c r="TH1" s="281"/>
      <c r="TI1" s="281"/>
      <c r="TJ1" s="281"/>
      <c r="TK1" s="281"/>
      <c r="TL1" s="281"/>
      <c r="TM1" s="281"/>
      <c r="TN1" s="281"/>
      <c r="TO1" s="281"/>
      <c r="TP1" s="281"/>
      <c r="TQ1" s="281"/>
      <c r="TR1" s="281"/>
      <c r="TS1" s="281"/>
      <c r="TT1" s="281"/>
      <c r="TU1" s="281"/>
      <c r="TV1" s="281"/>
      <c r="TW1" s="281"/>
      <c r="TX1" s="281"/>
      <c r="TY1" s="281"/>
      <c r="TZ1" s="281"/>
      <c r="UA1" s="281"/>
      <c r="UB1" s="281"/>
      <c r="UC1" s="281"/>
      <c r="UD1" s="281"/>
      <c r="UE1" s="281"/>
      <c r="UF1" s="281"/>
      <c r="UG1" s="281"/>
      <c r="UH1" s="281"/>
      <c r="UI1" s="281"/>
      <c r="UJ1" s="281"/>
      <c r="UK1" s="281"/>
      <c r="UL1" s="281"/>
      <c r="UM1" s="281"/>
      <c r="UN1" s="281"/>
      <c r="UO1" s="281"/>
      <c r="UP1" s="281"/>
      <c r="UQ1" s="281"/>
      <c r="UR1" s="281"/>
      <c r="US1" s="281"/>
      <c r="UT1" s="281"/>
      <c r="UU1" s="281"/>
      <c r="UV1" s="281"/>
      <c r="UW1" s="281"/>
      <c r="UX1" s="281"/>
      <c r="UY1" s="281"/>
      <c r="UZ1" s="281"/>
      <c r="VA1" s="281"/>
      <c r="VB1" s="281"/>
      <c r="VC1" s="281"/>
      <c r="VD1" s="281"/>
      <c r="VE1" s="281"/>
      <c r="VF1" s="281"/>
      <c r="VG1" s="281"/>
      <c r="VH1" s="281"/>
      <c r="VI1" s="281"/>
      <c r="VJ1" s="281"/>
      <c r="VK1" s="281"/>
      <c r="VL1" s="281"/>
      <c r="VM1" s="281"/>
      <c r="VN1" s="281"/>
      <c r="VO1" s="281"/>
      <c r="VP1" s="281"/>
      <c r="VQ1" s="281"/>
      <c r="VR1" s="281"/>
      <c r="VS1" s="281"/>
      <c r="VT1" s="281"/>
      <c r="VU1" s="281"/>
      <c r="VV1" s="281"/>
      <c r="VW1" s="281"/>
      <c r="VX1" s="281"/>
      <c r="VY1" s="281"/>
      <c r="VZ1" s="281"/>
      <c r="WA1" s="281"/>
      <c r="WB1" s="281"/>
      <c r="WC1" s="281"/>
      <c r="WD1" s="281"/>
      <c r="WE1" s="281"/>
      <c r="WF1" s="281"/>
      <c r="WG1" s="281"/>
      <c r="WH1" s="281"/>
      <c r="WI1" s="281"/>
      <c r="WJ1" s="281"/>
      <c r="WK1" s="281"/>
      <c r="WL1" s="281"/>
      <c r="WM1" s="281"/>
      <c r="WN1" s="281"/>
      <c r="WO1" s="281"/>
      <c r="WP1" s="281"/>
      <c r="WQ1" s="281"/>
      <c r="WR1" s="281"/>
      <c r="WS1" s="281"/>
      <c r="WT1" s="281"/>
      <c r="WU1" s="281"/>
      <c r="WV1" s="281"/>
      <c r="WW1" s="281"/>
      <c r="WX1" s="281"/>
      <c r="WY1" s="281"/>
      <c r="WZ1" s="281"/>
      <c r="XA1" s="281"/>
      <c r="XB1" s="281"/>
      <c r="XC1" s="281"/>
      <c r="XD1" s="281"/>
      <c r="XE1" s="281"/>
      <c r="XF1" s="281"/>
      <c r="XG1" s="281"/>
      <c r="XH1" s="281"/>
      <c r="XI1" s="281"/>
      <c r="XJ1" s="281"/>
      <c r="XK1" s="281"/>
      <c r="XL1" s="281"/>
      <c r="XM1" s="281"/>
      <c r="XN1" s="281"/>
      <c r="XO1" s="281"/>
      <c r="XP1" s="281"/>
      <c r="XQ1" s="281"/>
      <c r="XR1" s="281"/>
      <c r="XS1" s="281"/>
      <c r="XT1" s="281"/>
      <c r="XU1" s="281"/>
      <c r="XV1" s="281"/>
      <c r="XW1" s="281"/>
      <c r="XX1" s="281"/>
      <c r="XY1" s="281"/>
      <c r="XZ1" s="281"/>
      <c r="YA1" s="281"/>
      <c r="YB1" s="281"/>
      <c r="YC1" s="281"/>
      <c r="YD1" s="281"/>
      <c r="YE1" s="281"/>
      <c r="YF1" s="281"/>
      <c r="YG1" s="281"/>
      <c r="YH1" s="281"/>
      <c r="YI1" s="281"/>
      <c r="YJ1" s="281"/>
      <c r="YK1" s="281"/>
      <c r="YL1" s="281"/>
      <c r="YM1" s="281"/>
      <c r="YN1" s="281"/>
      <c r="YO1" s="281"/>
      <c r="YP1" s="281"/>
      <c r="YQ1" s="281"/>
      <c r="YR1" s="281"/>
      <c r="YS1" s="281"/>
      <c r="YT1" s="281"/>
      <c r="YU1" s="281"/>
      <c r="YV1" s="281"/>
      <c r="YW1" s="281"/>
      <c r="YX1" s="281"/>
      <c r="YY1" s="281"/>
      <c r="YZ1" s="281"/>
      <c r="ZA1" s="281"/>
      <c r="ZB1" s="281"/>
      <c r="ZC1" s="281"/>
      <c r="ZD1" s="281"/>
      <c r="ZE1" s="281"/>
      <c r="ZF1" s="281"/>
      <c r="ZG1" s="281"/>
      <c r="ZH1" s="281"/>
      <c r="ZI1" s="281"/>
      <c r="ZJ1" s="281"/>
      <c r="ZK1" s="281"/>
      <c r="ZL1" s="281"/>
      <c r="ZM1" s="281"/>
      <c r="ZN1" s="281"/>
      <c r="ZO1" s="281"/>
      <c r="ZP1" s="281"/>
      <c r="ZQ1" s="281"/>
      <c r="ZR1" s="281"/>
      <c r="ZS1" s="281"/>
      <c r="ZT1" s="281"/>
      <c r="ZU1" s="281"/>
      <c r="ZV1" s="281"/>
      <c r="ZW1" s="281"/>
      <c r="ZX1" s="281"/>
      <c r="ZY1" s="281"/>
      <c r="ZZ1" s="281"/>
      <c r="AAA1" s="281"/>
      <c r="AAB1" s="281"/>
      <c r="AAC1" s="281"/>
      <c r="AAD1" s="281"/>
      <c r="AAE1" s="281"/>
      <c r="AAF1" s="281"/>
      <c r="AAG1" s="281"/>
      <c r="AAH1" s="281"/>
      <c r="AAI1" s="281"/>
      <c r="AAJ1" s="281"/>
      <c r="AAK1" s="281"/>
      <c r="AAL1" s="281"/>
      <c r="AAM1" s="281"/>
      <c r="AAN1" s="281"/>
      <c r="AAO1" s="281"/>
      <c r="AAP1" s="281"/>
      <c r="AAQ1" s="281"/>
      <c r="AAR1" s="281"/>
      <c r="AAS1" s="281"/>
      <c r="AAT1" s="281"/>
      <c r="AAU1" s="281"/>
      <c r="AAV1" s="281"/>
      <c r="AAW1" s="281"/>
      <c r="AAX1" s="281"/>
      <c r="AAY1" s="281"/>
      <c r="AAZ1" s="281"/>
      <c r="ABA1" s="281"/>
      <c r="ABB1" s="281"/>
      <c r="ABC1" s="281"/>
      <c r="ABD1" s="281"/>
      <c r="ABE1" s="281"/>
      <c r="ABF1" s="281"/>
      <c r="ABG1" s="281"/>
      <c r="ABH1" s="281"/>
      <c r="ABI1" s="281"/>
      <c r="ABJ1" s="281"/>
      <c r="ABK1" s="281"/>
      <c r="ABL1" s="281"/>
      <c r="ABM1" s="281"/>
      <c r="ABN1" s="281"/>
      <c r="ABO1" s="281"/>
      <c r="ABP1" s="281"/>
      <c r="ABQ1" s="281"/>
      <c r="ABR1" s="281"/>
      <c r="ABS1" s="281"/>
      <c r="ABT1" s="281"/>
      <c r="ABU1" s="281"/>
      <c r="ABV1" s="281"/>
      <c r="ABW1" s="281"/>
      <c r="ABX1" s="281"/>
      <c r="ABY1" s="281"/>
      <c r="ABZ1" s="281"/>
      <c r="ACA1" s="281"/>
      <c r="ACB1" s="281"/>
      <c r="ACC1" s="281"/>
      <c r="ACD1" s="281"/>
      <c r="ACE1" s="281"/>
      <c r="ACF1" s="281"/>
      <c r="ACG1" s="281"/>
      <c r="ACH1" s="281"/>
      <c r="ACI1" s="281"/>
      <c r="ACJ1" s="281"/>
      <c r="ACK1" s="281"/>
      <c r="ACL1" s="281"/>
      <c r="ACM1" s="281"/>
      <c r="ACN1" s="281"/>
      <c r="ACO1" s="281"/>
      <c r="ACP1" s="281"/>
      <c r="ACQ1" s="281"/>
      <c r="ACR1" s="281"/>
      <c r="ACS1" s="281"/>
      <c r="ACT1" s="281"/>
      <c r="ACU1" s="281"/>
      <c r="ACV1" s="281"/>
      <c r="ACW1" s="281"/>
      <c r="ACX1" s="281"/>
      <c r="ACY1" s="281"/>
      <c r="ACZ1" s="281"/>
      <c r="ADA1" s="281"/>
      <c r="ADB1" s="281"/>
      <c r="ADC1" s="281"/>
      <c r="ADD1" s="281"/>
      <c r="ADE1" s="281"/>
      <c r="ADF1" s="281"/>
      <c r="ADG1" s="281"/>
      <c r="ADH1" s="281"/>
      <c r="ADI1" s="281"/>
      <c r="ADJ1" s="281"/>
      <c r="ADK1" s="281"/>
      <c r="ADL1" s="281"/>
      <c r="ADM1" s="281"/>
      <c r="ADN1" s="281"/>
      <c r="ADO1" s="281"/>
      <c r="ADP1" s="281"/>
      <c r="ADQ1" s="281"/>
      <c r="ADR1" s="281"/>
      <c r="ADS1" s="281"/>
      <c r="ADT1" s="281"/>
      <c r="ADU1" s="281"/>
      <c r="ADV1" s="281"/>
      <c r="ADW1" s="281"/>
      <c r="ADX1" s="281"/>
      <c r="ADY1" s="281"/>
      <c r="ADZ1" s="281"/>
      <c r="AEA1" s="281"/>
      <c r="AEB1" s="281"/>
      <c r="AEC1" s="281"/>
      <c r="AED1" s="281"/>
      <c r="AEE1" s="281"/>
      <c r="AEF1" s="281"/>
      <c r="AEG1" s="281"/>
      <c r="AEH1" s="281"/>
      <c r="AEI1" s="281"/>
      <c r="AEJ1" s="281"/>
      <c r="AEK1" s="281"/>
      <c r="AEL1" s="281"/>
      <c r="AEM1" s="281"/>
      <c r="AEN1" s="281"/>
      <c r="AEO1" s="281"/>
      <c r="AEP1" s="281"/>
      <c r="AEQ1" s="281"/>
      <c r="AER1" s="281"/>
      <c r="AES1" s="281"/>
      <c r="AET1" s="281"/>
      <c r="AEU1" s="281"/>
      <c r="AEV1" s="281"/>
      <c r="AEW1" s="281"/>
      <c r="AEX1" s="281"/>
      <c r="AEY1" s="281"/>
      <c r="AEZ1" s="281"/>
      <c r="AFA1" s="281"/>
      <c r="AFB1" s="281"/>
      <c r="AFC1" s="281"/>
      <c r="AFD1" s="281"/>
      <c r="AFE1" s="281"/>
      <c r="AFF1" s="281"/>
      <c r="AFG1" s="281"/>
      <c r="AFH1" s="281"/>
      <c r="AFI1" s="281"/>
      <c r="AFJ1" s="281"/>
      <c r="AFK1" s="281"/>
      <c r="AFL1" s="281"/>
      <c r="AFM1" s="281"/>
      <c r="AFN1" s="281"/>
      <c r="AFO1" s="281"/>
      <c r="AFP1" s="281"/>
      <c r="AFQ1" s="281"/>
      <c r="AFR1" s="281"/>
      <c r="AFS1" s="281"/>
      <c r="AFT1" s="281"/>
      <c r="AFU1" s="281"/>
      <c r="AFV1" s="281"/>
      <c r="AFW1" s="281"/>
      <c r="AFX1" s="281"/>
      <c r="AFY1" s="281"/>
      <c r="AFZ1" s="281"/>
      <c r="AGA1" s="281"/>
      <c r="AGB1" s="281"/>
      <c r="AGC1" s="281"/>
      <c r="AGD1" s="281"/>
      <c r="AGE1" s="281"/>
      <c r="AGF1" s="281"/>
      <c r="AGG1" s="281"/>
      <c r="AGH1" s="281"/>
      <c r="AGI1" s="281"/>
      <c r="AGJ1" s="281"/>
      <c r="AGK1" s="281"/>
      <c r="AGL1" s="281"/>
      <c r="AGM1" s="281"/>
      <c r="AGN1" s="281"/>
      <c r="AGO1" s="281"/>
      <c r="AGP1" s="281"/>
      <c r="AGQ1" s="281"/>
      <c r="AGR1" s="281"/>
      <c r="AGS1" s="281"/>
      <c r="AGT1" s="281"/>
      <c r="AGU1" s="281"/>
      <c r="AGV1" s="281"/>
      <c r="AGW1" s="281"/>
      <c r="AGX1" s="281"/>
      <c r="AGY1" s="281"/>
      <c r="AGZ1" s="281"/>
      <c r="AHA1" s="281"/>
      <c r="AHB1" s="281"/>
      <c r="AHC1" s="281"/>
      <c r="AHD1" s="281"/>
      <c r="AHE1" s="281"/>
      <c r="AHF1" s="281"/>
      <c r="AHG1" s="281"/>
      <c r="AHH1" s="281"/>
      <c r="AHI1" s="281"/>
      <c r="AHJ1" s="281"/>
      <c r="AHK1" s="281"/>
      <c r="AHL1" s="281"/>
      <c r="AHM1" s="281"/>
      <c r="AHN1" s="281"/>
      <c r="AHO1" s="281"/>
      <c r="AHP1" s="281"/>
      <c r="AHQ1" s="281"/>
      <c r="AHR1" s="281"/>
      <c r="AHS1" s="281"/>
      <c r="AHT1" s="281"/>
      <c r="AHU1" s="281"/>
      <c r="AHV1" s="281"/>
      <c r="AHW1" s="281"/>
      <c r="AHX1" s="281"/>
      <c r="AHY1" s="281"/>
      <c r="AHZ1" s="281"/>
      <c r="AIA1" s="281"/>
      <c r="AIB1" s="281"/>
      <c r="AIC1" s="281"/>
      <c r="AID1" s="281"/>
      <c r="AIE1" s="281"/>
      <c r="AIF1" s="281"/>
      <c r="AIG1" s="281"/>
      <c r="AIH1" s="281"/>
      <c r="AII1" s="281"/>
      <c r="AIJ1" s="281"/>
      <c r="AIK1" s="281"/>
      <c r="AIL1" s="281"/>
      <c r="AIM1" s="281"/>
      <c r="AIN1" s="281"/>
      <c r="AIO1" s="281"/>
      <c r="AIP1" s="281"/>
      <c r="AIQ1" s="281"/>
      <c r="AIR1" s="281"/>
      <c r="AIS1" s="281"/>
      <c r="AIT1" s="281"/>
      <c r="AIU1" s="281"/>
      <c r="AIV1" s="281"/>
      <c r="AIW1" s="281"/>
      <c r="AIX1" s="281"/>
      <c r="AIY1" s="281"/>
      <c r="AIZ1" s="281"/>
      <c r="AJA1" s="281"/>
      <c r="AJB1" s="281"/>
      <c r="AJC1" s="281"/>
      <c r="AJD1" s="281"/>
      <c r="AJE1" s="281"/>
      <c r="AJF1" s="281"/>
      <c r="AJG1" s="281"/>
      <c r="AJH1" s="281"/>
      <c r="AJI1" s="281"/>
      <c r="AJJ1" s="281"/>
      <c r="AJK1" s="281"/>
      <c r="AJL1" s="281"/>
      <c r="AJM1" s="281"/>
      <c r="AJN1" s="281"/>
      <c r="AJO1" s="281"/>
      <c r="AJP1" s="281"/>
      <c r="AJQ1" s="281"/>
      <c r="AJR1" s="281"/>
      <c r="AJS1" s="281"/>
      <c r="AJT1" s="281"/>
      <c r="AJU1" s="281"/>
      <c r="AJV1" s="281"/>
      <c r="AJW1" s="281"/>
      <c r="AJX1" s="281"/>
      <c r="AJY1" s="281"/>
      <c r="AJZ1" s="281"/>
      <c r="AKA1" s="281"/>
      <c r="AKB1" s="281"/>
      <c r="AKC1" s="281"/>
      <c r="AKD1" s="281"/>
      <c r="AKE1" s="281"/>
      <c r="AKF1" s="281"/>
      <c r="AKG1" s="281"/>
      <c r="AKH1" s="281"/>
      <c r="AKI1" s="281"/>
      <c r="AKJ1" s="281"/>
      <c r="AKK1" s="281"/>
      <c r="AKL1" s="281"/>
      <c r="AKM1" s="281"/>
      <c r="AKN1" s="281"/>
      <c r="AKO1" s="281"/>
      <c r="AKP1" s="281"/>
      <c r="AKQ1" s="281"/>
      <c r="AKR1" s="281"/>
      <c r="AKS1" s="281"/>
      <c r="AKT1" s="281"/>
      <c r="AKU1" s="281"/>
      <c r="AKV1" s="281"/>
      <c r="AKW1" s="281"/>
      <c r="AKX1" s="281"/>
      <c r="AKY1" s="281"/>
      <c r="AKZ1" s="281"/>
      <c r="ALA1" s="281"/>
      <c r="ALB1" s="281"/>
      <c r="ALC1" s="281"/>
      <c r="ALD1" s="281"/>
      <c r="ALE1" s="281"/>
      <c r="ALF1" s="281"/>
      <c r="ALG1" s="281"/>
      <c r="ALH1" s="281"/>
      <c r="ALI1" s="281"/>
      <c r="ALJ1" s="281"/>
      <c r="ALK1" s="281"/>
      <c r="ALL1" s="281"/>
      <c r="ALM1" s="281"/>
      <c r="ALN1" s="281"/>
      <c r="ALO1" s="281"/>
      <c r="ALP1" s="281"/>
      <c r="ALQ1" s="281"/>
      <c r="ALR1" s="281"/>
      <c r="ALS1" s="281"/>
      <c r="ALT1" s="281"/>
      <c r="ALU1" s="281"/>
      <c r="ALV1" s="281"/>
      <c r="ALW1" s="281"/>
      <c r="ALX1" s="281"/>
      <c r="ALY1" s="281"/>
      <c r="ALZ1" s="281"/>
      <c r="AMA1" s="281"/>
      <c r="AMB1" s="281"/>
      <c r="AMC1" s="281"/>
      <c r="AMD1" s="281"/>
      <c r="AME1" s="281"/>
      <c r="AMF1" s="281"/>
      <c r="AMG1" s="281"/>
      <c r="AMH1" s="281"/>
      <c r="AMI1" s="281"/>
      <c r="AMJ1" s="281"/>
      <c r="AMK1" s="281"/>
      <c r="AML1" s="281"/>
      <c r="AMM1" s="281"/>
      <c r="AMN1" s="281"/>
      <c r="AMO1" s="281"/>
      <c r="AMP1" s="281"/>
      <c r="AMQ1" s="281"/>
      <c r="AMR1" s="281"/>
      <c r="AMS1" s="281"/>
      <c r="AMT1" s="281"/>
      <c r="AMU1" s="281"/>
      <c r="AMV1" s="281"/>
      <c r="AMW1" s="281"/>
      <c r="AMX1" s="281"/>
      <c r="AMY1" s="281"/>
      <c r="AMZ1" s="281"/>
      <c r="ANA1" s="281"/>
      <c r="ANB1" s="281"/>
      <c r="ANC1" s="281"/>
      <c r="AND1" s="281"/>
      <c r="ANE1" s="281"/>
      <c r="ANF1" s="281"/>
      <c r="ANG1" s="281"/>
      <c r="ANH1" s="281"/>
      <c r="ANI1" s="281"/>
      <c r="ANJ1" s="281"/>
      <c r="ANK1" s="281"/>
      <c r="ANL1" s="281"/>
      <c r="ANM1" s="281"/>
      <c r="ANN1" s="281"/>
      <c r="ANO1" s="281"/>
      <c r="ANP1" s="281"/>
      <c r="ANQ1" s="281"/>
      <c r="ANR1" s="281"/>
      <c r="ANS1" s="281"/>
      <c r="ANT1" s="281"/>
      <c r="ANU1" s="281"/>
      <c r="ANV1" s="281"/>
      <c r="ANW1" s="281"/>
      <c r="ANX1" s="281"/>
      <c r="ANY1" s="281"/>
      <c r="ANZ1" s="281"/>
      <c r="AOA1" s="281"/>
      <c r="AOB1" s="281"/>
      <c r="AOC1" s="281"/>
      <c r="AOD1" s="281"/>
      <c r="AOE1" s="281"/>
      <c r="AOF1" s="281"/>
      <c r="AOG1" s="281"/>
      <c r="AOH1" s="281"/>
      <c r="AOI1" s="281"/>
      <c r="AOJ1" s="281"/>
      <c r="AOK1" s="281"/>
      <c r="AOL1" s="281"/>
      <c r="AOM1" s="281"/>
      <c r="AON1" s="281"/>
      <c r="AOO1" s="281"/>
      <c r="AOP1" s="281"/>
      <c r="AOQ1" s="281"/>
      <c r="AOR1" s="281"/>
      <c r="AOS1" s="281"/>
      <c r="AOT1" s="281"/>
      <c r="AOU1" s="281"/>
      <c r="AOV1" s="281"/>
      <c r="AOW1" s="281"/>
      <c r="AOX1" s="281"/>
      <c r="AOY1" s="281"/>
      <c r="AOZ1" s="281"/>
      <c r="APA1" s="281"/>
      <c r="APB1" s="281"/>
      <c r="APC1" s="281"/>
      <c r="APD1" s="281"/>
      <c r="APE1" s="281"/>
      <c r="APF1" s="281"/>
      <c r="APG1" s="281"/>
      <c r="APH1" s="281"/>
      <c r="API1" s="281"/>
      <c r="APJ1" s="281"/>
      <c r="APK1" s="281"/>
      <c r="APL1" s="281"/>
      <c r="APM1" s="281"/>
      <c r="APN1" s="281"/>
      <c r="APO1" s="281"/>
      <c r="APP1" s="281"/>
      <c r="APQ1" s="281"/>
      <c r="APR1" s="281"/>
      <c r="APS1" s="281"/>
      <c r="APT1" s="281"/>
      <c r="APU1" s="281"/>
      <c r="APV1" s="281"/>
      <c r="APW1" s="281"/>
      <c r="APX1" s="281"/>
      <c r="APY1" s="281"/>
      <c r="APZ1" s="281"/>
      <c r="AQA1" s="281"/>
      <c r="AQB1" s="281"/>
      <c r="AQC1" s="281"/>
      <c r="AQD1" s="281"/>
      <c r="AQE1" s="281"/>
      <c r="AQF1" s="281"/>
      <c r="AQG1" s="281"/>
      <c r="AQH1" s="281"/>
      <c r="AQI1" s="281"/>
      <c r="AQJ1" s="281"/>
      <c r="AQK1" s="281"/>
      <c r="AQL1" s="281"/>
      <c r="AQM1" s="281"/>
      <c r="AQN1" s="281"/>
      <c r="AQO1" s="281"/>
      <c r="AQP1" s="281"/>
      <c r="AQQ1" s="281"/>
      <c r="AQR1" s="281"/>
      <c r="AQS1" s="281"/>
      <c r="AQT1" s="281"/>
      <c r="AQU1" s="281"/>
      <c r="AQV1" s="281"/>
      <c r="AQW1" s="281"/>
      <c r="AQX1" s="281"/>
      <c r="AQY1" s="281"/>
      <c r="AQZ1" s="281"/>
      <c r="ARA1" s="281"/>
      <c r="ARB1" s="281"/>
      <c r="ARC1" s="281"/>
      <c r="ARD1" s="281"/>
      <c r="ARE1" s="281"/>
      <c r="ARF1" s="281"/>
      <c r="ARG1" s="281"/>
      <c r="ARH1" s="281"/>
      <c r="ARI1" s="281"/>
      <c r="ARJ1" s="281"/>
      <c r="ARK1" s="281"/>
      <c r="ARL1" s="281"/>
      <c r="ARM1" s="281"/>
      <c r="ARN1" s="281"/>
      <c r="ARO1" s="281"/>
      <c r="ARP1" s="281"/>
      <c r="ARQ1" s="281"/>
      <c r="ARR1" s="281"/>
      <c r="ARS1" s="281"/>
      <c r="ART1" s="281"/>
      <c r="ARU1" s="281"/>
      <c r="ARV1" s="281"/>
      <c r="ARW1" s="281"/>
      <c r="ARX1" s="281"/>
      <c r="ARY1" s="281"/>
      <c r="ARZ1" s="281"/>
      <c r="ASA1" s="281"/>
      <c r="ASB1" s="281"/>
      <c r="ASC1" s="281"/>
      <c r="ASD1" s="281"/>
      <c r="ASE1" s="281"/>
      <c r="ASF1" s="281"/>
      <c r="ASG1" s="281"/>
      <c r="ASH1" s="281"/>
      <c r="ASI1" s="281"/>
      <c r="ASJ1" s="281"/>
      <c r="ASK1" s="281"/>
      <c r="ASL1" s="281"/>
      <c r="ASM1" s="281"/>
      <c r="ASN1" s="281"/>
      <c r="ASO1" s="281"/>
      <c r="ASP1" s="281"/>
      <c r="ASQ1" s="281"/>
      <c r="ASR1" s="281"/>
      <c r="ASS1" s="281"/>
      <c r="AST1" s="281"/>
      <c r="ASU1" s="281"/>
      <c r="ASV1" s="281"/>
      <c r="ASW1" s="281"/>
      <c r="ASX1" s="281"/>
      <c r="ASY1" s="281"/>
      <c r="ASZ1" s="281"/>
      <c r="ATA1" s="281"/>
      <c r="ATB1" s="281"/>
      <c r="ATC1" s="281"/>
      <c r="ATD1" s="281"/>
      <c r="ATE1" s="281"/>
      <c r="ATF1" s="281"/>
      <c r="ATG1" s="281"/>
      <c r="ATH1" s="281"/>
      <c r="ATI1" s="281"/>
      <c r="ATJ1" s="281"/>
      <c r="ATK1" s="281"/>
      <c r="ATL1" s="281"/>
      <c r="ATM1" s="281"/>
      <c r="ATN1" s="281"/>
      <c r="ATO1" s="281"/>
      <c r="ATP1" s="281"/>
      <c r="ATQ1" s="281"/>
      <c r="ATR1" s="281"/>
      <c r="ATS1" s="281"/>
      <c r="ATT1" s="281"/>
      <c r="ATU1" s="281"/>
      <c r="ATV1" s="281"/>
      <c r="ATW1" s="281"/>
      <c r="ATX1" s="281"/>
      <c r="ATY1" s="281"/>
      <c r="ATZ1" s="281"/>
      <c r="AUA1" s="281"/>
      <c r="AUB1" s="281"/>
      <c r="AUC1" s="281"/>
      <c r="AUD1" s="281"/>
      <c r="AUE1" s="281"/>
      <c r="AUF1" s="281"/>
      <c r="AUG1" s="281"/>
      <c r="AUH1" s="281"/>
      <c r="AUI1" s="281"/>
      <c r="AUJ1" s="281"/>
      <c r="AUK1" s="281"/>
      <c r="AUL1" s="281"/>
      <c r="AUM1" s="281"/>
      <c r="AUN1" s="281"/>
      <c r="AUO1" s="281"/>
      <c r="AUP1" s="281"/>
      <c r="AUQ1" s="281"/>
      <c r="AUR1" s="281"/>
      <c r="AUS1" s="281"/>
      <c r="AUT1" s="281"/>
      <c r="AUU1" s="281"/>
      <c r="AUV1" s="281"/>
      <c r="AUW1" s="281"/>
      <c r="AUX1" s="281"/>
      <c r="AUY1" s="281"/>
      <c r="AUZ1" s="281"/>
      <c r="AVA1" s="281"/>
      <c r="AVB1" s="281"/>
      <c r="AVC1" s="281"/>
      <c r="AVD1" s="281"/>
      <c r="AVE1" s="281"/>
      <c r="AVF1" s="281"/>
      <c r="AVG1" s="281"/>
      <c r="AVH1" s="281"/>
      <c r="AVI1" s="281"/>
      <c r="AVJ1" s="281"/>
      <c r="AVK1" s="281"/>
      <c r="AVL1" s="281"/>
      <c r="AVM1" s="281"/>
      <c r="AVN1" s="281"/>
      <c r="AVO1" s="281"/>
      <c r="AVP1" s="281"/>
      <c r="AVQ1" s="281"/>
      <c r="AVR1" s="281"/>
      <c r="AVS1" s="281"/>
      <c r="AVT1" s="281"/>
      <c r="AVU1" s="281"/>
      <c r="AVV1" s="281"/>
      <c r="AVW1" s="281"/>
      <c r="AVX1" s="281"/>
      <c r="AVY1" s="281"/>
      <c r="AVZ1" s="281"/>
      <c r="AWA1" s="281"/>
      <c r="AWB1" s="281"/>
      <c r="AWC1" s="281"/>
      <c r="AWD1" s="281"/>
      <c r="AWE1" s="281"/>
      <c r="AWF1" s="281"/>
      <c r="AWG1" s="281"/>
      <c r="AWH1" s="281"/>
      <c r="AWI1" s="281"/>
      <c r="AWJ1" s="281"/>
      <c r="AWK1" s="281"/>
      <c r="AWL1" s="281"/>
      <c r="AWM1" s="281"/>
      <c r="AWN1" s="281"/>
      <c r="AWO1" s="281"/>
      <c r="AWP1" s="281"/>
      <c r="AWQ1" s="281"/>
      <c r="AWR1" s="281"/>
      <c r="AWS1" s="281"/>
      <c r="AWT1" s="281"/>
      <c r="AWU1" s="281"/>
      <c r="AWV1" s="281"/>
      <c r="AWW1" s="281"/>
      <c r="AWX1" s="281"/>
      <c r="AWY1" s="281"/>
      <c r="AWZ1" s="281"/>
      <c r="AXA1" s="281"/>
      <c r="AXB1" s="281"/>
      <c r="AXC1" s="281"/>
      <c r="AXD1" s="281"/>
      <c r="AXE1" s="281"/>
      <c r="AXF1" s="281"/>
      <c r="AXG1" s="281"/>
      <c r="AXH1" s="281"/>
      <c r="AXI1" s="281"/>
      <c r="AXJ1" s="281"/>
      <c r="AXK1" s="281"/>
      <c r="AXL1" s="281"/>
      <c r="AXM1" s="281"/>
      <c r="AXN1" s="281"/>
      <c r="AXO1" s="281"/>
      <c r="AXP1" s="281"/>
      <c r="AXQ1" s="281"/>
      <c r="AXR1" s="281"/>
      <c r="AXS1" s="281"/>
      <c r="AXT1" s="281"/>
      <c r="AXU1" s="281"/>
      <c r="AXV1" s="281"/>
      <c r="AXW1" s="281"/>
      <c r="AXX1" s="281"/>
      <c r="AXY1" s="281"/>
      <c r="AXZ1" s="281"/>
      <c r="AYA1" s="281"/>
      <c r="AYB1" s="281"/>
      <c r="AYC1" s="281"/>
      <c r="AYD1" s="281"/>
      <c r="AYE1" s="281"/>
      <c r="AYF1" s="281"/>
      <c r="AYG1" s="281"/>
      <c r="AYH1" s="281"/>
      <c r="AYI1" s="281"/>
      <c r="AYJ1" s="281"/>
      <c r="AYK1" s="281"/>
      <c r="AYL1" s="281"/>
      <c r="AYM1" s="281"/>
      <c r="AYN1" s="281"/>
      <c r="AYO1" s="281"/>
      <c r="AYP1" s="281"/>
      <c r="AYQ1" s="281"/>
      <c r="AYR1" s="281"/>
      <c r="AYS1" s="281"/>
      <c r="AYT1" s="281"/>
      <c r="AYU1" s="281"/>
      <c r="AYV1" s="281"/>
      <c r="AYW1" s="281"/>
      <c r="AYX1" s="281"/>
      <c r="AYY1" s="281"/>
      <c r="AYZ1" s="281"/>
      <c r="AZA1" s="281"/>
      <c r="AZB1" s="281"/>
      <c r="AZC1" s="281"/>
      <c r="AZD1" s="281"/>
      <c r="AZE1" s="281"/>
      <c r="AZF1" s="281"/>
      <c r="AZG1" s="281"/>
      <c r="AZH1" s="281"/>
      <c r="AZI1" s="281"/>
      <c r="AZJ1" s="281"/>
      <c r="AZK1" s="281"/>
      <c r="AZL1" s="281"/>
      <c r="AZM1" s="281"/>
      <c r="AZN1" s="281"/>
      <c r="AZO1" s="281"/>
      <c r="AZP1" s="281"/>
      <c r="AZQ1" s="281"/>
      <c r="AZR1" s="281"/>
      <c r="AZS1" s="281"/>
      <c r="AZT1" s="281"/>
      <c r="AZU1" s="281"/>
      <c r="AZV1" s="281"/>
      <c r="AZW1" s="281"/>
      <c r="AZX1" s="281"/>
      <c r="AZY1" s="281"/>
      <c r="AZZ1" s="281"/>
      <c r="BAA1" s="281"/>
      <c r="BAB1" s="281"/>
      <c r="BAC1" s="281"/>
      <c r="BAD1" s="281"/>
      <c r="BAE1" s="281"/>
      <c r="BAF1" s="281"/>
      <c r="BAG1" s="281"/>
      <c r="BAH1" s="281"/>
      <c r="BAI1" s="281"/>
      <c r="BAJ1" s="281"/>
      <c r="BAK1" s="281"/>
      <c r="BAL1" s="281"/>
      <c r="BAM1" s="281"/>
      <c r="BAN1" s="281"/>
      <c r="BAO1" s="281"/>
      <c r="BAP1" s="281"/>
      <c r="BAQ1" s="281"/>
      <c r="BAR1" s="281"/>
      <c r="BAS1" s="281"/>
      <c r="BAT1" s="281"/>
      <c r="BAU1" s="281"/>
      <c r="BAV1" s="281"/>
      <c r="BAW1" s="281"/>
      <c r="BAX1" s="281"/>
      <c r="BAY1" s="281"/>
      <c r="BAZ1" s="281"/>
      <c r="BBA1" s="281"/>
      <c r="BBB1" s="281"/>
      <c r="BBC1" s="281"/>
      <c r="BBD1" s="281"/>
      <c r="BBE1" s="281"/>
      <c r="BBF1" s="281"/>
      <c r="BBG1" s="281"/>
      <c r="BBH1" s="281"/>
      <c r="BBI1" s="281"/>
      <c r="BBJ1" s="281"/>
      <c r="BBK1" s="281"/>
      <c r="BBL1" s="281"/>
      <c r="BBM1" s="281"/>
      <c r="BBN1" s="281"/>
      <c r="BBO1" s="281"/>
      <c r="BBP1" s="281"/>
      <c r="BBQ1" s="281"/>
      <c r="BBR1" s="281"/>
      <c r="BBS1" s="281"/>
      <c r="BBT1" s="281"/>
      <c r="BBU1" s="281"/>
      <c r="BBV1" s="281"/>
      <c r="BBW1" s="281"/>
      <c r="BBX1" s="281"/>
      <c r="BBY1" s="281"/>
      <c r="BBZ1" s="281"/>
      <c r="BCA1" s="281"/>
      <c r="BCB1" s="281"/>
      <c r="BCC1" s="281"/>
      <c r="BCD1" s="281"/>
      <c r="BCE1" s="281"/>
      <c r="BCF1" s="281"/>
      <c r="BCG1" s="281"/>
      <c r="BCH1" s="281"/>
      <c r="BCI1" s="281"/>
      <c r="BCJ1" s="281"/>
      <c r="BCK1" s="281"/>
      <c r="BCL1" s="281"/>
      <c r="BCM1" s="281"/>
      <c r="BCN1" s="281"/>
      <c r="BCO1" s="281"/>
      <c r="BCP1" s="281"/>
      <c r="BCQ1" s="281"/>
      <c r="BCR1" s="281"/>
      <c r="BCS1" s="281"/>
      <c r="BCT1" s="281"/>
      <c r="BCU1" s="281"/>
      <c r="BCV1" s="281"/>
      <c r="BCW1" s="281"/>
      <c r="BCX1" s="281"/>
      <c r="BCY1" s="281"/>
      <c r="BCZ1" s="281"/>
      <c r="BDA1" s="281"/>
      <c r="BDB1" s="281"/>
      <c r="BDC1" s="281"/>
      <c r="BDD1" s="281"/>
      <c r="BDE1" s="281"/>
      <c r="BDF1" s="281"/>
      <c r="BDG1" s="281"/>
      <c r="BDH1" s="281"/>
      <c r="BDI1" s="281"/>
      <c r="BDJ1" s="281"/>
      <c r="BDK1" s="281"/>
      <c r="BDL1" s="281"/>
      <c r="BDM1" s="281"/>
      <c r="BDN1" s="281"/>
      <c r="BDO1" s="281"/>
      <c r="BDP1" s="281"/>
      <c r="BDQ1" s="281"/>
      <c r="BDR1" s="281"/>
      <c r="BDS1" s="281"/>
      <c r="BDT1" s="281"/>
      <c r="BDU1" s="281"/>
      <c r="BDV1" s="281"/>
      <c r="BDW1" s="281"/>
      <c r="BDX1" s="281"/>
      <c r="BDY1" s="281"/>
      <c r="BDZ1" s="281"/>
      <c r="BEA1" s="281"/>
      <c r="BEB1" s="281"/>
      <c r="BEC1" s="281"/>
      <c r="BED1" s="281"/>
      <c r="BEE1" s="281"/>
      <c r="BEF1" s="281"/>
      <c r="BEG1" s="281"/>
      <c r="BEH1" s="281"/>
      <c r="BEI1" s="281"/>
      <c r="BEJ1" s="281"/>
      <c r="BEK1" s="281"/>
      <c r="BEL1" s="281"/>
      <c r="BEM1" s="281"/>
      <c r="BEN1" s="281"/>
      <c r="BEO1" s="281"/>
      <c r="BEP1" s="281"/>
      <c r="BEQ1" s="281"/>
      <c r="BER1" s="281"/>
      <c r="BES1" s="281"/>
      <c r="BET1" s="281"/>
      <c r="BEU1" s="281"/>
      <c r="BEV1" s="281"/>
      <c r="BEW1" s="281"/>
      <c r="BEX1" s="281"/>
      <c r="BEY1" s="281"/>
      <c r="BEZ1" s="281"/>
      <c r="BFA1" s="281"/>
      <c r="BFB1" s="281"/>
      <c r="BFC1" s="281"/>
      <c r="BFD1" s="281"/>
      <c r="BFE1" s="281"/>
      <c r="BFF1" s="281"/>
      <c r="BFG1" s="281"/>
      <c r="BFH1" s="281"/>
      <c r="BFI1" s="281"/>
      <c r="BFJ1" s="281"/>
      <c r="BFK1" s="281"/>
      <c r="BFL1" s="281"/>
      <c r="BFM1" s="281"/>
      <c r="BFN1" s="281"/>
      <c r="BFO1" s="281"/>
      <c r="BFP1" s="281"/>
      <c r="BFQ1" s="281"/>
      <c r="BFR1" s="281"/>
      <c r="BFS1" s="281"/>
      <c r="BFT1" s="281"/>
      <c r="BFU1" s="281"/>
      <c r="BFV1" s="281"/>
      <c r="BFW1" s="281"/>
      <c r="BFX1" s="281"/>
      <c r="BFY1" s="281"/>
      <c r="BFZ1" s="281"/>
      <c r="BGA1" s="281"/>
      <c r="BGB1" s="281"/>
      <c r="BGC1" s="281"/>
      <c r="BGD1" s="281"/>
      <c r="BGE1" s="281"/>
      <c r="BGF1" s="281"/>
      <c r="BGG1" s="281"/>
      <c r="BGH1" s="281"/>
      <c r="BGI1" s="281"/>
      <c r="BGJ1" s="281"/>
      <c r="BGK1" s="281"/>
      <c r="BGL1" s="281"/>
      <c r="BGM1" s="281"/>
      <c r="BGN1" s="281"/>
      <c r="BGO1" s="281"/>
      <c r="BGP1" s="281"/>
      <c r="BGQ1" s="281"/>
      <c r="BGR1" s="281"/>
      <c r="BGS1" s="281"/>
      <c r="BGT1" s="281"/>
      <c r="BGU1" s="281"/>
      <c r="BGV1" s="281"/>
      <c r="BGW1" s="281"/>
      <c r="BGX1" s="281"/>
      <c r="BGY1" s="281"/>
      <c r="BGZ1" s="281"/>
      <c r="BHA1" s="281"/>
      <c r="BHB1" s="281"/>
      <c r="BHC1" s="281"/>
      <c r="BHD1" s="281"/>
      <c r="BHE1" s="281"/>
      <c r="BHF1" s="281"/>
      <c r="BHG1" s="281"/>
      <c r="BHH1" s="281"/>
      <c r="BHI1" s="281"/>
      <c r="BHJ1" s="281"/>
      <c r="BHK1" s="281"/>
      <c r="BHL1" s="281"/>
      <c r="BHM1" s="281"/>
      <c r="BHN1" s="281"/>
      <c r="BHO1" s="281"/>
      <c r="BHP1" s="281"/>
      <c r="BHQ1" s="281"/>
      <c r="BHR1" s="281"/>
      <c r="BHS1" s="281"/>
      <c r="BHT1" s="281"/>
      <c r="BHU1" s="281"/>
      <c r="BHV1" s="281"/>
      <c r="BHW1" s="281"/>
      <c r="BHX1" s="281"/>
      <c r="BHY1" s="281"/>
      <c r="BHZ1" s="281"/>
      <c r="BIA1" s="281"/>
      <c r="BIB1" s="281"/>
      <c r="BIC1" s="281"/>
      <c r="BID1" s="281"/>
      <c r="BIE1" s="281"/>
      <c r="BIF1" s="281"/>
      <c r="BIG1" s="281"/>
      <c r="BIH1" s="281"/>
      <c r="BII1" s="281"/>
      <c r="BIJ1" s="281"/>
      <c r="BIK1" s="281"/>
      <c r="BIL1" s="281"/>
      <c r="BIM1" s="281"/>
      <c r="BIN1" s="281"/>
      <c r="BIO1" s="281"/>
      <c r="BIP1" s="281"/>
      <c r="BIQ1" s="281"/>
      <c r="BIR1" s="281"/>
      <c r="BIS1" s="281"/>
      <c r="BIT1" s="281"/>
      <c r="BIU1" s="281"/>
      <c r="BIV1" s="281"/>
      <c r="BIW1" s="281"/>
      <c r="BIX1" s="281"/>
      <c r="BIY1" s="281"/>
      <c r="BIZ1" s="281"/>
      <c r="BJA1" s="281"/>
      <c r="BJB1" s="281"/>
      <c r="BJC1" s="281"/>
      <c r="BJD1" s="281"/>
      <c r="BJE1" s="281"/>
      <c r="BJF1" s="281"/>
      <c r="BJG1" s="281"/>
      <c r="BJH1" s="281"/>
      <c r="BJI1" s="281"/>
      <c r="BJJ1" s="281"/>
      <c r="BJK1" s="281"/>
      <c r="BJL1" s="281"/>
      <c r="BJM1" s="281"/>
      <c r="BJN1" s="281"/>
      <c r="BJO1" s="281"/>
      <c r="BJP1" s="281"/>
      <c r="BJQ1" s="281"/>
      <c r="BJR1" s="281"/>
      <c r="BJS1" s="281"/>
      <c r="BJT1" s="281"/>
      <c r="BJU1" s="281"/>
      <c r="BJV1" s="281"/>
      <c r="BJW1" s="281"/>
      <c r="BJX1" s="281"/>
      <c r="BJY1" s="281"/>
      <c r="BJZ1" s="281"/>
      <c r="BKA1" s="281"/>
      <c r="BKB1" s="281"/>
      <c r="BKC1" s="281"/>
      <c r="BKD1" s="281"/>
      <c r="BKE1" s="281"/>
      <c r="BKF1" s="281"/>
      <c r="BKG1" s="281"/>
      <c r="BKH1" s="281"/>
      <c r="BKI1" s="281"/>
      <c r="BKJ1" s="281"/>
      <c r="BKK1" s="281"/>
      <c r="BKL1" s="281"/>
      <c r="BKM1" s="281"/>
      <c r="BKN1" s="281"/>
      <c r="BKO1" s="281"/>
      <c r="BKP1" s="281"/>
      <c r="BKQ1" s="281"/>
      <c r="BKR1" s="281"/>
      <c r="BKS1" s="281"/>
      <c r="BKT1" s="281"/>
      <c r="BKU1" s="281"/>
      <c r="BKV1" s="281"/>
      <c r="BKW1" s="281"/>
      <c r="BKX1" s="281"/>
      <c r="BKY1" s="281"/>
      <c r="BKZ1" s="281"/>
      <c r="BLA1" s="281"/>
      <c r="BLB1" s="281"/>
      <c r="BLC1" s="281"/>
      <c r="BLD1" s="281"/>
      <c r="BLE1" s="281"/>
      <c r="BLF1" s="281"/>
      <c r="BLG1" s="281"/>
      <c r="BLH1" s="281"/>
      <c r="BLI1" s="281"/>
      <c r="BLJ1" s="281"/>
      <c r="BLK1" s="281"/>
      <c r="BLL1" s="281"/>
      <c r="BLM1" s="281"/>
      <c r="BLN1" s="281"/>
      <c r="BLO1" s="281"/>
      <c r="BLP1" s="281"/>
      <c r="BLQ1" s="281"/>
      <c r="BLR1" s="281"/>
      <c r="BLS1" s="281"/>
      <c r="BLT1" s="281"/>
      <c r="BLU1" s="281"/>
      <c r="BLV1" s="281"/>
      <c r="BLW1" s="281"/>
      <c r="BLX1" s="281"/>
      <c r="BLY1" s="281"/>
      <c r="BLZ1" s="281"/>
      <c r="BMA1" s="281"/>
      <c r="BMB1" s="281"/>
      <c r="BMC1" s="281"/>
      <c r="BMD1" s="281"/>
      <c r="BME1" s="281"/>
      <c r="BMF1" s="281"/>
      <c r="BMG1" s="281"/>
      <c r="BMH1" s="281"/>
      <c r="BMI1" s="281"/>
      <c r="BMJ1" s="281"/>
      <c r="BMK1" s="281"/>
      <c r="BML1" s="281"/>
      <c r="BMM1" s="281"/>
      <c r="BMN1" s="281"/>
      <c r="BMO1" s="281"/>
      <c r="BMP1" s="281"/>
      <c r="BMQ1" s="281"/>
      <c r="BMR1" s="281"/>
      <c r="BMS1" s="281"/>
      <c r="BMT1" s="281"/>
      <c r="BMU1" s="281"/>
      <c r="BMV1" s="281"/>
      <c r="BMW1" s="281"/>
      <c r="BMX1" s="281"/>
      <c r="BMY1" s="281"/>
      <c r="BMZ1" s="281"/>
      <c r="BNA1" s="281"/>
      <c r="BNB1" s="281"/>
      <c r="BNC1" s="281"/>
      <c r="BND1" s="281"/>
      <c r="BNE1" s="281"/>
      <c r="BNF1" s="281"/>
      <c r="BNG1" s="281"/>
      <c r="BNH1" s="281"/>
      <c r="BNI1" s="281"/>
      <c r="BNJ1" s="281"/>
      <c r="BNK1" s="281"/>
      <c r="BNL1" s="281"/>
      <c r="BNM1" s="281"/>
      <c r="BNN1" s="281"/>
      <c r="BNO1" s="281"/>
      <c r="BNP1" s="281"/>
      <c r="BNQ1" s="281"/>
      <c r="BNR1" s="281"/>
      <c r="BNS1" s="281"/>
      <c r="BNT1" s="281"/>
      <c r="BNU1" s="281"/>
      <c r="BNV1" s="281"/>
      <c r="BNW1" s="281"/>
      <c r="BNX1" s="281"/>
      <c r="BNY1" s="281"/>
      <c r="BNZ1" s="281"/>
      <c r="BOA1" s="281"/>
      <c r="BOB1" s="281"/>
      <c r="BOC1" s="281"/>
      <c r="BOD1" s="281"/>
      <c r="BOE1" s="281"/>
      <c r="BOF1" s="281"/>
      <c r="BOG1" s="281"/>
      <c r="BOH1" s="281"/>
      <c r="BOI1" s="281"/>
      <c r="BOJ1" s="281"/>
      <c r="BOK1" s="281"/>
      <c r="BOL1" s="281"/>
      <c r="BOM1" s="281"/>
      <c r="BON1" s="281"/>
      <c r="BOO1" s="281"/>
      <c r="BOP1" s="281"/>
      <c r="BOQ1" s="281"/>
      <c r="BOR1" s="281"/>
      <c r="BOS1" s="281"/>
      <c r="BOT1" s="281"/>
      <c r="BOU1" s="281"/>
      <c r="BOV1" s="281"/>
      <c r="BOW1" s="281"/>
      <c r="BOX1" s="281"/>
      <c r="BOY1" s="281"/>
      <c r="BOZ1" s="281"/>
      <c r="BPA1" s="281"/>
      <c r="BPB1" s="281"/>
      <c r="BPC1" s="281"/>
      <c r="BPD1" s="281"/>
      <c r="BPE1" s="281"/>
      <c r="BPF1" s="281"/>
      <c r="BPG1" s="281"/>
      <c r="BPH1" s="281"/>
      <c r="BPI1" s="281"/>
      <c r="BPJ1" s="281"/>
      <c r="BPK1" s="281"/>
      <c r="BPL1" s="281"/>
      <c r="BPM1" s="281"/>
      <c r="BPN1" s="281"/>
      <c r="BPO1" s="281"/>
      <c r="BPP1" s="281"/>
      <c r="BPQ1" s="281"/>
      <c r="BPR1" s="281"/>
      <c r="BPS1" s="281"/>
      <c r="BPT1" s="281"/>
      <c r="BPU1" s="281"/>
      <c r="BPV1" s="281"/>
      <c r="BPW1" s="281"/>
      <c r="BPX1" s="281"/>
      <c r="BPY1" s="281"/>
      <c r="BPZ1" s="281"/>
      <c r="BQA1" s="281"/>
      <c r="BQB1" s="281"/>
      <c r="BQC1" s="281"/>
      <c r="BQD1" s="281"/>
      <c r="BQE1" s="281"/>
      <c r="BQF1" s="281"/>
      <c r="BQG1" s="281"/>
      <c r="BQH1" s="281"/>
      <c r="BQI1" s="281"/>
      <c r="BQJ1" s="281"/>
      <c r="BQK1" s="281"/>
      <c r="BQL1" s="281"/>
      <c r="BQM1" s="281"/>
      <c r="BQN1" s="281"/>
      <c r="BQO1" s="281"/>
      <c r="BQP1" s="281"/>
      <c r="BQQ1" s="281"/>
      <c r="BQR1" s="281"/>
      <c r="BQS1" s="281"/>
      <c r="BQT1" s="281"/>
      <c r="BQU1" s="281"/>
      <c r="BQV1" s="281"/>
      <c r="BQW1" s="281"/>
      <c r="BQX1" s="281"/>
      <c r="BQY1" s="281"/>
      <c r="BQZ1" s="281"/>
      <c r="BRA1" s="281"/>
      <c r="BRB1" s="281"/>
      <c r="BRC1" s="281"/>
      <c r="BRD1" s="281"/>
      <c r="BRE1" s="281"/>
      <c r="BRF1" s="281"/>
      <c r="BRG1" s="281"/>
      <c r="BRH1" s="281"/>
      <c r="BRI1" s="281"/>
      <c r="BRJ1" s="281"/>
      <c r="BRK1" s="281"/>
      <c r="BRL1" s="281"/>
      <c r="BRM1" s="281"/>
      <c r="BRN1" s="281"/>
      <c r="BRO1" s="281"/>
      <c r="BRP1" s="281"/>
      <c r="BRQ1" s="281"/>
      <c r="BRR1" s="281"/>
      <c r="BRS1" s="281"/>
      <c r="BRT1" s="281"/>
      <c r="BRU1" s="281"/>
      <c r="BRV1" s="281"/>
      <c r="BRW1" s="281"/>
      <c r="BRX1" s="281"/>
      <c r="BRY1" s="281"/>
      <c r="BRZ1" s="281"/>
      <c r="BSA1" s="281"/>
      <c r="BSB1" s="281"/>
      <c r="BSC1" s="281"/>
      <c r="BSD1" s="281"/>
      <c r="BSE1" s="281"/>
      <c r="BSF1" s="281"/>
      <c r="BSG1" s="281"/>
      <c r="BSH1" s="281"/>
      <c r="BSI1" s="281"/>
      <c r="BSJ1" s="281"/>
      <c r="BSK1" s="281"/>
      <c r="BSL1" s="281"/>
      <c r="BSM1" s="281"/>
      <c r="BSN1" s="281"/>
      <c r="BSO1" s="281"/>
      <c r="BSP1" s="281"/>
      <c r="BSQ1" s="281"/>
      <c r="BSR1" s="281"/>
      <c r="BSS1" s="281"/>
      <c r="BST1" s="281"/>
      <c r="BSU1" s="281"/>
      <c r="BSV1" s="281"/>
      <c r="BSW1" s="281"/>
      <c r="BSX1" s="281"/>
      <c r="BSY1" s="281"/>
      <c r="BSZ1" s="281"/>
      <c r="BTA1" s="281"/>
      <c r="BTB1" s="281"/>
      <c r="BTC1" s="281"/>
      <c r="BTD1" s="281"/>
      <c r="BTE1" s="281"/>
      <c r="BTF1" s="281"/>
      <c r="BTG1" s="281"/>
      <c r="BTH1" s="281"/>
      <c r="BTI1" s="281"/>
      <c r="BTJ1" s="281"/>
      <c r="BTK1" s="281"/>
      <c r="BTL1" s="281"/>
      <c r="BTM1" s="281"/>
      <c r="BTN1" s="281"/>
      <c r="BTO1" s="281"/>
      <c r="BTP1" s="281"/>
      <c r="BTQ1" s="281"/>
      <c r="BTR1" s="281"/>
      <c r="BTS1" s="281"/>
      <c r="BTT1" s="281"/>
      <c r="BTU1" s="281"/>
      <c r="BTV1" s="281"/>
      <c r="BTW1" s="281"/>
      <c r="BTX1" s="281"/>
      <c r="BTY1" s="281"/>
      <c r="BTZ1" s="281"/>
      <c r="BUA1" s="281"/>
      <c r="BUB1" s="281"/>
      <c r="BUC1" s="281"/>
      <c r="BUD1" s="281"/>
      <c r="BUE1" s="281"/>
      <c r="BUF1" s="281"/>
      <c r="BUG1" s="281"/>
      <c r="BUH1" s="281"/>
      <c r="BUI1" s="281"/>
      <c r="BUJ1" s="281"/>
      <c r="BUK1" s="281"/>
      <c r="BUL1" s="281"/>
      <c r="BUM1" s="281"/>
      <c r="BUN1" s="281"/>
      <c r="BUO1" s="281"/>
      <c r="BUP1" s="281"/>
      <c r="BUQ1" s="281"/>
      <c r="BUR1" s="281"/>
      <c r="BUS1" s="281"/>
      <c r="BUT1" s="281"/>
      <c r="BUU1" s="281"/>
      <c r="BUV1" s="281"/>
      <c r="BUW1" s="281"/>
      <c r="BUX1" s="281"/>
      <c r="BUY1" s="281"/>
      <c r="BUZ1" s="281"/>
      <c r="BVA1" s="281"/>
      <c r="BVB1" s="281"/>
      <c r="BVC1" s="281"/>
      <c r="BVD1" s="281"/>
      <c r="BVE1" s="281"/>
      <c r="BVF1" s="281"/>
      <c r="BVG1" s="281"/>
      <c r="BVH1" s="281"/>
      <c r="BVI1" s="281"/>
      <c r="BVJ1" s="281"/>
      <c r="BVK1" s="281"/>
      <c r="BVL1" s="281"/>
      <c r="BVM1" s="281"/>
      <c r="BVN1" s="281"/>
      <c r="BVO1" s="281"/>
      <c r="BVP1" s="281"/>
      <c r="BVQ1" s="281"/>
      <c r="BVR1" s="281"/>
      <c r="BVS1" s="281"/>
      <c r="BVT1" s="281"/>
      <c r="BVU1" s="281"/>
      <c r="BVV1" s="281"/>
      <c r="BVW1" s="281"/>
      <c r="BVX1" s="281"/>
      <c r="BVY1" s="281"/>
      <c r="BVZ1" s="281"/>
      <c r="BWA1" s="281"/>
      <c r="BWB1" s="281"/>
      <c r="BWC1" s="281"/>
      <c r="BWD1" s="281"/>
      <c r="BWE1" s="281"/>
      <c r="BWF1" s="281"/>
      <c r="BWG1" s="281"/>
      <c r="BWH1" s="281"/>
      <c r="BWI1" s="281"/>
      <c r="BWJ1" s="281"/>
      <c r="BWK1" s="281"/>
      <c r="BWL1" s="281"/>
      <c r="BWM1" s="281"/>
      <c r="BWN1" s="281"/>
      <c r="BWO1" s="281"/>
      <c r="BWP1" s="281"/>
      <c r="BWQ1" s="281"/>
      <c r="BWR1" s="281"/>
      <c r="BWS1" s="281"/>
      <c r="BWT1" s="281"/>
      <c r="BWU1" s="281"/>
      <c r="BWV1" s="281"/>
      <c r="BWW1" s="281"/>
      <c r="BWX1" s="281"/>
      <c r="BWY1" s="281"/>
      <c r="BWZ1" s="281"/>
      <c r="BXA1" s="281"/>
      <c r="BXB1" s="281"/>
      <c r="BXC1" s="281"/>
      <c r="BXD1" s="281"/>
      <c r="BXE1" s="281"/>
      <c r="BXF1" s="281"/>
      <c r="BXG1" s="281"/>
      <c r="BXH1" s="281"/>
      <c r="BXI1" s="281"/>
      <c r="BXJ1" s="281"/>
      <c r="BXK1" s="281"/>
      <c r="BXL1" s="281"/>
      <c r="BXM1" s="281"/>
      <c r="BXN1" s="281"/>
      <c r="BXO1" s="281"/>
      <c r="BXP1" s="281"/>
      <c r="BXQ1" s="281"/>
      <c r="BXR1" s="281"/>
      <c r="BXS1" s="281"/>
      <c r="BXT1" s="281"/>
      <c r="BXU1" s="281"/>
      <c r="BXV1" s="281"/>
      <c r="BXW1" s="281"/>
      <c r="BXX1" s="281"/>
      <c r="BXY1" s="281"/>
      <c r="BXZ1" s="281"/>
      <c r="BYA1" s="281"/>
      <c r="BYB1" s="281"/>
      <c r="BYC1" s="281"/>
      <c r="BYD1" s="281"/>
      <c r="BYE1" s="281"/>
      <c r="BYF1" s="281"/>
      <c r="BYG1" s="281"/>
      <c r="BYH1" s="281"/>
      <c r="BYI1" s="281"/>
      <c r="BYJ1" s="281"/>
      <c r="BYK1" s="281"/>
      <c r="BYL1" s="281"/>
      <c r="BYM1" s="281"/>
      <c r="BYN1" s="281"/>
      <c r="BYO1" s="281"/>
      <c r="BYP1" s="281"/>
      <c r="BYQ1" s="281"/>
      <c r="BYR1" s="281"/>
      <c r="BYS1" s="281"/>
      <c r="BYT1" s="281"/>
      <c r="BYU1" s="281"/>
      <c r="BYV1" s="281"/>
      <c r="BYW1" s="281"/>
      <c r="BYX1" s="281"/>
      <c r="BYY1" s="281"/>
      <c r="BYZ1" s="281"/>
      <c r="BZA1" s="281"/>
      <c r="BZB1" s="281"/>
      <c r="BZC1" s="281"/>
      <c r="BZD1" s="281"/>
      <c r="BZE1" s="281"/>
      <c r="BZF1" s="281"/>
      <c r="BZG1" s="281"/>
      <c r="BZH1" s="281"/>
      <c r="BZI1" s="281"/>
      <c r="BZJ1" s="281"/>
      <c r="BZK1" s="281"/>
      <c r="BZL1" s="281"/>
      <c r="BZM1" s="281"/>
      <c r="BZN1" s="281"/>
      <c r="BZO1" s="281"/>
      <c r="BZP1" s="281"/>
      <c r="BZQ1" s="281"/>
      <c r="BZR1" s="281"/>
      <c r="BZS1" s="281"/>
      <c r="BZT1" s="281"/>
      <c r="BZU1" s="281"/>
      <c r="BZV1" s="281"/>
      <c r="BZW1" s="281"/>
      <c r="BZX1" s="281"/>
      <c r="BZY1" s="281"/>
      <c r="BZZ1" s="281"/>
      <c r="CAA1" s="281"/>
      <c r="CAB1" s="281"/>
      <c r="CAC1" s="281"/>
      <c r="CAD1" s="281"/>
      <c r="CAE1" s="281"/>
      <c r="CAF1" s="281"/>
      <c r="CAG1" s="281"/>
      <c r="CAH1" s="281"/>
      <c r="CAI1" s="281"/>
      <c r="CAJ1" s="281"/>
      <c r="CAK1" s="281"/>
      <c r="CAL1" s="281"/>
      <c r="CAM1" s="281"/>
      <c r="CAN1" s="281"/>
      <c r="CAO1" s="281"/>
      <c r="CAP1" s="281"/>
      <c r="CAQ1" s="281"/>
      <c r="CAR1" s="281"/>
      <c r="CAS1" s="281"/>
      <c r="CAT1" s="281"/>
      <c r="CAU1" s="281"/>
      <c r="CAV1" s="281"/>
      <c r="CAW1" s="281"/>
      <c r="CAX1" s="281"/>
      <c r="CAY1" s="281"/>
      <c r="CAZ1" s="281"/>
      <c r="CBA1" s="281"/>
      <c r="CBB1" s="281"/>
      <c r="CBC1" s="281"/>
      <c r="CBD1" s="281"/>
      <c r="CBE1" s="281"/>
      <c r="CBF1" s="281"/>
      <c r="CBG1" s="281"/>
      <c r="CBH1" s="281"/>
      <c r="CBI1" s="281"/>
      <c r="CBJ1" s="281"/>
      <c r="CBK1" s="281"/>
      <c r="CBL1" s="281"/>
      <c r="CBM1" s="281"/>
      <c r="CBN1" s="281"/>
      <c r="CBO1" s="281"/>
      <c r="CBP1" s="281"/>
      <c r="CBQ1" s="281"/>
      <c r="CBR1" s="281"/>
      <c r="CBS1" s="281"/>
      <c r="CBT1" s="281"/>
      <c r="CBU1" s="281"/>
      <c r="CBV1" s="281"/>
      <c r="CBW1" s="281"/>
      <c r="CBX1" s="281"/>
      <c r="CBY1" s="281"/>
      <c r="CBZ1" s="281"/>
      <c r="CCA1" s="281"/>
      <c r="CCB1" s="281"/>
      <c r="CCC1" s="281"/>
      <c r="CCD1" s="281"/>
      <c r="CCE1" s="281"/>
      <c r="CCF1" s="281"/>
      <c r="CCG1" s="281"/>
      <c r="CCH1" s="281"/>
      <c r="CCI1" s="281"/>
      <c r="CCJ1" s="281"/>
      <c r="CCK1" s="281"/>
      <c r="CCL1" s="281"/>
      <c r="CCM1" s="281"/>
      <c r="CCN1" s="281"/>
      <c r="CCO1" s="281"/>
      <c r="CCP1" s="281"/>
      <c r="CCQ1" s="281"/>
      <c r="CCR1" s="281"/>
      <c r="CCS1" s="281"/>
      <c r="CCT1" s="281"/>
      <c r="CCU1" s="281"/>
      <c r="CCV1" s="281"/>
      <c r="CCW1" s="281"/>
      <c r="CCX1" s="281"/>
      <c r="CCY1" s="281"/>
      <c r="CCZ1" s="281"/>
      <c r="CDA1" s="281"/>
      <c r="CDB1" s="281"/>
      <c r="CDC1" s="281"/>
      <c r="CDD1" s="281"/>
      <c r="CDE1" s="281"/>
      <c r="CDF1" s="281"/>
      <c r="CDG1" s="281"/>
      <c r="CDH1" s="281"/>
      <c r="CDI1" s="281"/>
      <c r="CDJ1" s="281"/>
      <c r="CDK1" s="281"/>
      <c r="CDL1" s="281"/>
      <c r="CDM1" s="281"/>
      <c r="CDN1" s="281"/>
      <c r="CDO1" s="281"/>
      <c r="CDP1" s="281"/>
      <c r="CDQ1" s="281"/>
      <c r="CDR1" s="281"/>
      <c r="CDS1" s="281"/>
      <c r="CDT1" s="281"/>
      <c r="CDU1" s="281"/>
      <c r="CDV1" s="281"/>
      <c r="CDW1" s="281"/>
      <c r="CDX1" s="281"/>
      <c r="CDY1" s="281"/>
      <c r="CDZ1" s="281"/>
      <c r="CEA1" s="281"/>
      <c r="CEB1" s="281"/>
      <c r="CEC1" s="281"/>
      <c r="CED1" s="281"/>
      <c r="CEE1" s="281"/>
      <c r="CEF1" s="281"/>
      <c r="CEG1" s="281"/>
      <c r="CEH1" s="281"/>
      <c r="CEI1" s="281"/>
      <c r="CEJ1" s="281"/>
      <c r="CEK1" s="281"/>
      <c r="CEL1" s="281"/>
      <c r="CEM1" s="281"/>
      <c r="CEN1" s="281"/>
      <c r="CEO1" s="281"/>
      <c r="CEP1" s="281"/>
      <c r="CEQ1" s="281"/>
      <c r="CER1" s="281"/>
      <c r="CES1" s="281"/>
      <c r="CET1" s="281"/>
      <c r="CEU1" s="281"/>
      <c r="CEV1" s="281"/>
      <c r="CEW1" s="281"/>
      <c r="CEX1" s="281"/>
      <c r="CEY1" s="281"/>
      <c r="CEZ1" s="281"/>
      <c r="CFA1" s="281"/>
      <c r="CFB1" s="281"/>
      <c r="CFC1" s="281"/>
      <c r="CFD1" s="281"/>
      <c r="CFE1" s="281"/>
      <c r="CFF1" s="281"/>
      <c r="CFG1" s="281"/>
      <c r="CFH1" s="281"/>
      <c r="CFI1" s="281"/>
      <c r="CFJ1" s="281"/>
      <c r="CFK1" s="281"/>
      <c r="CFL1" s="281"/>
      <c r="CFM1" s="281"/>
      <c r="CFN1" s="281"/>
      <c r="CFO1" s="281"/>
      <c r="CFP1" s="281"/>
      <c r="CFQ1" s="281"/>
      <c r="CFR1" s="281"/>
      <c r="CFS1" s="281"/>
      <c r="CFT1" s="281"/>
      <c r="CFU1" s="281"/>
      <c r="CFV1" s="281"/>
      <c r="CFW1" s="281"/>
      <c r="CFX1" s="281"/>
      <c r="CFY1" s="281"/>
      <c r="CFZ1" s="281"/>
      <c r="CGA1" s="281"/>
      <c r="CGB1" s="281"/>
      <c r="CGC1" s="281"/>
      <c r="CGD1" s="281"/>
      <c r="CGE1" s="281"/>
      <c r="CGF1" s="281"/>
      <c r="CGG1" s="281"/>
      <c r="CGH1" s="281"/>
      <c r="CGI1" s="281"/>
      <c r="CGJ1" s="281"/>
      <c r="CGK1" s="281"/>
      <c r="CGL1" s="281"/>
      <c r="CGM1" s="281"/>
      <c r="CGN1" s="281"/>
      <c r="CGO1" s="281"/>
      <c r="CGP1" s="281"/>
      <c r="CGQ1" s="281"/>
      <c r="CGR1" s="281"/>
      <c r="CGS1" s="281"/>
      <c r="CGT1" s="281"/>
      <c r="CGU1" s="281"/>
      <c r="CGV1" s="281"/>
      <c r="CGW1" s="281"/>
      <c r="CGX1" s="281"/>
      <c r="CGY1" s="281"/>
      <c r="CGZ1" s="281"/>
      <c r="CHA1" s="281"/>
      <c r="CHB1" s="281"/>
      <c r="CHC1" s="281"/>
      <c r="CHD1" s="281"/>
      <c r="CHE1" s="281"/>
      <c r="CHF1" s="281"/>
      <c r="CHG1" s="281"/>
      <c r="CHH1" s="281"/>
      <c r="CHI1" s="281"/>
      <c r="CHJ1" s="281"/>
      <c r="CHK1" s="281"/>
      <c r="CHL1" s="281"/>
      <c r="CHM1" s="281"/>
      <c r="CHN1" s="281"/>
      <c r="CHO1" s="281"/>
      <c r="CHP1" s="281"/>
      <c r="CHQ1" s="281"/>
      <c r="CHR1" s="281"/>
      <c r="CHS1" s="281"/>
      <c r="CHT1" s="281"/>
      <c r="CHU1" s="281"/>
      <c r="CHV1" s="281"/>
      <c r="CHW1" s="281"/>
      <c r="CHX1" s="281"/>
      <c r="CHY1" s="281"/>
      <c r="CHZ1" s="281"/>
      <c r="CIA1" s="281"/>
      <c r="CIB1" s="281"/>
      <c r="CIC1" s="281"/>
      <c r="CID1" s="281"/>
      <c r="CIE1" s="281"/>
      <c r="CIF1" s="281"/>
      <c r="CIG1" s="281"/>
      <c r="CIH1" s="281"/>
      <c r="CII1" s="281"/>
      <c r="CIJ1" s="281"/>
      <c r="CIK1" s="281"/>
      <c r="CIL1" s="281"/>
      <c r="CIM1" s="281"/>
      <c r="CIN1" s="281"/>
      <c r="CIO1" s="281"/>
      <c r="CIP1" s="281"/>
      <c r="CIQ1" s="281"/>
      <c r="CIR1" s="281"/>
      <c r="CIS1" s="281"/>
      <c r="CIT1" s="281"/>
      <c r="CIU1" s="281"/>
      <c r="CIV1" s="281"/>
      <c r="CIW1" s="281"/>
      <c r="CIX1" s="281"/>
      <c r="CIY1" s="281"/>
      <c r="CIZ1" s="281"/>
      <c r="CJA1" s="281"/>
      <c r="CJB1" s="281"/>
      <c r="CJC1" s="281"/>
      <c r="CJD1" s="281"/>
      <c r="CJE1" s="281"/>
      <c r="CJF1" s="281"/>
      <c r="CJG1" s="281"/>
      <c r="CJH1" s="281"/>
      <c r="CJI1" s="281"/>
      <c r="CJJ1" s="281"/>
      <c r="CJK1" s="281"/>
      <c r="CJL1" s="281"/>
      <c r="CJM1" s="281"/>
      <c r="CJN1" s="281"/>
      <c r="CJO1" s="281"/>
      <c r="CJP1" s="281"/>
      <c r="CJQ1" s="281"/>
      <c r="CJR1" s="281"/>
      <c r="CJS1" s="281"/>
      <c r="CJT1" s="281"/>
      <c r="CJU1" s="281"/>
      <c r="CJV1" s="281"/>
      <c r="CJW1" s="281"/>
      <c r="CJX1" s="281"/>
      <c r="CJY1" s="281"/>
      <c r="CJZ1" s="281"/>
      <c r="CKA1" s="281"/>
      <c r="CKB1" s="281"/>
      <c r="CKC1" s="281"/>
      <c r="CKD1" s="281"/>
      <c r="CKE1" s="281"/>
      <c r="CKF1" s="281"/>
      <c r="CKG1" s="281"/>
      <c r="CKH1" s="281"/>
      <c r="CKI1" s="281"/>
      <c r="CKJ1" s="281"/>
      <c r="CKK1" s="281"/>
      <c r="CKL1" s="281"/>
      <c r="CKM1" s="281"/>
      <c r="CKN1" s="281"/>
      <c r="CKO1" s="281"/>
      <c r="CKP1" s="281"/>
      <c r="CKQ1" s="281"/>
      <c r="CKR1" s="281"/>
      <c r="CKS1" s="281"/>
      <c r="CKT1" s="281"/>
      <c r="CKU1" s="281"/>
      <c r="CKV1" s="281"/>
      <c r="CKW1" s="281"/>
      <c r="CKX1" s="281"/>
      <c r="CKY1" s="281"/>
      <c r="CKZ1" s="281"/>
      <c r="CLA1" s="281"/>
      <c r="CLB1" s="281"/>
      <c r="CLC1" s="281"/>
      <c r="CLD1" s="281"/>
      <c r="CLE1" s="281"/>
      <c r="CLF1" s="281"/>
      <c r="CLG1" s="281"/>
      <c r="CLH1" s="281"/>
      <c r="CLI1" s="281"/>
      <c r="CLJ1" s="281"/>
      <c r="CLK1" s="281"/>
      <c r="CLL1" s="281"/>
      <c r="CLM1" s="281"/>
      <c r="CLN1" s="281"/>
      <c r="CLO1" s="281"/>
      <c r="CLP1" s="281"/>
      <c r="CLQ1" s="281"/>
      <c r="CLR1" s="281"/>
      <c r="CLS1" s="281"/>
      <c r="CLT1" s="281"/>
      <c r="CLU1" s="281"/>
      <c r="CLV1" s="281"/>
      <c r="CLW1" s="281"/>
      <c r="CLX1" s="281"/>
      <c r="CLY1" s="281"/>
      <c r="CLZ1" s="281"/>
      <c r="CMA1" s="281"/>
      <c r="CMB1" s="281"/>
      <c r="CMC1" s="281"/>
      <c r="CMD1" s="281"/>
      <c r="CME1" s="281"/>
      <c r="CMF1" s="281"/>
      <c r="CMG1" s="281"/>
      <c r="CMH1" s="281"/>
      <c r="CMI1" s="281"/>
      <c r="CMJ1" s="281"/>
      <c r="CMK1" s="281"/>
      <c r="CML1" s="281"/>
      <c r="CMM1" s="281"/>
      <c r="CMN1" s="281"/>
      <c r="CMO1" s="281"/>
      <c r="CMP1" s="281"/>
      <c r="CMQ1" s="281"/>
      <c r="CMR1" s="281"/>
      <c r="CMS1" s="281"/>
      <c r="CMT1" s="281"/>
      <c r="CMU1" s="281"/>
      <c r="CMV1" s="281"/>
      <c r="CMW1" s="281"/>
      <c r="CMX1" s="281"/>
      <c r="CMY1" s="281"/>
      <c r="CMZ1" s="281"/>
      <c r="CNA1" s="281"/>
      <c r="CNB1" s="281"/>
      <c r="CNC1" s="281"/>
      <c r="CND1" s="281"/>
      <c r="CNE1" s="281"/>
      <c r="CNF1" s="281"/>
      <c r="CNG1" s="281"/>
      <c r="CNH1" s="281"/>
      <c r="CNI1" s="281"/>
      <c r="CNJ1" s="281"/>
      <c r="CNK1" s="281"/>
      <c r="CNL1" s="281"/>
      <c r="CNM1" s="281"/>
      <c r="CNN1" s="281"/>
      <c r="CNO1" s="281"/>
      <c r="CNP1" s="281"/>
      <c r="CNQ1" s="281"/>
      <c r="CNR1" s="281"/>
      <c r="CNS1" s="281"/>
      <c r="CNT1" s="281"/>
      <c r="CNU1" s="281"/>
      <c r="CNV1" s="281"/>
      <c r="CNW1" s="281"/>
      <c r="CNX1" s="281"/>
      <c r="CNY1" s="281"/>
      <c r="CNZ1" s="281"/>
      <c r="COA1" s="281"/>
      <c r="COB1" s="281"/>
      <c r="COC1" s="281"/>
      <c r="COD1" s="281"/>
      <c r="COE1" s="281"/>
      <c r="COF1" s="281"/>
      <c r="COG1" s="281"/>
      <c r="COH1" s="281"/>
      <c r="COI1" s="281"/>
      <c r="COJ1" s="281"/>
      <c r="COK1" s="281"/>
      <c r="COL1" s="281"/>
      <c r="COM1" s="281"/>
      <c r="CON1" s="281"/>
      <c r="COO1" s="281"/>
      <c r="COP1" s="281"/>
      <c r="COQ1" s="281"/>
      <c r="COR1" s="281"/>
      <c r="COS1" s="281"/>
      <c r="COT1" s="281"/>
      <c r="COU1" s="281"/>
      <c r="COV1" s="281"/>
      <c r="COW1" s="281"/>
      <c r="COX1" s="281"/>
      <c r="COY1" s="281"/>
      <c r="COZ1" s="281"/>
      <c r="CPA1" s="281"/>
      <c r="CPB1" s="281"/>
      <c r="CPC1" s="281"/>
      <c r="CPD1" s="281"/>
      <c r="CPE1" s="281"/>
      <c r="CPF1" s="281"/>
      <c r="CPG1" s="281"/>
      <c r="CPH1" s="281"/>
      <c r="CPI1" s="281"/>
      <c r="CPJ1" s="281"/>
      <c r="CPK1" s="281"/>
      <c r="CPL1" s="281"/>
      <c r="CPM1" s="281"/>
      <c r="CPN1" s="281"/>
      <c r="CPO1" s="281"/>
      <c r="CPP1" s="281"/>
      <c r="CPQ1" s="281"/>
      <c r="CPR1" s="281"/>
      <c r="CPS1" s="281"/>
      <c r="CPT1" s="281"/>
      <c r="CPU1" s="281"/>
      <c r="CPV1" s="281"/>
      <c r="CPW1" s="281"/>
      <c r="CPX1" s="281"/>
      <c r="CPY1" s="281"/>
      <c r="CPZ1" s="281"/>
      <c r="CQA1" s="281"/>
      <c r="CQB1" s="281"/>
      <c r="CQC1" s="281"/>
      <c r="CQD1" s="281"/>
      <c r="CQE1" s="281"/>
      <c r="CQF1" s="281"/>
      <c r="CQG1" s="281"/>
      <c r="CQH1" s="281"/>
      <c r="CQI1" s="281"/>
      <c r="CQJ1" s="281"/>
      <c r="CQK1" s="281"/>
      <c r="CQL1" s="281"/>
      <c r="CQM1" s="281"/>
      <c r="CQN1" s="281"/>
      <c r="CQO1" s="281"/>
      <c r="CQP1" s="281"/>
      <c r="CQQ1" s="281"/>
      <c r="CQR1" s="281"/>
      <c r="CQS1" s="281"/>
      <c r="CQT1" s="281"/>
      <c r="CQU1" s="281"/>
      <c r="CQV1" s="281"/>
      <c r="CQW1" s="281"/>
      <c r="CQX1" s="281"/>
      <c r="CQY1" s="281"/>
      <c r="CQZ1" s="281"/>
      <c r="CRA1" s="281"/>
      <c r="CRB1" s="281"/>
      <c r="CRC1" s="281"/>
      <c r="CRD1" s="281"/>
      <c r="CRE1" s="281"/>
      <c r="CRF1" s="281"/>
      <c r="CRG1" s="281"/>
      <c r="CRH1" s="281"/>
      <c r="CRI1" s="281"/>
      <c r="CRJ1" s="281"/>
      <c r="CRK1" s="281"/>
      <c r="CRL1" s="281"/>
      <c r="CRM1" s="281"/>
      <c r="CRN1" s="281"/>
      <c r="CRO1" s="281"/>
      <c r="CRP1" s="281"/>
      <c r="CRQ1" s="281"/>
      <c r="CRR1" s="281"/>
      <c r="CRS1" s="281"/>
      <c r="CRT1" s="281"/>
      <c r="CRU1" s="281"/>
      <c r="CRV1" s="281"/>
      <c r="CRW1" s="281"/>
      <c r="CRX1" s="281"/>
      <c r="CRY1" s="281"/>
      <c r="CRZ1" s="281"/>
      <c r="CSA1" s="281"/>
      <c r="CSB1" s="281"/>
      <c r="CSC1" s="281"/>
      <c r="CSD1" s="281"/>
      <c r="CSE1" s="281"/>
      <c r="CSF1" s="281"/>
      <c r="CSG1" s="281"/>
      <c r="CSH1" s="281"/>
      <c r="CSI1" s="281"/>
      <c r="CSJ1" s="281"/>
      <c r="CSK1" s="281"/>
      <c r="CSL1" s="281"/>
      <c r="CSM1" s="281"/>
      <c r="CSN1" s="281"/>
      <c r="CSO1" s="281"/>
      <c r="CSP1" s="281"/>
      <c r="CSQ1" s="281"/>
      <c r="CSR1" s="281"/>
      <c r="CSS1" s="281"/>
      <c r="CST1" s="281"/>
      <c r="CSU1" s="281"/>
      <c r="CSV1" s="281"/>
      <c r="CSW1" s="281"/>
      <c r="CSX1" s="281"/>
      <c r="CSY1" s="281"/>
      <c r="CSZ1" s="281"/>
      <c r="CTA1" s="281"/>
      <c r="CTB1" s="281"/>
      <c r="CTC1" s="281"/>
      <c r="CTD1" s="281"/>
      <c r="CTE1" s="281"/>
      <c r="CTF1" s="281"/>
      <c r="CTG1" s="281"/>
      <c r="CTH1" s="281"/>
      <c r="CTI1" s="281"/>
      <c r="CTJ1" s="281"/>
      <c r="CTK1" s="281"/>
      <c r="CTL1" s="281"/>
      <c r="CTM1" s="281"/>
      <c r="CTN1" s="281"/>
      <c r="CTO1" s="281"/>
      <c r="CTP1" s="281"/>
      <c r="CTQ1" s="281"/>
      <c r="CTR1" s="281"/>
      <c r="CTS1" s="281"/>
      <c r="CTT1" s="281"/>
      <c r="CTU1" s="281"/>
      <c r="CTV1" s="281"/>
      <c r="CTW1" s="281"/>
      <c r="CTX1" s="281"/>
      <c r="CTY1" s="281"/>
      <c r="CTZ1" s="281"/>
      <c r="CUA1" s="281"/>
      <c r="CUB1" s="281"/>
      <c r="CUC1" s="281"/>
      <c r="CUD1" s="281"/>
      <c r="CUE1" s="281"/>
      <c r="CUF1" s="281"/>
      <c r="CUG1" s="281"/>
      <c r="CUH1" s="281"/>
      <c r="CUI1" s="281"/>
      <c r="CUJ1" s="281"/>
      <c r="CUK1" s="281"/>
      <c r="CUL1" s="281"/>
      <c r="CUM1" s="281"/>
      <c r="CUN1" s="281"/>
      <c r="CUO1" s="281"/>
      <c r="CUP1" s="281"/>
      <c r="CUQ1" s="281"/>
      <c r="CUR1" s="281"/>
      <c r="CUS1" s="281"/>
      <c r="CUT1" s="281"/>
      <c r="CUU1" s="281"/>
      <c r="CUV1" s="281"/>
      <c r="CUW1" s="281"/>
      <c r="CUX1" s="281"/>
      <c r="CUY1" s="281"/>
      <c r="CUZ1" s="281"/>
      <c r="CVA1" s="281"/>
      <c r="CVB1" s="281"/>
      <c r="CVC1" s="281"/>
      <c r="CVD1" s="281"/>
      <c r="CVE1" s="281"/>
      <c r="CVF1" s="281"/>
      <c r="CVG1" s="281"/>
      <c r="CVH1" s="281"/>
      <c r="CVI1" s="281"/>
      <c r="CVJ1" s="281"/>
      <c r="CVK1" s="281"/>
      <c r="CVL1" s="281"/>
      <c r="CVM1" s="281"/>
      <c r="CVN1" s="281"/>
      <c r="CVO1" s="281"/>
      <c r="CVP1" s="281"/>
      <c r="CVQ1" s="281"/>
      <c r="CVR1" s="281"/>
      <c r="CVS1" s="281"/>
      <c r="CVT1" s="281"/>
      <c r="CVU1" s="281"/>
      <c r="CVV1" s="281"/>
      <c r="CVW1" s="281"/>
      <c r="CVX1" s="281"/>
      <c r="CVY1" s="281"/>
      <c r="CVZ1" s="281"/>
      <c r="CWA1" s="281"/>
      <c r="CWB1" s="281"/>
      <c r="CWC1" s="281"/>
      <c r="CWD1" s="281"/>
      <c r="CWE1" s="281"/>
      <c r="CWF1" s="281"/>
      <c r="CWG1" s="281"/>
      <c r="CWH1" s="281"/>
      <c r="CWI1" s="281"/>
      <c r="CWJ1" s="281"/>
      <c r="CWK1" s="281"/>
      <c r="CWL1" s="281"/>
      <c r="CWM1" s="281"/>
      <c r="CWN1" s="281"/>
      <c r="CWO1" s="281"/>
      <c r="CWP1" s="281"/>
      <c r="CWQ1" s="281"/>
      <c r="CWR1" s="281"/>
      <c r="CWS1" s="281"/>
      <c r="CWT1" s="281"/>
      <c r="CWU1" s="281"/>
      <c r="CWV1" s="281"/>
      <c r="CWW1" s="281"/>
      <c r="CWX1" s="281"/>
      <c r="CWY1" s="281"/>
      <c r="CWZ1" s="281"/>
      <c r="CXA1" s="281"/>
      <c r="CXB1" s="281"/>
      <c r="CXC1" s="281"/>
      <c r="CXD1" s="281"/>
      <c r="CXE1" s="281"/>
      <c r="CXF1" s="281"/>
      <c r="CXG1" s="281"/>
      <c r="CXH1" s="281"/>
      <c r="CXI1" s="281"/>
      <c r="CXJ1" s="281"/>
      <c r="CXK1" s="281"/>
      <c r="CXL1" s="281"/>
      <c r="CXM1" s="281"/>
      <c r="CXN1" s="281"/>
      <c r="CXO1" s="281"/>
      <c r="CXP1" s="281"/>
      <c r="CXQ1" s="281"/>
      <c r="CXR1" s="281"/>
      <c r="CXS1" s="281"/>
      <c r="CXT1" s="281"/>
      <c r="CXU1" s="281"/>
      <c r="CXV1" s="281"/>
      <c r="CXW1" s="281"/>
      <c r="CXX1" s="281"/>
      <c r="CXY1" s="281"/>
      <c r="CXZ1" s="281"/>
      <c r="CYA1" s="281"/>
      <c r="CYB1" s="281"/>
      <c r="CYC1" s="281"/>
      <c r="CYD1" s="281"/>
      <c r="CYE1" s="281"/>
      <c r="CYF1" s="281"/>
      <c r="CYG1" s="281"/>
      <c r="CYH1" s="281"/>
      <c r="CYI1" s="281"/>
      <c r="CYJ1" s="281"/>
      <c r="CYK1" s="281"/>
      <c r="CYL1" s="281"/>
      <c r="CYM1" s="281"/>
      <c r="CYN1" s="281"/>
      <c r="CYO1" s="281"/>
      <c r="CYP1" s="281"/>
      <c r="CYQ1" s="281"/>
      <c r="CYR1" s="281"/>
      <c r="CYS1" s="281"/>
      <c r="CYT1" s="281"/>
      <c r="CYU1" s="281"/>
      <c r="CYV1" s="281"/>
      <c r="CYW1" s="281"/>
      <c r="CYX1" s="281"/>
      <c r="CYY1" s="281"/>
      <c r="CYZ1" s="281"/>
      <c r="CZA1" s="281"/>
      <c r="CZB1" s="281"/>
      <c r="CZC1" s="281"/>
      <c r="CZD1" s="281"/>
      <c r="CZE1" s="281"/>
      <c r="CZF1" s="281"/>
      <c r="CZG1" s="281"/>
      <c r="CZH1" s="281"/>
      <c r="CZI1" s="281"/>
      <c r="CZJ1" s="281"/>
      <c r="CZK1" s="281"/>
      <c r="CZL1" s="281"/>
      <c r="CZM1" s="281"/>
      <c r="CZN1" s="281"/>
      <c r="CZO1" s="281"/>
      <c r="CZP1" s="281"/>
      <c r="CZQ1" s="281"/>
      <c r="CZR1" s="281"/>
      <c r="CZS1" s="281"/>
      <c r="CZT1" s="281"/>
      <c r="CZU1" s="281"/>
      <c r="CZV1" s="281"/>
      <c r="CZW1" s="281"/>
      <c r="CZX1" s="281"/>
      <c r="CZY1" s="281"/>
      <c r="CZZ1" s="281"/>
      <c r="DAA1" s="281"/>
      <c r="DAB1" s="281"/>
      <c r="DAC1" s="281"/>
      <c r="DAD1" s="281"/>
      <c r="DAE1" s="281"/>
      <c r="DAF1" s="281"/>
      <c r="DAG1" s="281"/>
      <c r="DAH1" s="281"/>
      <c r="DAI1" s="281"/>
      <c r="DAJ1" s="281"/>
      <c r="DAK1" s="281"/>
      <c r="DAL1" s="281"/>
      <c r="DAM1" s="281"/>
      <c r="DAN1" s="281"/>
      <c r="DAO1" s="281"/>
      <c r="DAP1" s="281"/>
      <c r="DAQ1" s="281"/>
      <c r="DAR1" s="281"/>
      <c r="DAS1" s="281"/>
      <c r="DAT1" s="281"/>
      <c r="DAU1" s="281"/>
      <c r="DAV1" s="281"/>
      <c r="DAW1" s="281"/>
      <c r="DAX1" s="281"/>
      <c r="DAY1" s="281"/>
      <c r="DAZ1" s="281"/>
      <c r="DBA1" s="281"/>
      <c r="DBB1" s="281"/>
      <c r="DBC1" s="281"/>
      <c r="DBD1" s="281"/>
      <c r="DBE1" s="281"/>
      <c r="DBF1" s="281"/>
      <c r="DBG1" s="281"/>
      <c r="DBH1" s="281"/>
      <c r="DBI1" s="281"/>
      <c r="DBJ1" s="281"/>
      <c r="DBK1" s="281"/>
      <c r="DBL1" s="281"/>
      <c r="DBM1" s="281"/>
      <c r="DBN1" s="281"/>
      <c r="DBO1" s="281"/>
      <c r="DBP1" s="281"/>
      <c r="DBQ1" s="281"/>
      <c r="DBR1" s="281"/>
      <c r="DBS1" s="281"/>
      <c r="DBT1" s="281"/>
      <c r="DBU1" s="281"/>
      <c r="DBV1" s="281"/>
      <c r="DBW1" s="281"/>
      <c r="DBX1" s="281"/>
      <c r="DBY1" s="281"/>
      <c r="DBZ1" s="281"/>
      <c r="DCA1" s="281"/>
      <c r="DCB1" s="281"/>
      <c r="DCC1" s="281"/>
      <c r="DCD1" s="281"/>
      <c r="DCE1" s="281"/>
      <c r="DCF1" s="281"/>
      <c r="DCG1" s="281"/>
      <c r="DCH1" s="281"/>
      <c r="DCI1" s="281"/>
      <c r="DCJ1" s="281"/>
      <c r="DCK1" s="281"/>
      <c r="DCL1" s="281"/>
      <c r="DCM1" s="281"/>
      <c r="DCN1" s="281"/>
      <c r="DCO1" s="281"/>
      <c r="DCP1" s="281"/>
      <c r="DCQ1" s="281"/>
      <c r="DCR1" s="281"/>
      <c r="DCS1" s="281"/>
      <c r="DCT1" s="281"/>
      <c r="DCU1" s="281"/>
      <c r="DCV1" s="281"/>
      <c r="DCW1" s="281"/>
      <c r="DCX1" s="281"/>
      <c r="DCY1" s="281"/>
      <c r="DCZ1" s="281"/>
      <c r="DDA1" s="281"/>
      <c r="DDB1" s="281"/>
      <c r="DDC1" s="281"/>
      <c r="DDD1" s="281"/>
      <c r="DDE1" s="281"/>
      <c r="DDF1" s="281"/>
      <c r="DDG1" s="281"/>
      <c r="DDH1" s="281"/>
      <c r="DDI1" s="281"/>
      <c r="DDJ1" s="281"/>
      <c r="DDK1" s="281"/>
      <c r="DDL1" s="281"/>
      <c r="DDM1" s="281"/>
      <c r="DDN1" s="281"/>
      <c r="DDO1" s="281"/>
      <c r="DDP1" s="281"/>
      <c r="DDQ1" s="281"/>
      <c r="DDR1" s="281"/>
      <c r="DDS1" s="281"/>
      <c r="DDT1" s="281"/>
      <c r="DDU1" s="281"/>
      <c r="DDV1" s="281"/>
      <c r="DDW1" s="281"/>
      <c r="DDX1" s="281"/>
      <c r="DDY1" s="281"/>
      <c r="DDZ1" s="281"/>
      <c r="DEA1" s="281"/>
      <c r="DEB1" s="281"/>
      <c r="DEC1" s="281"/>
      <c r="DED1" s="281"/>
      <c r="DEE1" s="281"/>
      <c r="DEF1" s="281"/>
      <c r="DEG1" s="281"/>
      <c r="DEH1" s="281"/>
      <c r="DEI1" s="281"/>
      <c r="DEJ1" s="281"/>
      <c r="DEK1" s="281"/>
      <c r="DEL1" s="281"/>
      <c r="DEM1" s="281"/>
      <c r="DEN1" s="281"/>
      <c r="DEO1" s="281"/>
      <c r="DEP1" s="281"/>
      <c r="DEQ1" s="281"/>
      <c r="DER1" s="281"/>
      <c r="DES1" s="281"/>
      <c r="DET1" s="281"/>
      <c r="DEU1" s="281"/>
      <c r="DEV1" s="281"/>
      <c r="DEW1" s="281"/>
      <c r="DEX1" s="281"/>
      <c r="DEY1" s="281"/>
      <c r="DEZ1" s="281"/>
      <c r="DFA1" s="281"/>
      <c r="DFB1" s="281"/>
      <c r="DFC1" s="281"/>
      <c r="DFD1" s="281"/>
      <c r="DFE1" s="281"/>
      <c r="DFF1" s="281"/>
      <c r="DFG1" s="281"/>
      <c r="DFH1" s="281"/>
      <c r="DFI1" s="281"/>
      <c r="DFJ1" s="281"/>
      <c r="DFK1" s="281"/>
      <c r="DFL1" s="281"/>
      <c r="DFM1" s="281"/>
      <c r="DFN1" s="281"/>
      <c r="DFO1" s="281"/>
      <c r="DFP1" s="281"/>
      <c r="DFQ1" s="281"/>
      <c r="DFR1" s="281"/>
      <c r="DFS1" s="281"/>
      <c r="DFT1" s="281"/>
      <c r="DFU1" s="281"/>
      <c r="DFV1" s="281"/>
      <c r="DFW1" s="281"/>
      <c r="DFX1" s="281"/>
      <c r="DFY1" s="281"/>
      <c r="DFZ1" s="281"/>
      <c r="DGA1" s="281"/>
      <c r="DGB1" s="281"/>
      <c r="DGC1" s="281"/>
      <c r="DGD1" s="281"/>
      <c r="DGE1" s="281"/>
      <c r="DGF1" s="281"/>
      <c r="DGG1" s="281"/>
      <c r="DGH1" s="281"/>
      <c r="DGI1" s="281"/>
      <c r="DGJ1" s="281"/>
      <c r="DGK1" s="281"/>
      <c r="DGL1" s="281"/>
      <c r="DGM1" s="281"/>
      <c r="DGN1" s="281"/>
      <c r="DGO1" s="281"/>
      <c r="DGP1" s="281"/>
      <c r="DGQ1" s="281"/>
      <c r="DGR1" s="281"/>
      <c r="DGS1" s="281"/>
      <c r="DGT1" s="281"/>
      <c r="DGU1" s="281"/>
      <c r="DGV1" s="281"/>
      <c r="DGW1" s="281"/>
      <c r="DGX1" s="281"/>
      <c r="DGY1" s="281"/>
      <c r="DGZ1" s="281"/>
      <c r="DHA1" s="281"/>
      <c r="DHB1" s="281"/>
      <c r="DHC1" s="281"/>
      <c r="DHD1" s="281"/>
      <c r="DHE1" s="281"/>
      <c r="DHF1" s="281"/>
      <c r="DHG1" s="281"/>
      <c r="DHH1" s="281"/>
      <c r="DHI1" s="281"/>
      <c r="DHJ1" s="281"/>
      <c r="DHK1" s="281"/>
      <c r="DHL1" s="281"/>
      <c r="DHM1" s="281"/>
      <c r="DHN1" s="281"/>
      <c r="DHO1" s="281"/>
      <c r="DHP1" s="281"/>
      <c r="DHQ1" s="281"/>
      <c r="DHR1" s="281"/>
      <c r="DHS1" s="281"/>
      <c r="DHT1" s="281"/>
      <c r="DHU1" s="281"/>
      <c r="DHV1" s="281"/>
      <c r="DHW1" s="281"/>
      <c r="DHX1" s="281"/>
      <c r="DHY1" s="281"/>
      <c r="DHZ1" s="281"/>
      <c r="DIA1" s="281"/>
      <c r="DIB1" s="281"/>
      <c r="DIC1" s="281"/>
      <c r="DID1" s="281"/>
      <c r="DIE1" s="281"/>
      <c r="DIF1" s="281"/>
      <c r="DIG1" s="281"/>
      <c r="DIH1" s="281"/>
      <c r="DII1" s="281"/>
      <c r="DIJ1" s="281"/>
      <c r="DIK1" s="281"/>
      <c r="DIL1" s="281"/>
      <c r="DIM1" s="281"/>
      <c r="DIN1" s="281"/>
      <c r="DIO1" s="281"/>
      <c r="DIP1" s="281"/>
      <c r="DIQ1" s="281"/>
      <c r="DIR1" s="281"/>
      <c r="DIS1" s="281"/>
      <c r="DIT1" s="281"/>
      <c r="DIU1" s="281"/>
      <c r="DIV1" s="281"/>
      <c r="DIW1" s="281"/>
      <c r="DIX1" s="281"/>
      <c r="DIY1" s="281"/>
      <c r="DIZ1" s="281"/>
      <c r="DJA1" s="281"/>
      <c r="DJB1" s="281"/>
      <c r="DJC1" s="281"/>
      <c r="DJD1" s="281"/>
      <c r="DJE1" s="281"/>
      <c r="DJF1" s="281"/>
      <c r="DJG1" s="281"/>
      <c r="DJH1" s="281"/>
      <c r="DJI1" s="281"/>
      <c r="DJJ1" s="281"/>
      <c r="DJK1" s="281"/>
      <c r="DJL1" s="281"/>
      <c r="DJM1" s="281"/>
      <c r="DJN1" s="281"/>
      <c r="DJO1" s="281"/>
      <c r="DJP1" s="281"/>
      <c r="DJQ1" s="281"/>
      <c r="DJR1" s="281"/>
      <c r="DJS1" s="281"/>
      <c r="DJT1" s="281"/>
      <c r="DJU1" s="281"/>
      <c r="DJV1" s="281"/>
      <c r="DJW1" s="281"/>
      <c r="DJX1" s="281"/>
      <c r="DJY1" s="281"/>
      <c r="DJZ1" s="281"/>
      <c r="DKA1" s="281"/>
      <c r="DKB1" s="281"/>
      <c r="DKC1" s="281"/>
      <c r="DKD1" s="281"/>
      <c r="DKE1" s="281"/>
      <c r="DKF1" s="281"/>
      <c r="DKG1" s="281"/>
      <c r="DKH1" s="281"/>
      <c r="DKI1" s="281"/>
      <c r="DKJ1" s="281"/>
      <c r="DKK1" s="281"/>
      <c r="DKL1" s="281"/>
      <c r="DKM1" s="281"/>
      <c r="DKN1" s="281"/>
      <c r="DKO1" s="281"/>
      <c r="DKP1" s="281"/>
      <c r="DKQ1" s="281"/>
      <c r="DKR1" s="281"/>
      <c r="DKS1" s="281"/>
      <c r="DKT1" s="281"/>
      <c r="DKU1" s="281"/>
      <c r="DKV1" s="281"/>
      <c r="DKW1" s="281"/>
      <c r="DKX1" s="281"/>
      <c r="DKY1" s="281"/>
      <c r="DKZ1" s="281"/>
      <c r="DLA1" s="281"/>
      <c r="DLB1" s="281"/>
      <c r="DLC1" s="281"/>
      <c r="DLD1" s="281"/>
      <c r="DLE1" s="281"/>
      <c r="DLF1" s="281"/>
      <c r="DLG1" s="281"/>
      <c r="DLH1" s="281"/>
      <c r="DLI1" s="281"/>
      <c r="DLJ1" s="281"/>
      <c r="DLK1" s="281"/>
      <c r="DLL1" s="281"/>
      <c r="DLM1" s="281"/>
      <c r="DLN1" s="281"/>
      <c r="DLO1" s="281"/>
      <c r="DLP1" s="281"/>
      <c r="DLQ1" s="281"/>
      <c r="DLR1" s="281"/>
      <c r="DLS1" s="281"/>
      <c r="DLT1" s="281"/>
      <c r="DLU1" s="281"/>
      <c r="DLV1" s="281"/>
      <c r="DLW1" s="281"/>
      <c r="DLX1" s="281"/>
      <c r="DLY1" s="281"/>
      <c r="DLZ1" s="281"/>
      <c r="DMA1" s="281"/>
      <c r="DMB1" s="281"/>
      <c r="DMC1" s="281"/>
      <c r="DMD1" s="281"/>
      <c r="DME1" s="281"/>
      <c r="DMF1" s="281"/>
      <c r="DMG1" s="281"/>
      <c r="DMH1" s="281"/>
      <c r="DMI1" s="281"/>
      <c r="DMJ1" s="281"/>
      <c r="DMK1" s="281"/>
      <c r="DML1" s="281"/>
      <c r="DMM1" s="281"/>
      <c r="DMN1" s="281"/>
      <c r="DMO1" s="281"/>
      <c r="DMP1" s="281"/>
      <c r="DMQ1" s="281"/>
      <c r="DMR1" s="281"/>
      <c r="DMS1" s="281"/>
      <c r="DMT1" s="281"/>
      <c r="DMU1" s="281"/>
      <c r="DMV1" s="281"/>
      <c r="DMW1" s="281"/>
      <c r="DMX1" s="281"/>
      <c r="DMY1" s="281"/>
      <c r="DMZ1" s="281"/>
      <c r="DNA1" s="281"/>
      <c r="DNB1" s="281"/>
      <c r="DNC1" s="281"/>
      <c r="DND1" s="281"/>
      <c r="DNE1" s="281"/>
      <c r="DNF1" s="281"/>
      <c r="DNG1" s="281"/>
      <c r="DNH1" s="281"/>
      <c r="DNI1" s="281"/>
      <c r="DNJ1" s="281"/>
      <c r="DNK1" s="281"/>
      <c r="DNL1" s="281"/>
      <c r="DNM1" s="281"/>
      <c r="DNN1" s="281"/>
      <c r="DNO1" s="281"/>
      <c r="DNP1" s="281"/>
      <c r="DNQ1" s="281"/>
      <c r="DNR1" s="281"/>
      <c r="DNS1" s="281"/>
      <c r="DNT1" s="281"/>
      <c r="DNU1" s="281"/>
      <c r="DNV1" s="281"/>
      <c r="DNW1" s="281"/>
      <c r="DNX1" s="281"/>
      <c r="DNY1" s="281"/>
      <c r="DNZ1" s="281"/>
      <c r="DOA1" s="281"/>
      <c r="DOB1" s="281"/>
      <c r="DOC1" s="281"/>
      <c r="DOD1" s="281"/>
      <c r="DOE1" s="281"/>
      <c r="DOF1" s="281"/>
      <c r="DOG1" s="281"/>
      <c r="DOH1" s="281"/>
      <c r="DOI1" s="281"/>
      <c r="DOJ1" s="281"/>
      <c r="DOK1" s="281"/>
      <c r="DOL1" s="281"/>
      <c r="DOM1" s="281"/>
      <c r="DON1" s="281"/>
      <c r="DOO1" s="281"/>
      <c r="DOP1" s="281"/>
      <c r="DOQ1" s="281"/>
      <c r="DOR1" s="281"/>
      <c r="DOS1" s="281"/>
      <c r="DOT1" s="281"/>
      <c r="DOU1" s="281"/>
      <c r="DOV1" s="281"/>
      <c r="DOW1" s="281"/>
      <c r="DOX1" s="281"/>
      <c r="DOY1" s="281"/>
      <c r="DOZ1" s="281"/>
      <c r="DPA1" s="281"/>
      <c r="DPB1" s="281"/>
      <c r="DPC1" s="281"/>
      <c r="DPD1" s="281"/>
      <c r="DPE1" s="281"/>
      <c r="DPF1" s="281"/>
      <c r="DPG1" s="281"/>
      <c r="DPH1" s="281"/>
      <c r="DPI1" s="281"/>
      <c r="DPJ1" s="281"/>
      <c r="DPK1" s="281"/>
      <c r="DPL1" s="281"/>
      <c r="DPM1" s="281"/>
      <c r="DPN1" s="281"/>
      <c r="DPO1" s="281"/>
      <c r="DPP1" s="281"/>
      <c r="DPQ1" s="281"/>
      <c r="DPR1" s="281"/>
      <c r="DPS1" s="281"/>
      <c r="DPT1" s="281"/>
      <c r="DPU1" s="281"/>
      <c r="DPV1" s="281"/>
      <c r="DPW1" s="281"/>
      <c r="DPX1" s="281"/>
      <c r="DPY1" s="281"/>
      <c r="DPZ1" s="281"/>
      <c r="DQA1" s="281"/>
      <c r="DQB1" s="281"/>
      <c r="DQC1" s="281"/>
      <c r="DQD1" s="281"/>
      <c r="DQE1" s="281"/>
      <c r="DQF1" s="281"/>
      <c r="DQG1" s="281"/>
      <c r="DQH1" s="281"/>
      <c r="DQI1" s="281"/>
      <c r="DQJ1" s="281"/>
      <c r="DQK1" s="281"/>
      <c r="DQL1" s="281"/>
      <c r="DQM1" s="281"/>
      <c r="DQN1" s="281"/>
      <c r="DQO1" s="281"/>
      <c r="DQP1" s="281"/>
      <c r="DQQ1" s="281"/>
      <c r="DQR1" s="281"/>
      <c r="DQS1" s="281"/>
      <c r="DQT1" s="281"/>
      <c r="DQU1" s="281"/>
      <c r="DQV1" s="281"/>
      <c r="DQW1" s="281"/>
      <c r="DQX1" s="281"/>
      <c r="DQY1" s="281"/>
      <c r="DQZ1" s="281"/>
      <c r="DRA1" s="281"/>
      <c r="DRB1" s="281"/>
      <c r="DRC1" s="281"/>
      <c r="DRD1" s="281"/>
      <c r="DRE1" s="281"/>
      <c r="DRF1" s="281"/>
      <c r="DRG1" s="281"/>
      <c r="DRH1" s="281"/>
      <c r="DRI1" s="281"/>
      <c r="DRJ1" s="281"/>
      <c r="DRK1" s="281"/>
      <c r="DRL1" s="281"/>
      <c r="DRM1" s="281"/>
      <c r="DRN1" s="281"/>
      <c r="DRO1" s="281"/>
      <c r="DRP1" s="281"/>
      <c r="DRQ1" s="281"/>
      <c r="DRR1" s="281"/>
      <c r="DRS1" s="281"/>
      <c r="DRT1" s="281"/>
      <c r="DRU1" s="281"/>
      <c r="DRV1" s="281"/>
      <c r="DRW1" s="281"/>
      <c r="DRX1" s="281"/>
      <c r="DRY1" s="281"/>
      <c r="DRZ1" s="281"/>
      <c r="DSA1" s="281"/>
      <c r="DSB1" s="281"/>
      <c r="DSC1" s="281"/>
      <c r="DSD1" s="281"/>
      <c r="DSE1" s="281"/>
      <c r="DSF1" s="281"/>
      <c r="DSG1" s="281"/>
      <c r="DSH1" s="281"/>
      <c r="DSI1" s="281"/>
      <c r="DSJ1" s="281"/>
      <c r="DSK1" s="281"/>
      <c r="DSL1" s="281"/>
      <c r="DSM1" s="281"/>
      <c r="DSN1" s="281"/>
      <c r="DSO1" s="281"/>
      <c r="DSP1" s="281"/>
      <c r="DSQ1" s="281"/>
      <c r="DSR1" s="281"/>
      <c r="DSS1" s="281"/>
      <c r="DST1" s="281"/>
      <c r="DSU1" s="281"/>
      <c r="DSV1" s="281"/>
      <c r="DSW1" s="281"/>
      <c r="DSX1" s="281"/>
      <c r="DSY1" s="281"/>
      <c r="DSZ1" s="281"/>
      <c r="DTA1" s="281"/>
      <c r="DTB1" s="281"/>
      <c r="DTC1" s="281"/>
      <c r="DTD1" s="281"/>
      <c r="DTE1" s="281"/>
      <c r="DTF1" s="281"/>
      <c r="DTG1" s="281"/>
      <c r="DTH1" s="281"/>
      <c r="DTI1" s="281"/>
      <c r="DTJ1" s="281"/>
      <c r="DTK1" s="281"/>
      <c r="DTL1" s="281"/>
      <c r="DTM1" s="281"/>
      <c r="DTN1" s="281"/>
      <c r="DTO1" s="281"/>
      <c r="DTP1" s="281"/>
      <c r="DTQ1" s="281"/>
      <c r="DTR1" s="281"/>
      <c r="DTS1" s="281"/>
      <c r="DTT1" s="281"/>
      <c r="DTU1" s="281"/>
      <c r="DTV1" s="281"/>
      <c r="DTW1" s="281"/>
      <c r="DTX1" s="281"/>
      <c r="DTY1" s="281"/>
      <c r="DTZ1" s="281"/>
      <c r="DUA1" s="281"/>
      <c r="DUB1" s="281"/>
      <c r="DUC1" s="281"/>
      <c r="DUD1" s="281"/>
      <c r="DUE1" s="281"/>
      <c r="DUF1" s="281"/>
      <c r="DUG1" s="281"/>
      <c r="DUH1" s="281"/>
      <c r="DUI1" s="281"/>
      <c r="DUJ1" s="281"/>
      <c r="DUK1" s="281"/>
      <c r="DUL1" s="281"/>
      <c r="DUM1" s="281"/>
      <c r="DUN1" s="281"/>
      <c r="DUO1" s="281"/>
      <c r="DUP1" s="281"/>
      <c r="DUQ1" s="281"/>
      <c r="DUR1" s="281"/>
      <c r="DUS1" s="281"/>
      <c r="DUT1" s="281"/>
      <c r="DUU1" s="281"/>
      <c r="DUV1" s="281"/>
      <c r="DUW1" s="281"/>
      <c r="DUX1" s="281"/>
      <c r="DUY1" s="281"/>
      <c r="DUZ1" s="281"/>
      <c r="DVA1" s="281"/>
      <c r="DVB1" s="281"/>
      <c r="DVC1" s="281"/>
      <c r="DVD1" s="281"/>
      <c r="DVE1" s="281"/>
      <c r="DVF1" s="281"/>
      <c r="DVG1" s="281"/>
      <c r="DVH1" s="281"/>
      <c r="DVI1" s="281"/>
      <c r="DVJ1" s="281"/>
      <c r="DVK1" s="281"/>
      <c r="DVL1" s="281"/>
      <c r="DVM1" s="281"/>
      <c r="DVN1" s="281"/>
      <c r="DVO1" s="281"/>
      <c r="DVP1" s="281"/>
      <c r="DVQ1" s="281"/>
      <c r="DVR1" s="281"/>
      <c r="DVS1" s="281"/>
      <c r="DVT1" s="281"/>
      <c r="DVU1" s="281"/>
      <c r="DVV1" s="281"/>
      <c r="DVW1" s="281"/>
      <c r="DVX1" s="281"/>
      <c r="DVY1" s="281"/>
      <c r="DVZ1" s="281"/>
      <c r="DWA1" s="281"/>
      <c r="DWB1" s="281"/>
      <c r="DWC1" s="281"/>
      <c r="DWD1" s="281"/>
      <c r="DWE1" s="281"/>
      <c r="DWF1" s="281"/>
      <c r="DWG1" s="281"/>
      <c r="DWH1" s="281"/>
      <c r="DWI1" s="281"/>
      <c r="DWJ1" s="281"/>
      <c r="DWK1" s="281"/>
      <c r="DWL1" s="281"/>
      <c r="DWM1" s="281"/>
      <c r="DWN1" s="281"/>
      <c r="DWO1" s="281"/>
      <c r="DWP1" s="281"/>
      <c r="DWQ1" s="281"/>
      <c r="DWR1" s="281"/>
      <c r="DWS1" s="281"/>
      <c r="DWT1" s="281"/>
      <c r="DWU1" s="281"/>
      <c r="DWV1" s="281"/>
      <c r="DWW1" s="281"/>
      <c r="DWX1" s="281"/>
      <c r="DWY1" s="281"/>
      <c r="DWZ1" s="281"/>
      <c r="DXA1" s="281"/>
      <c r="DXB1" s="281"/>
      <c r="DXC1" s="281"/>
      <c r="DXD1" s="281"/>
      <c r="DXE1" s="281"/>
      <c r="DXF1" s="281"/>
      <c r="DXG1" s="281"/>
      <c r="DXH1" s="281"/>
      <c r="DXI1" s="281"/>
      <c r="DXJ1" s="281"/>
      <c r="DXK1" s="281"/>
      <c r="DXL1" s="281"/>
      <c r="DXM1" s="281"/>
      <c r="DXN1" s="281"/>
      <c r="DXO1" s="281"/>
      <c r="DXP1" s="281"/>
      <c r="DXQ1" s="281"/>
      <c r="DXR1" s="281"/>
      <c r="DXS1" s="281"/>
      <c r="DXT1" s="281"/>
      <c r="DXU1" s="281"/>
      <c r="DXV1" s="281"/>
      <c r="DXW1" s="281"/>
      <c r="DXX1" s="281"/>
      <c r="DXY1" s="281"/>
      <c r="DXZ1" s="281"/>
      <c r="DYA1" s="281"/>
      <c r="DYB1" s="281"/>
      <c r="DYC1" s="281"/>
      <c r="DYD1" s="281"/>
      <c r="DYE1" s="281"/>
      <c r="DYF1" s="281"/>
      <c r="DYG1" s="281"/>
      <c r="DYH1" s="281"/>
      <c r="DYI1" s="281"/>
      <c r="DYJ1" s="281"/>
      <c r="DYK1" s="281"/>
      <c r="DYL1" s="281"/>
      <c r="DYM1" s="281"/>
      <c r="DYN1" s="281"/>
      <c r="DYO1" s="281"/>
      <c r="DYP1" s="281"/>
      <c r="DYQ1" s="281"/>
      <c r="DYR1" s="281"/>
      <c r="DYS1" s="281"/>
      <c r="DYT1" s="281"/>
      <c r="DYU1" s="281"/>
      <c r="DYV1" s="281"/>
      <c r="DYW1" s="281"/>
      <c r="DYX1" s="281"/>
      <c r="DYY1" s="281"/>
      <c r="DYZ1" s="281"/>
      <c r="DZA1" s="281"/>
      <c r="DZB1" s="281"/>
      <c r="DZC1" s="281"/>
      <c r="DZD1" s="281"/>
      <c r="DZE1" s="281"/>
      <c r="DZF1" s="281"/>
      <c r="DZG1" s="281"/>
      <c r="DZH1" s="281"/>
      <c r="DZI1" s="281"/>
      <c r="DZJ1" s="281"/>
      <c r="DZK1" s="281"/>
      <c r="DZL1" s="281"/>
      <c r="DZM1" s="281"/>
      <c r="DZN1" s="281"/>
      <c r="DZO1" s="281"/>
      <c r="DZP1" s="281"/>
      <c r="DZQ1" s="281"/>
      <c r="DZR1" s="281"/>
      <c r="DZS1" s="281"/>
      <c r="DZT1" s="281"/>
      <c r="DZU1" s="281"/>
      <c r="DZV1" s="281"/>
      <c r="DZW1" s="281"/>
      <c r="DZX1" s="281"/>
      <c r="DZY1" s="281"/>
      <c r="DZZ1" s="281"/>
      <c r="EAA1" s="281"/>
      <c r="EAB1" s="281"/>
      <c r="EAC1" s="281"/>
      <c r="EAD1" s="281"/>
      <c r="EAE1" s="281"/>
      <c r="EAF1" s="281"/>
      <c r="EAG1" s="281"/>
      <c r="EAH1" s="281"/>
      <c r="EAI1" s="281"/>
      <c r="EAJ1" s="281"/>
      <c r="EAK1" s="281"/>
      <c r="EAL1" s="281"/>
      <c r="EAM1" s="281"/>
      <c r="EAN1" s="281"/>
      <c r="EAO1" s="281"/>
      <c r="EAP1" s="281"/>
      <c r="EAQ1" s="281"/>
      <c r="EAR1" s="281"/>
      <c r="EAS1" s="281"/>
      <c r="EAT1" s="281"/>
      <c r="EAU1" s="281"/>
      <c r="EAV1" s="281"/>
      <c r="EAW1" s="281"/>
      <c r="EAX1" s="281"/>
      <c r="EAY1" s="281"/>
      <c r="EAZ1" s="281"/>
      <c r="EBA1" s="281"/>
      <c r="EBB1" s="281"/>
      <c r="EBC1" s="281"/>
      <c r="EBD1" s="281"/>
      <c r="EBE1" s="281"/>
      <c r="EBF1" s="281"/>
      <c r="EBG1" s="281"/>
      <c r="EBH1" s="281"/>
      <c r="EBI1" s="281"/>
      <c r="EBJ1" s="281"/>
      <c r="EBK1" s="281"/>
      <c r="EBL1" s="281"/>
      <c r="EBM1" s="281"/>
      <c r="EBN1" s="281"/>
      <c r="EBO1" s="281"/>
      <c r="EBP1" s="281"/>
      <c r="EBQ1" s="281"/>
      <c r="EBR1" s="281"/>
      <c r="EBS1" s="281"/>
      <c r="EBT1" s="281"/>
      <c r="EBU1" s="281"/>
      <c r="EBV1" s="281"/>
      <c r="EBW1" s="281"/>
      <c r="EBX1" s="281"/>
      <c r="EBY1" s="281"/>
      <c r="EBZ1" s="281"/>
      <c r="ECA1" s="281"/>
      <c r="ECB1" s="281"/>
      <c r="ECC1" s="281"/>
      <c r="ECD1" s="281"/>
      <c r="ECE1" s="281"/>
      <c r="ECF1" s="281"/>
      <c r="ECG1" s="281"/>
      <c r="ECH1" s="281"/>
      <c r="ECI1" s="281"/>
      <c r="ECJ1" s="281"/>
      <c r="ECK1" s="281"/>
      <c r="ECL1" s="281"/>
      <c r="ECM1" s="281"/>
      <c r="ECN1" s="281"/>
      <c r="ECO1" s="281"/>
      <c r="ECP1" s="281"/>
      <c r="ECQ1" s="281"/>
      <c r="ECR1" s="281"/>
      <c r="ECS1" s="281"/>
      <c r="ECT1" s="281"/>
      <c r="ECU1" s="281"/>
      <c r="ECV1" s="281"/>
      <c r="ECW1" s="281"/>
      <c r="ECX1" s="281"/>
      <c r="ECY1" s="281"/>
      <c r="ECZ1" s="281"/>
      <c r="EDA1" s="281"/>
      <c r="EDB1" s="281"/>
      <c r="EDC1" s="281"/>
      <c r="EDD1" s="281"/>
      <c r="EDE1" s="281"/>
      <c r="EDF1" s="281"/>
      <c r="EDG1" s="281"/>
      <c r="EDH1" s="281"/>
      <c r="EDI1" s="281"/>
      <c r="EDJ1" s="281"/>
      <c r="EDK1" s="281"/>
      <c r="EDL1" s="281"/>
      <c r="EDM1" s="281"/>
      <c r="EDN1" s="281"/>
      <c r="EDO1" s="281"/>
      <c r="EDP1" s="281"/>
      <c r="EDQ1" s="281"/>
      <c r="EDR1" s="281"/>
      <c r="EDS1" s="281"/>
      <c r="EDT1" s="281"/>
      <c r="EDU1" s="281"/>
      <c r="EDV1" s="281"/>
      <c r="EDW1" s="281"/>
      <c r="EDX1" s="281"/>
      <c r="EDY1" s="281"/>
      <c r="EDZ1" s="281"/>
      <c r="EEA1" s="281"/>
      <c r="EEB1" s="281"/>
      <c r="EEC1" s="281"/>
      <c r="EED1" s="281"/>
      <c r="EEE1" s="281"/>
      <c r="EEF1" s="281"/>
      <c r="EEG1" s="281"/>
      <c r="EEH1" s="281"/>
      <c r="EEI1" s="281"/>
      <c r="EEJ1" s="281"/>
      <c r="EEK1" s="281"/>
      <c r="EEL1" s="281"/>
      <c r="EEM1" s="281"/>
      <c r="EEN1" s="281"/>
      <c r="EEO1" s="281"/>
      <c r="EEP1" s="281"/>
      <c r="EEQ1" s="281"/>
      <c r="EER1" s="281"/>
      <c r="EES1" s="281"/>
      <c r="EET1" s="281"/>
      <c r="EEU1" s="281"/>
      <c r="EEV1" s="281"/>
      <c r="EEW1" s="281"/>
      <c r="EEX1" s="281"/>
      <c r="EEY1" s="281"/>
      <c r="EEZ1" s="281"/>
      <c r="EFA1" s="281"/>
      <c r="EFB1" s="281"/>
      <c r="EFC1" s="281"/>
      <c r="EFD1" s="281"/>
      <c r="EFE1" s="281"/>
      <c r="EFF1" s="281"/>
      <c r="EFG1" s="281"/>
      <c r="EFH1" s="281"/>
      <c r="EFI1" s="281"/>
      <c r="EFJ1" s="281"/>
      <c r="EFK1" s="281"/>
      <c r="EFL1" s="281"/>
      <c r="EFM1" s="281"/>
      <c r="EFN1" s="281"/>
      <c r="EFO1" s="281"/>
      <c r="EFP1" s="281"/>
      <c r="EFQ1" s="281"/>
      <c r="EFR1" s="281"/>
      <c r="EFS1" s="281"/>
      <c r="EFT1" s="281"/>
      <c r="EFU1" s="281"/>
      <c r="EFV1" s="281"/>
      <c r="EFW1" s="281"/>
      <c r="EFX1" s="281"/>
      <c r="EFY1" s="281"/>
      <c r="EFZ1" s="281"/>
      <c r="EGA1" s="281"/>
      <c r="EGB1" s="281"/>
      <c r="EGC1" s="281"/>
      <c r="EGD1" s="281"/>
      <c r="EGE1" s="281"/>
      <c r="EGF1" s="281"/>
      <c r="EGG1" s="281"/>
      <c r="EGH1" s="281"/>
      <c r="EGI1" s="281"/>
      <c r="EGJ1" s="281"/>
      <c r="EGK1" s="281"/>
      <c r="EGL1" s="281"/>
      <c r="EGM1" s="281"/>
      <c r="EGN1" s="281"/>
      <c r="EGO1" s="281"/>
      <c r="EGP1" s="281"/>
      <c r="EGQ1" s="281"/>
      <c r="EGR1" s="281"/>
      <c r="EGS1" s="281"/>
      <c r="EGT1" s="281"/>
      <c r="EGU1" s="281"/>
      <c r="EGV1" s="281"/>
      <c r="EGW1" s="281"/>
      <c r="EGX1" s="281"/>
      <c r="EGY1" s="281"/>
      <c r="EGZ1" s="281"/>
      <c r="EHA1" s="281"/>
      <c r="EHB1" s="281"/>
      <c r="EHC1" s="281"/>
      <c r="EHD1" s="281"/>
      <c r="EHE1" s="281"/>
      <c r="EHF1" s="281"/>
      <c r="EHG1" s="281"/>
      <c r="EHH1" s="281"/>
      <c r="EHI1" s="281"/>
      <c r="EHJ1" s="281"/>
      <c r="EHK1" s="281"/>
      <c r="EHL1" s="281"/>
      <c r="EHM1" s="281"/>
      <c r="EHN1" s="281"/>
      <c r="EHO1" s="281"/>
      <c r="EHP1" s="281"/>
      <c r="EHQ1" s="281"/>
      <c r="EHR1" s="281"/>
      <c r="EHS1" s="281"/>
      <c r="EHT1" s="281"/>
      <c r="EHU1" s="281"/>
      <c r="EHV1" s="281"/>
      <c r="EHW1" s="281"/>
      <c r="EHX1" s="281"/>
      <c r="EHY1" s="281"/>
      <c r="EHZ1" s="281"/>
      <c r="EIA1" s="281"/>
      <c r="EIB1" s="281"/>
      <c r="EIC1" s="281"/>
      <c r="EID1" s="281"/>
      <c r="EIE1" s="281"/>
      <c r="EIF1" s="281"/>
      <c r="EIG1" s="281"/>
      <c r="EIH1" s="281"/>
      <c r="EII1" s="281"/>
      <c r="EIJ1" s="281"/>
      <c r="EIK1" s="281"/>
      <c r="EIL1" s="281"/>
      <c r="EIM1" s="281"/>
      <c r="EIN1" s="281"/>
      <c r="EIO1" s="281"/>
      <c r="EIP1" s="281"/>
      <c r="EIQ1" s="281"/>
      <c r="EIR1" s="281"/>
      <c r="EIS1" s="281"/>
      <c r="EIT1" s="281"/>
      <c r="EIU1" s="281"/>
      <c r="EIV1" s="281"/>
      <c r="EIW1" s="281"/>
      <c r="EIX1" s="281"/>
      <c r="EIY1" s="281"/>
      <c r="EIZ1" s="281"/>
      <c r="EJA1" s="281"/>
      <c r="EJB1" s="281"/>
      <c r="EJC1" s="281"/>
      <c r="EJD1" s="281"/>
      <c r="EJE1" s="281"/>
      <c r="EJF1" s="281"/>
      <c r="EJG1" s="281"/>
      <c r="EJH1" s="281"/>
      <c r="EJI1" s="281"/>
      <c r="EJJ1" s="281"/>
      <c r="EJK1" s="281"/>
      <c r="EJL1" s="281"/>
      <c r="EJM1" s="281"/>
      <c r="EJN1" s="281"/>
      <c r="EJO1" s="281"/>
      <c r="EJP1" s="281"/>
      <c r="EJQ1" s="281"/>
      <c r="EJR1" s="281"/>
      <c r="EJS1" s="281"/>
      <c r="EJT1" s="281"/>
      <c r="EJU1" s="281"/>
      <c r="EJV1" s="281"/>
      <c r="EJW1" s="281"/>
      <c r="EJX1" s="281"/>
      <c r="EJY1" s="281"/>
      <c r="EJZ1" s="281"/>
      <c r="EKA1" s="281"/>
      <c r="EKB1" s="281"/>
      <c r="EKC1" s="281"/>
      <c r="EKD1" s="281"/>
      <c r="EKE1" s="281"/>
      <c r="EKF1" s="281"/>
      <c r="EKG1" s="281"/>
      <c r="EKH1" s="281"/>
      <c r="EKI1" s="281"/>
      <c r="EKJ1" s="281"/>
      <c r="EKK1" s="281"/>
      <c r="EKL1" s="281"/>
      <c r="EKM1" s="281"/>
      <c r="EKN1" s="281"/>
      <c r="EKO1" s="281"/>
      <c r="EKP1" s="281"/>
      <c r="EKQ1" s="281"/>
      <c r="EKR1" s="281"/>
      <c r="EKS1" s="281"/>
      <c r="EKT1" s="281"/>
      <c r="EKU1" s="281"/>
      <c r="EKV1" s="281"/>
      <c r="EKW1" s="281"/>
      <c r="EKX1" s="281"/>
      <c r="EKY1" s="281"/>
      <c r="EKZ1" s="281"/>
      <c r="ELA1" s="281"/>
      <c r="ELB1" s="281"/>
      <c r="ELC1" s="281"/>
      <c r="ELD1" s="281"/>
      <c r="ELE1" s="281"/>
      <c r="ELF1" s="281"/>
      <c r="ELG1" s="281"/>
      <c r="ELH1" s="281"/>
      <c r="ELI1" s="281"/>
      <c r="ELJ1" s="281"/>
      <c r="ELK1" s="281"/>
      <c r="ELL1" s="281"/>
      <c r="ELM1" s="281"/>
      <c r="ELN1" s="281"/>
      <c r="ELO1" s="281"/>
      <c r="ELP1" s="281"/>
      <c r="ELQ1" s="281"/>
      <c r="ELR1" s="281"/>
      <c r="ELS1" s="281"/>
      <c r="ELT1" s="281"/>
      <c r="ELU1" s="281"/>
      <c r="ELV1" s="281"/>
      <c r="ELW1" s="281"/>
      <c r="ELX1" s="281"/>
      <c r="ELY1" s="281"/>
      <c r="ELZ1" s="281"/>
      <c r="EMA1" s="281"/>
      <c r="EMB1" s="281"/>
      <c r="EMC1" s="281"/>
      <c r="EMD1" s="281"/>
      <c r="EME1" s="281"/>
      <c r="EMF1" s="281"/>
      <c r="EMG1" s="281"/>
      <c r="EMH1" s="281"/>
      <c r="EMI1" s="281"/>
      <c r="EMJ1" s="281"/>
      <c r="EMK1" s="281"/>
      <c r="EML1" s="281"/>
      <c r="EMM1" s="281"/>
      <c r="EMN1" s="281"/>
      <c r="EMO1" s="281"/>
      <c r="EMP1" s="281"/>
      <c r="EMQ1" s="281"/>
      <c r="EMR1" s="281"/>
      <c r="EMS1" s="281"/>
      <c r="EMT1" s="281"/>
      <c r="EMU1" s="281"/>
      <c r="EMV1" s="281"/>
      <c r="EMW1" s="281"/>
      <c r="EMX1" s="281"/>
      <c r="EMY1" s="281"/>
      <c r="EMZ1" s="281"/>
      <c r="ENA1" s="281"/>
      <c r="ENB1" s="281"/>
      <c r="ENC1" s="281"/>
      <c r="END1" s="281"/>
      <c r="ENE1" s="281"/>
      <c r="ENF1" s="281"/>
      <c r="ENG1" s="281"/>
      <c r="ENH1" s="281"/>
      <c r="ENI1" s="281"/>
      <c r="ENJ1" s="281"/>
      <c r="ENK1" s="281"/>
      <c r="ENL1" s="281"/>
      <c r="ENM1" s="281"/>
      <c r="ENN1" s="281"/>
      <c r="ENO1" s="281"/>
      <c r="ENP1" s="281"/>
      <c r="ENQ1" s="281"/>
      <c r="ENR1" s="281"/>
      <c r="ENS1" s="281"/>
      <c r="ENT1" s="281"/>
      <c r="ENU1" s="281"/>
      <c r="ENV1" s="281"/>
      <c r="ENW1" s="281"/>
      <c r="ENX1" s="281"/>
      <c r="ENY1" s="281"/>
      <c r="ENZ1" s="281"/>
      <c r="EOA1" s="281"/>
      <c r="EOB1" s="281"/>
      <c r="EOC1" s="281"/>
      <c r="EOD1" s="281"/>
      <c r="EOE1" s="281"/>
      <c r="EOF1" s="281"/>
      <c r="EOG1" s="281"/>
      <c r="EOH1" s="281"/>
      <c r="EOI1" s="281"/>
      <c r="EOJ1" s="281"/>
      <c r="EOK1" s="281"/>
      <c r="EOL1" s="281"/>
      <c r="EOM1" s="281"/>
      <c r="EON1" s="281"/>
      <c r="EOO1" s="281"/>
      <c r="EOP1" s="281"/>
      <c r="EOQ1" s="281"/>
      <c r="EOR1" s="281"/>
      <c r="EOS1" s="281"/>
      <c r="EOT1" s="281"/>
      <c r="EOU1" s="281"/>
      <c r="EOV1" s="281"/>
      <c r="EOW1" s="281"/>
      <c r="EOX1" s="281"/>
      <c r="EOY1" s="281"/>
      <c r="EOZ1" s="281"/>
      <c r="EPA1" s="281"/>
      <c r="EPB1" s="281"/>
      <c r="EPC1" s="281"/>
      <c r="EPD1" s="281"/>
      <c r="EPE1" s="281"/>
      <c r="EPF1" s="281"/>
      <c r="EPG1" s="281"/>
      <c r="EPH1" s="281"/>
      <c r="EPI1" s="281"/>
      <c r="EPJ1" s="281"/>
      <c r="EPK1" s="281"/>
      <c r="EPL1" s="281"/>
      <c r="EPM1" s="281"/>
      <c r="EPN1" s="281"/>
      <c r="EPO1" s="281"/>
      <c r="EPP1" s="281"/>
      <c r="EPQ1" s="281"/>
      <c r="EPR1" s="281"/>
      <c r="EPS1" s="281"/>
      <c r="EPT1" s="281"/>
      <c r="EPU1" s="281"/>
      <c r="EPV1" s="281"/>
      <c r="EPW1" s="281"/>
      <c r="EPX1" s="281"/>
      <c r="EPY1" s="281"/>
      <c r="EPZ1" s="281"/>
      <c r="EQA1" s="281"/>
      <c r="EQB1" s="281"/>
      <c r="EQC1" s="281"/>
      <c r="EQD1" s="281"/>
      <c r="EQE1" s="281"/>
      <c r="EQF1" s="281"/>
      <c r="EQG1" s="281"/>
      <c r="EQH1" s="281"/>
      <c r="EQI1" s="281"/>
      <c r="EQJ1" s="281"/>
      <c r="EQK1" s="281"/>
      <c r="EQL1" s="281"/>
      <c r="EQM1" s="281"/>
      <c r="EQN1" s="281"/>
      <c r="EQO1" s="281"/>
      <c r="EQP1" s="281"/>
      <c r="EQQ1" s="281"/>
      <c r="EQR1" s="281"/>
      <c r="EQS1" s="281"/>
      <c r="EQT1" s="281"/>
      <c r="EQU1" s="281"/>
      <c r="EQV1" s="281"/>
      <c r="EQW1" s="281"/>
      <c r="EQX1" s="281"/>
      <c r="EQY1" s="281"/>
      <c r="EQZ1" s="281"/>
      <c r="ERA1" s="281"/>
      <c r="ERB1" s="281"/>
      <c r="ERC1" s="281"/>
      <c r="ERD1" s="281"/>
      <c r="ERE1" s="281"/>
      <c r="ERF1" s="281"/>
      <c r="ERG1" s="281"/>
      <c r="ERH1" s="281"/>
      <c r="ERI1" s="281"/>
      <c r="ERJ1" s="281"/>
      <c r="ERK1" s="281"/>
      <c r="ERL1" s="281"/>
      <c r="ERM1" s="281"/>
      <c r="ERN1" s="281"/>
      <c r="ERO1" s="281"/>
      <c r="ERP1" s="281"/>
      <c r="ERQ1" s="281"/>
      <c r="ERR1" s="281"/>
      <c r="ERS1" s="281"/>
      <c r="ERT1" s="281"/>
      <c r="ERU1" s="281"/>
      <c r="ERV1" s="281"/>
      <c r="ERW1" s="281"/>
      <c r="ERX1" s="281"/>
      <c r="ERY1" s="281"/>
      <c r="ERZ1" s="281"/>
      <c r="ESA1" s="281"/>
      <c r="ESB1" s="281"/>
      <c r="ESC1" s="281"/>
      <c r="ESD1" s="281"/>
      <c r="ESE1" s="281"/>
      <c r="ESF1" s="281"/>
      <c r="ESG1" s="281"/>
      <c r="ESH1" s="281"/>
      <c r="ESI1" s="281"/>
      <c r="ESJ1" s="281"/>
      <c r="ESK1" s="281"/>
      <c r="ESL1" s="281"/>
      <c r="ESM1" s="281"/>
      <c r="ESN1" s="281"/>
      <c r="ESO1" s="281"/>
      <c r="ESP1" s="281"/>
      <c r="ESQ1" s="281"/>
      <c r="ESR1" s="281"/>
      <c r="ESS1" s="281"/>
      <c r="EST1" s="281"/>
      <c r="ESU1" s="281"/>
      <c r="ESV1" s="281"/>
      <c r="ESW1" s="281"/>
      <c r="ESX1" s="281"/>
      <c r="ESY1" s="281"/>
      <c r="ESZ1" s="281"/>
      <c r="ETA1" s="281"/>
      <c r="ETB1" s="281"/>
      <c r="ETC1" s="281"/>
      <c r="ETD1" s="281"/>
      <c r="ETE1" s="281"/>
      <c r="ETF1" s="281"/>
      <c r="ETG1" s="281"/>
      <c r="ETH1" s="281"/>
      <c r="ETI1" s="281"/>
      <c r="ETJ1" s="281"/>
      <c r="ETK1" s="281"/>
      <c r="ETL1" s="281"/>
      <c r="ETM1" s="281"/>
      <c r="ETN1" s="281"/>
      <c r="ETO1" s="281"/>
      <c r="ETP1" s="281"/>
      <c r="ETQ1" s="281"/>
      <c r="ETR1" s="281"/>
      <c r="ETS1" s="281"/>
      <c r="ETT1" s="281"/>
      <c r="ETU1" s="281"/>
      <c r="ETV1" s="281"/>
      <c r="ETW1" s="281"/>
      <c r="ETX1" s="281"/>
      <c r="ETY1" s="281"/>
      <c r="ETZ1" s="281"/>
      <c r="EUA1" s="281"/>
      <c r="EUB1" s="281"/>
      <c r="EUC1" s="281"/>
      <c r="EUD1" s="281"/>
      <c r="EUE1" s="281"/>
      <c r="EUF1" s="281"/>
      <c r="EUG1" s="281"/>
      <c r="EUH1" s="281"/>
      <c r="EUI1" s="281"/>
      <c r="EUJ1" s="281"/>
      <c r="EUK1" s="281"/>
      <c r="EUL1" s="281"/>
      <c r="EUM1" s="281"/>
      <c r="EUN1" s="281"/>
      <c r="EUO1" s="281"/>
      <c r="EUP1" s="281"/>
      <c r="EUQ1" s="281"/>
      <c r="EUR1" s="281"/>
      <c r="EUS1" s="281"/>
      <c r="EUT1" s="281"/>
      <c r="EUU1" s="281"/>
      <c r="EUV1" s="281"/>
      <c r="EUW1" s="281"/>
      <c r="EUX1" s="281"/>
      <c r="EUY1" s="281"/>
      <c r="EUZ1" s="281"/>
      <c r="EVA1" s="281"/>
      <c r="EVB1" s="281"/>
      <c r="EVC1" s="281"/>
      <c r="EVD1" s="281"/>
      <c r="EVE1" s="281"/>
      <c r="EVF1" s="281"/>
      <c r="EVG1" s="281"/>
      <c r="EVH1" s="281"/>
      <c r="EVI1" s="281"/>
      <c r="EVJ1" s="281"/>
      <c r="EVK1" s="281"/>
      <c r="EVL1" s="281"/>
      <c r="EVM1" s="281"/>
      <c r="EVN1" s="281"/>
      <c r="EVO1" s="281"/>
      <c r="EVP1" s="281"/>
      <c r="EVQ1" s="281"/>
      <c r="EVR1" s="281"/>
      <c r="EVS1" s="281"/>
      <c r="EVT1" s="281"/>
      <c r="EVU1" s="281"/>
      <c r="EVV1" s="281"/>
      <c r="EVW1" s="281"/>
      <c r="EVX1" s="281"/>
      <c r="EVY1" s="281"/>
      <c r="EVZ1" s="281"/>
      <c r="EWA1" s="281"/>
      <c r="EWB1" s="281"/>
      <c r="EWC1" s="281"/>
      <c r="EWD1" s="281"/>
      <c r="EWE1" s="281"/>
      <c r="EWF1" s="281"/>
      <c r="EWG1" s="281"/>
      <c r="EWH1" s="281"/>
      <c r="EWI1" s="281"/>
      <c r="EWJ1" s="281"/>
      <c r="EWK1" s="281"/>
      <c r="EWL1" s="281"/>
      <c r="EWM1" s="281"/>
      <c r="EWN1" s="281"/>
      <c r="EWO1" s="281"/>
      <c r="EWP1" s="281"/>
      <c r="EWQ1" s="281"/>
      <c r="EWR1" s="281"/>
      <c r="EWS1" s="281"/>
      <c r="EWT1" s="281"/>
      <c r="EWU1" s="281"/>
      <c r="EWV1" s="281"/>
      <c r="EWW1" s="281"/>
      <c r="EWX1" s="281"/>
      <c r="EWY1" s="281"/>
      <c r="EWZ1" s="281"/>
      <c r="EXA1" s="281"/>
      <c r="EXB1" s="281"/>
      <c r="EXC1" s="281"/>
      <c r="EXD1" s="281"/>
      <c r="EXE1" s="281"/>
      <c r="EXF1" s="281"/>
      <c r="EXG1" s="281"/>
      <c r="EXH1" s="281"/>
      <c r="EXI1" s="281"/>
      <c r="EXJ1" s="281"/>
      <c r="EXK1" s="281"/>
      <c r="EXL1" s="281"/>
      <c r="EXM1" s="281"/>
      <c r="EXN1" s="281"/>
      <c r="EXO1" s="281"/>
      <c r="EXP1" s="281"/>
      <c r="EXQ1" s="281"/>
      <c r="EXR1" s="281"/>
      <c r="EXS1" s="281"/>
      <c r="EXT1" s="281"/>
      <c r="EXU1" s="281"/>
      <c r="EXV1" s="281"/>
      <c r="EXW1" s="281"/>
      <c r="EXX1" s="281"/>
      <c r="EXY1" s="281"/>
      <c r="EXZ1" s="281"/>
      <c r="EYA1" s="281"/>
      <c r="EYB1" s="281"/>
      <c r="EYC1" s="281"/>
      <c r="EYD1" s="281"/>
      <c r="EYE1" s="281"/>
      <c r="EYF1" s="281"/>
      <c r="EYG1" s="281"/>
      <c r="EYH1" s="281"/>
      <c r="EYI1" s="281"/>
      <c r="EYJ1" s="281"/>
      <c r="EYK1" s="281"/>
      <c r="EYL1" s="281"/>
      <c r="EYM1" s="281"/>
      <c r="EYN1" s="281"/>
      <c r="EYO1" s="281"/>
      <c r="EYP1" s="281"/>
      <c r="EYQ1" s="281"/>
      <c r="EYR1" s="281"/>
      <c r="EYS1" s="281"/>
      <c r="EYT1" s="281"/>
      <c r="EYU1" s="281"/>
      <c r="EYV1" s="281"/>
      <c r="EYW1" s="281"/>
      <c r="EYX1" s="281"/>
      <c r="EYY1" s="281"/>
      <c r="EYZ1" s="281"/>
      <c r="EZA1" s="281"/>
      <c r="EZB1" s="281"/>
      <c r="EZC1" s="281"/>
      <c r="EZD1" s="281"/>
      <c r="EZE1" s="281"/>
      <c r="EZF1" s="281"/>
      <c r="EZG1" s="281"/>
      <c r="EZH1" s="281"/>
      <c r="EZI1" s="281"/>
      <c r="EZJ1" s="281"/>
      <c r="EZK1" s="281"/>
      <c r="EZL1" s="281"/>
      <c r="EZM1" s="281"/>
      <c r="EZN1" s="281"/>
      <c r="EZO1" s="281"/>
      <c r="EZP1" s="281"/>
      <c r="EZQ1" s="281"/>
      <c r="EZR1" s="281"/>
      <c r="EZS1" s="281"/>
      <c r="EZT1" s="281"/>
      <c r="EZU1" s="281"/>
      <c r="EZV1" s="281"/>
      <c r="EZW1" s="281"/>
      <c r="EZX1" s="281"/>
      <c r="EZY1" s="281"/>
      <c r="EZZ1" s="281"/>
      <c r="FAA1" s="281"/>
      <c r="FAB1" s="281"/>
      <c r="FAC1" s="281"/>
      <c r="FAD1" s="281"/>
      <c r="FAE1" s="281"/>
      <c r="FAF1" s="281"/>
      <c r="FAG1" s="281"/>
      <c r="FAH1" s="281"/>
      <c r="FAI1" s="281"/>
      <c r="FAJ1" s="281"/>
      <c r="FAK1" s="281"/>
      <c r="FAL1" s="281"/>
      <c r="FAM1" s="281"/>
      <c r="FAN1" s="281"/>
      <c r="FAO1" s="281"/>
      <c r="FAP1" s="281"/>
      <c r="FAQ1" s="281"/>
      <c r="FAR1" s="281"/>
      <c r="FAS1" s="281"/>
      <c r="FAT1" s="281"/>
      <c r="FAU1" s="281"/>
      <c r="FAV1" s="281"/>
      <c r="FAW1" s="281"/>
      <c r="FAX1" s="281"/>
      <c r="FAY1" s="281"/>
      <c r="FAZ1" s="281"/>
      <c r="FBA1" s="281"/>
      <c r="FBB1" s="281"/>
      <c r="FBC1" s="281"/>
      <c r="FBD1" s="281"/>
      <c r="FBE1" s="281"/>
      <c r="FBF1" s="281"/>
      <c r="FBG1" s="281"/>
      <c r="FBH1" s="281"/>
      <c r="FBI1" s="281"/>
      <c r="FBJ1" s="281"/>
      <c r="FBK1" s="281"/>
      <c r="FBL1" s="281"/>
      <c r="FBM1" s="281"/>
      <c r="FBN1" s="281"/>
      <c r="FBO1" s="281"/>
      <c r="FBP1" s="281"/>
      <c r="FBQ1" s="281"/>
      <c r="FBR1" s="281"/>
      <c r="FBS1" s="281"/>
      <c r="FBT1" s="281"/>
      <c r="FBU1" s="281"/>
      <c r="FBV1" s="281"/>
      <c r="FBW1" s="281"/>
      <c r="FBX1" s="281"/>
      <c r="FBY1" s="281"/>
      <c r="FBZ1" s="281"/>
      <c r="FCA1" s="281"/>
      <c r="FCB1" s="281"/>
      <c r="FCC1" s="281"/>
      <c r="FCD1" s="281"/>
      <c r="FCE1" s="281"/>
      <c r="FCF1" s="281"/>
      <c r="FCG1" s="281"/>
      <c r="FCH1" s="281"/>
      <c r="FCI1" s="281"/>
      <c r="FCJ1" s="281"/>
      <c r="FCK1" s="281"/>
      <c r="FCL1" s="281"/>
      <c r="FCM1" s="281"/>
      <c r="FCN1" s="281"/>
      <c r="FCO1" s="281"/>
      <c r="FCP1" s="281"/>
      <c r="FCQ1" s="281"/>
      <c r="FCR1" s="281"/>
      <c r="FCS1" s="281"/>
      <c r="FCT1" s="281"/>
      <c r="FCU1" s="281"/>
      <c r="FCV1" s="281"/>
      <c r="FCW1" s="281"/>
      <c r="FCX1" s="281"/>
      <c r="FCY1" s="281"/>
      <c r="FCZ1" s="281"/>
      <c r="FDA1" s="281"/>
      <c r="FDB1" s="281"/>
      <c r="FDC1" s="281"/>
      <c r="FDD1" s="281"/>
      <c r="FDE1" s="281"/>
      <c r="FDF1" s="281"/>
      <c r="FDG1" s="281"/>
      <c r="FDH1" s="281"/>
      <c r="FDI1" s="281"/>
      <c r="FDJ1" s="281"/>
      <c r="FDK1" s="281"/>
      <c r="FDL1" s="281"/>
      <c r="FDM1" s="281"/>
      <c r="FDN1" s="281"/>
      <c r="FDO1" s="281"/>
      <c r="FDP1" s="281"/>
      <c r="FDQ1" s="281"/>
      <c r="FDR1" s="281"/>
      <c r="FDS1" s="281"/>
      <c r="FDT1" s="281"/>
      <c r="FDU1" s="281"/>
      <c r="FDV1" s="281"/>
      <c r="FDW1" s="281"/>
      <c r="FDX1" s="281"/>
      <c r="FDY1" s="281"/>
      <c r="FDZ1" s="281"/>
      <c r="FEA1" s="281"/>
      <c r="FEB1" s="281"/>
      <c r="FEC1" s="281"/>
      <c r="FED1" s="281"/>
      <c r="FEE1" s="281"/>
      <c r="FEF1" s="281"/>
      <c r="FEG1" s="281"/>
      <c r="FEH1" s="281"/>
      <c r="FEI1" s="281"/>
      <c r="FEJ1" s="281"/>
      <c r="FEK1" s="281"/>
      <c r="FEL1" s="281"/>
      <c r="FEM1" s="281"/>
      <c r="FEN1" s="281"/>
      <c r="FEO1" s="281"/>
      <c r="FEP1" s="281"/>
      <c r="FEQ1" s="281"/>
      <c r="FER1" s="281"/>
      <c r="FES1" s="281"/>
      <c r="FET1" s="281"/>
      <c r="FEU1" s="281"/>
      <c r="FEV1" s="281"/>
      <c r="FEW1" s="281"/>
      <c r="FEX1" s="281"/>
      <c r="FEY1" s="281"/>
      <c r="FEZ1" s="281"/>
      <c r="FFA1" s="281"/>
      <c r="FFB1" s="281"/>
      <c r="FFC1" s="281"/>
      <c r="FFD1" s="281"/>
      <c r="FFE1" s="281"/>
      <c r="FFF1" s="281"/>
      <c r="FFG1" s="281"/>
      <c r="FFH1" s="281"/>
      <c r="FFI1" s="281"/>
      <c r="FFJ1" s="281"/>
      <c r="FFK1" s="281"/>
      <c r="FFL1" s="281"/>
      <c r="FFM1" s="281"/>
      <c r="FFN1" s="281"/>
      <c r="FFO1" s="281"/>
      <c r="FFP1" s="281"/>
      <c r="FFQ1" s="281"/>
      <c r="FFR1" s="281"/>
      <c r="FFS1" s="281"/>
      <c r="FFT1" s="281"/>
      <c r="FFU1" s="281"/>
      <c r="FFV1" s="281"/>
      <c r="FFW1" s="281"/>
      <c r="FFX1" s="281"/>
      <c r="FFY1" s="281"/>
      <c r="FFZ1" s="281"/>
      <c r="FGA1" s="281"/>
      <c r="FGB1" s="281"/>
      <c r="FGC1" s="281"/>
      <c r="FGD1" s="281"/>
      <c r="FGE1" s="281"/>
      <c r="FGF1" s="281"/>
      <c r="FGG1" s="281"/>
      <c r="FGH1" s="281"/>
      <c r="FGI1" s="281"/>
      <c r="FGJ1" s="281"/>
      <c r="FGK1" s="281"/>
      <c r="FGL1" s="281"/>
      <c r="FGM1" s="281"/>
      <c r="FGN1" s="281"/>
      <c r="FGO1" s="281"/>
      <c r="FGP1" s="281"/>
      <c r="FGQ1" s="281"/>
      <c r="FGR1" s="281"/>
      <c r="FGS1" s="281"/>
      <c r="FGT1" s="281"/>
      <c r="FGU1" s="281"/>
      <c r="FGV1" s="281"/>
      <c r="FGW1" s="281"/>
      <c r="FGX1" s="281"/>
      <c r="FGY1" s="281"/>
      <c r="FGZ1" s="281"/>
      <c r="FHA1" s="281"/>
      <c r="FHB1" s="281"/>
      <c r="FHC1" s="281"/>
      <c r="FHD1" s="281"/>
      <c r="FHE1" s="281"/>
      <c r="FHF1" s="281"/>
      <c r="FHG1" s="281"/>
      <c r="FHH1" s="281"/>
      <c r="FHI1" s="281"/>
      <c r="FHJ1" s="281"/>
      <c r="FHK1" s="281"/>
      <c r="FHL1" s="281"/>
      <c r="FHM1" s="281"/>
      <c r="FHN1" s="281"/>
      <c r="FHO1" s="281"/>
      <c r="FHP1" s="281"/>
      <c r="FHQ1" s="281"/>
      <c r="FHR1" s="281"/>
      <c r="FHS1" s="281"/>
      <c r="FHT1" s="281"/>
      <c r="FHU1" s="281"/>
      <c r="FHV1" s="281"/>
      <c r="FHW1" s="281"/>
      <c r="FHX1" s="281"/>
      <c r="FHY1" s="281"/>
      <c r="FHZ1" s="281"/>
      <c r="FIA1" s="281"/>
      <c r="FIB1" s="281"/>
      <c r="FIC1" s="281"/>
      <c r="FID1" s="281"/>
      <c r="FIE1" s="281"/>
      <c r="FIF1" s="281"/>
      <c r="FIG1" s="281"/>
      <c r="FIH1" s="281"/>
      <c r="FII1" s="281"/>
      <c r="FIJ1" s="281"/>
      <c r="FIK1" s="281"/>
      <c r="FIL1" s="281"/>
      <c r="FIM1" s="281"/>
      <c r="FIN1" s="281"/>
      <c r="FIO1" s="281"/>
      <c r="FIP1" s="281"/>
      <c r="FIQ1" s="281"/>
      <c r="FIR1" s="281"/>
      <c r="FIS1" s="281"/>
      <c r="FIT1" s="281"/>
      <c r="FIU1" s="281"/>
      <c r="FIV1" s="281"/>
      <c r="FIW1" s="281"/>
      <c r="FIX1" s="281"/>
      <c r="FIY1" s="281"/>
      <c r="FIZ1" s="281"/>
      <c r="FJA1" s="281"/>
      <c r="FJB1" s="281"/>
      <c r="FJC1" s="281"/>
      <c r="FJD1" s="281"/>
      <c r="FJE1" s="281"/>
      <c r="FJF1" s="281"/>
      <c r="FJG1" s="281"/>
      <c r="FJH1" s="281"/>
      <c r="FJI1" s="281"/>
      <c r="FJJ1" s="281"/>
      <c r="FJK1" s="281"/>
      <c r="FJL1" s="281"/>
      <c r="FJM1" s="281"/>
      <c r="FJN1" s="281"/>
      <c r="FJO1" s="281"/>
      <c r="FJP1" s="281"/>
      <c r="FJQ1" s="281"/>
      <c r="FJR1" s="281"/>
      <c r="FJS1" s="281"/>
      <c r="FJT1" s="281"/>
      <c r="FJU1" s="281"/>
      <c r="FJV1" s="281"/>
      <c r="FJW1" s="281"/>
      <c r="FJX1" s="281"/>
      <c r="FJY1" s="281"/>
      <c r="FJZ1" s="281"/>
      <c r="FKA1" s="281"/>
      <c r="FKB1" s="281"/>
      <c r="FKC1" s="281"/>
      <c r="FKD1" s="281"/>
      <c r="FKE1" s="281"/>
      <c r="FKF1" s="281"/>
      <c r="FKG1" s="281"/>
      <c r="FKH1" s="281"/>
      <c r="FKI1" s="281"/>
      <c r="FKJ1" s="281"/>
      <c r="FKK1" s="281"/>
      <c r="FKL1" s="281"/>
      <c r="FKM1" s="281"/>
      <c r="FKN1" s="281"/>
      <c r="FKO1" s="281"/>
      <c r="FKP1" s="281"/>
      <c r="FKQ1" s="281"/>
      <c r="FKR1" s="281"/>
      <c r="FKS1" s="281"/>
      <c r="FKT1" s="281"/>
      <c r="FKU1" s="281"/>
      <c r="FKV1" s="281"/>
      <c r="FKW1" s="281"/>
      <c r="FKX1" s="281"/>
      <c r="FKY1" s="281"/>
      <c r="FKZ1" s="281"/>
      <c r="FLA1" s="281"/>
      <c r="FLB1" s="281"/>
      <c r="FLC1" s="281"/>
      <c r="FLD1" s="281"/>
      <c r="FLE1" s="281"/>
      <c r="FLF1" s="281"/>
      <c r="FLG1" s="281"/>
      <c r="FLH1" s="281"/>
      <c r="FLI1" s="281"/>
      <c r="FLJ1" s="281"/>
      <c r="FLK1" s="281"/>
      <c r="FLL1" s="281"/>
      <c r="FLM1" s="281"/>
      <c r="FLN1" s="281"/>
      <c r="FLO1" s="281"/>
      <c r="FLP1" s="281"/>
      <c r="FLQ1" s="281"/>
      <c r="FLR1" s="281"/>
      <c r="FLS1" s="281"/>
      <c r="FLT1" s="281"/>
      <c r="FLU1" s="281"/>
      <c r="FLV1" s="281"/>
      <c r="FLW1" s="281"/>
      <c r="FLX1" s="281"/>
      <c r="FLY1" s="281"/>
      <c r="FLZ1" s="281"/>
      <c r="FMA1" s="281"/>
      <c r="FMB1" s="281"/>
      <c r="FMC1" s="281"/>
      <c r="FMD1" s="281"/>
      <c r="FME1" s="281"/>
      <c r="FMF1" s="281"/>
      <c r="FMG1" s="281"/>
      <c r="FMH1" s="281"/>
      <c r="FMI1" s="281"/>
      <c r="FMJ1" s="281"/>
      <c r="FMK1" s="281"/>
      <c r="FML1" s="281"/>
      <c r="FMM1" s="281"/>
      <c r="FMN1" s="281"/>
      <c r="FMO1" s="281"/>
      <c r="FMP1" s="281"/>
      <c r="FMQ1" s="281"/>
      <c r="FMR1" s="281"/>
      <c r="FMS1" s="281"/>
      <c r="FMT1" s="281"/>
      <c r="FMU1" s="281"/>
      <c r="FMV1" s="281"/>
      <c r="FMW1" s="281"/>
      <c r="FMX1" s="281"/>
      <c r="FMY1" s="281"/>
      <c r="FMZ1" s="281"/>
      <c r="FNA1" s="281"/>
      <c r="FNB1" s="281"/>
      <c r="FNC1" s="281"/>
      <c r="FND1" s="281"/>
      <c r="FNE1" s="281"/>
      <c r="FNF1" s="281"/>
      <c r="FNG1" s="281"/>
      <c r="FNH1" s="281"/>
      <c r="FNI1" s="281"/>
      <c r="FNJ1" s="281"/>
      <c r="FNK1" s="281"/>
      <c r="FNL1" s="281"/>
      <c r="FNM1" s="281"/>
      <c r="FNN1" s="281"/>
      <c r="FNO1" s="281"/>
      <c r="FNP1" s="281"/>
      <c r="FNQ1" s="281"/>
      <c r="FNR1" s="281"/>
      <c r="FNS1" s="281"/>
      <c r="FNT1" s="281"/>
      <c r="FNU1" s="281"/>
      <c r="FNV1" s="281"/>
      <c r="FNW1" s="281"/>
      <c r="FNX1" s="281"/>
      <c r="FNY1" s="281"/>
      <c r="FNZ1" s="281"/>
      <c r="FOA1" s="281"/>
      <c r="FOB1" s="281"/>
      <c r="FOC1" s="281"/>
      <c r="FOD1" s="281"/>
      <c r="FOE1" s="281"/>
      <c r="FOF1" s="281"/>
      <c r="FOG1" s="281"/>
      <c r="FOH1" s="281"/>
      <c r="FOI1" s="281"/>
      <c r="FOJ1" s="281"/>
      <c r="FOK1" s="281"/>
      <c r="FOL1" s="281"/>
      <c r="FOM1" s="281"/>
      <c r="FON1" s="281"/>
      <c r="FOO1" s="281"/>
      <c r="FOP1" s="281"/>
      <c r="FOQ1" s="281"/>
      <c r="FOR1" s="281"/>
      <c r="FOS1" s="281"/>
      <c r="FOT1" s="281"/>
      <c r="FOU1" s="281"/>
      <c r="FOV1" s="281"/>
      <c r="FOW1" s="281"/>
      <c r="FOX1" s="281"/>
      <c r="FOY1" s="281"/>
      <c r="FOZ1" s="281"/>
      <c r="FPA1" s="281"/>
      <c r="FPB1" s="281"/>
      <c r="FPC1" s="281"/>
      <c r="FPD1" s="281"/>
      <c r="FPE1" s="281"/>
      <c r="FPF1" s="281"/>
      <c r="FPG1" s="281"/>
      <c r="FPH1" s="281"/>
      <c r="FPI1" s="281"/>
      <c r="FPJ1" s="281"/>
      <c r="FPK1" s="281"/>
      <c r="FPL1" s="281"/>
      <c r="FPM1" s="281"/>
      <c r="FPN1" s="281"/>
      <c r="FPO1" s="281"/>
      <c r="FPP1" s="281"/>
      <c r="FPQ1" s="281"/>
      <c r="FPR1" s="281"/>
      <c r="FPS1" s="281"/>
      <c r="FPT1" s="281"/>
      <c r="FPU1" s="281"/>
      <c r="FPV1" s="281"/>
      <c r="FPW1" s="281"/>
      <c r="FPX1" s="281"/>
      <c r="FPY1" s="281"/>
      <c r="FPZ1" s="281"/>
      <c r="FQA1" s="281"/>
      <c r="FQB1" s="281"/>
      <c r="FQC1" s="281"/>
      <c r="FQD1" s="281"/>
      <c r="FQE1" s="281"/>
      <c r="FQF1" s="281"/>
      <c r="FQG1" s="281"/>
      <c r="FQH1" s="281"/>
      <c r="FQI1" s="281"/>
      <c r="FQJ1" s="281"/>
      <c r="FQK1" s="281"/>
      <c r="FQL1" s="281"/>
      <c r="FQM1" s="281"/>
      <c r="FQN1" s="281"/>
      <c r="FQO1" s="281"/>
      <c r="FQP1" s="281"/>
      <c r="FQQ1" s="281"/>
      <c r="FQR1" s="281"/>
      <c r="FQS1" s="281"/>
      <c r="FQT1" s="281"/>
      <c r="FQU1" s="281"/>
      <c r="FQV1" s="281"/>
      <c r="FQW1" s="281"/>
      <c r="FQX1" s="281"/>
      <c r="FQY1" s="281"/>
      <c r="FQZ1" s="281"/>
      <c r="FRA1" s="281"/>
      <c r="FRB1" s="281"/>
      <c r="FRC1" s="281"/>
      <c r="FRD1" s="281"/>
      <c r="FRE1" s="281"/>
      <c r="FRF1" s="281"/>
      <c r="FRG1" s="281"/>
      <c r="FRH1" s="281"/>
      <c r="FRI1" s="281"/>
      <c r="FRJ1" s="281"/>
      <c r="FRK1" s="281"/>
      <c r="FRL1" s="281"/>
      <c r="FRM1" s="281"/>
      <c r="FRN1" s="281"/>
      <c r="FRO1" s="281"/>
      <c r="FRP1" s="281"/>
      <c r="FRQ1" s="281"/>
      <c r="FRR1" s="281"/>
      <c r="FRS1" s="281"/>
      <c r="FRT1" s="281"/>
      <c r="FRU1" s="281"/>
      <c r="FRV1" s="281"/>
      <c r="FRW1" s="281"/>
      <c r="FRX1" s="281"/>
      <c r="FRY1" s="281"/>
      <c r="FRZ1" s="281"/>
      <c r="FSA1" s="281"/>
      <c r="FSB1" s="281"/>
      <c r="FSC1" s="281"/>
      <c r="FSD1" s="281"/>
      <c r="FSE1" s="281"/>
      <c r="FSF1" s="281"/>
      <c r="FSG1" s="281"/>
      <c r="FSH1" s="281"/>
      <c r="FSI1" s="281"/>
      <c r="FSJ1" s="281"/>
      <c r="FSK1" s="281"/>
      <c r="FSL1" s="281"/>
      <c r="FSM1" s="281"/>
      <c r="FSN1" s="281"/>
      <c r="FSO1" s="281"/>
      <c r="FSP1" s="281"/>
      <c r="FSQ1" s="281"/>
      <c r="FSR1" s="281"/>
      <c r="FSS1" s="281"/>
      <c r="FST1" s="281"/>
      <c r="FSU1" s="281"/>
      <c r="FSV1" s="281"/>
      <c r="FSW1" s="281"/>
      <c r="FSX1" s="281"/>
      <c r="FSY1" s="281"/>
      <c r="FSZ1" s="281"/>
      <c r="FTA1" s="281"/>
      <c r="FTB1" s="281"/>
      <c r="FTC1" s="281"/>
      <c r="FTD1" s="281"/>
      <c r="FTE1" s="281"/>
      <c r="FTF1" s="281"/>
      <c r="FTG1" s="281"/>
      <c r="FTH1" s="281"/>
      <c r="FTI1" s="281"/>
      <c r="FTJ1" s="281"/>
      <c r="FTK1" s="281"/>
      <c r="FTL1" s="281"/>
      <c r="FTM1" s="281"/>
      <c r="FTN1" s="281"/>
      <c r="FTO1" s="281"/>
      <c r="FTP1" s="281"/>
      <c r="FTQ1" s="281"/>
      <c r="FTR1" s="281"/>
      <c r="FTS1" s="281"/>
      <c r="FTT1" s="281"/>
      <c r="FTU1" s="281"/>
      <c r="FTV1" s="281"/>
      <c r="FTW1" s="281"/>
      <c r="FTX1" s="281"/>
      <c r="FTY1" s="281"/>
      <c r="FTZ1" s="281"/>
      <c r="FUA1" s="281"/>
      <c r="FUB1" s="281"/>
      <c r="FUC1" s="281"/>
      <c r="FUD1" s="281"/>
      <c r="FUE1" s="281"/>
      <c r="FUF1" s="281"/>
      <c r="FUG1" s="281"/>
      <c r="FUH1" s="281"/>
      <c r="FUI1" s="281"/>
      <c r="FUJ1" s="281"/>
      <c r="FUK1" s="281"/>
      <c r="FUL1" s="281"/>
      <c r="FUM1" s="281"/>
      <c r="FUN1" s="281"/>
      <c r="FUO1" s="281"/>
      <c r="FUP1" s="281"/>
      <c r="FUQ1" s="281"/>
      <c r="FUR1" s="281"/>
      <c r="FUS1" s="281"/>
      <c r="FUT1" s="281"/>
      <c r="FUU1" s="281"/>
      <c r="FUV1" s="281"/>
      <c r="FUW1" s="281"/>
      <c r="FUX1" s="281"/>
      <c r="FUY1" s="281"/>
      <c r="FUZ1" s="281"/>
      <c r="FVA1" s="281"/>
      <c r="FVB1" s="281"/>
      <c r="FVC1" s="281"/>
      <c r="FVD1" s="281"/>
      <c r="FVE1" s="281"/>
      <c r="FVF1" s="281"/>
      <c r="FVG1" s="281"/>
      <c r="FVH1" s="281"/>
      <c r="FVI1" s="281"/>
      <c r="FVJ1" s="281"/>
      <c r="FVK1" s="281"/>
      <c r="FVL1" s="281"/>
      <c r="FVM1" s="281"/>
      <c r="FVN1" s="281"/>
      <c r="FVO1" s="281"/>
      <c r="FVP1" s="281"/>
      <c r="FVQ1" s="281"/>
      <c r="FVR1" s="281"/>
      <c r="FVS1" s="281"/>
      <c r="FVT1" s="281"/>
      <c r="FVU1" s="281"/>
      <c r="FVV1" s="281"/>
      <c r="FVW1" s="281"/>
      <c r="FVX1" s="281"/>
      <c r="FVY1" s="281"/>
      <c r="FVZ1" s="281"/>
      <c r="FWA1" s="281"/>
      <c r="FWB1" s="281"/>
      <c r="FWC1" s="281"/>
      <c r="FWD1" s="281"/>
      <c r="FWE1" s="281"/>
      <c r="FWF1" s="281"/>
      <c r="FWG1" s="281"/>
      <c r="FWH1" s="281"/>
      <c r="FWI1" s="281"/>
      <c r="FWJ1" s="281"/>
      <c r="FWK1" s="281"/>
      <c r="FWL1" s="281"/>
      <c r="FWM1" s="281"/>
      <c r="FWN1" s="281"/>
      <c r="FWO1" s="281"/>
      <c r="FWP1" s="281"/>
      <c r="FWQ1" s="281"/>
      <c r="FWR1" s="281"/>
      <c r="FWS1" s="281"/>
      <c r="FWT1" s="281"/>
      <c r="FWU1" s="281"/>
      <c r="FWV1" s="281"/>
      <c r="FWW1" s="281"/>
      <c r="FWX1" s="281"/>
      <c r="FWY1" s="281"/>
      <c r="FWZ1" s="281"/>
      <c r="FXA1" s="281"/>
      <c r="FXB1" s="281"/>
      <c r="FXC1" s="281"/>
      <c r="FXD1" s="281"/>
      <c r="FXE1" s="281"/>
      <c r="FXF1" s="281"/>
      <c r="FXG1" s="281"/>
      <c r="FXH1" s="281"/>
      <c r="FXI1" s="281"/>
      <c r="FXJ1" s="281"/>
      <c r="FXK1" s="281"/>
      <c r="FXL1" s="281"/>
      <c r="FXM1" s="281"/>
      <c r="FXN1" s="281"/>
      <c r="FXO1" s="281"/>
      <c r="FXP1" s="281"/>
      <c r="FXQ1" s="281"/>
      <c r="FXR1" s="281"/>
      <c r="FXS1" s="281"/>
      <c r="FXT1" s="281"/>
      <c r="FXU1" s="281"/>
      <c r="FXV1" s="281"/>
      <c r="FXW1" s="281"/>
      <c r="FXX1" s="281"/>
      <c r="FXY1" s="281"/>
      <c r="FXZ1" s="281"/>
      <c r="FYA1" s="281"/>
      <c r="FYB1" s="281"/>
      <c r="FYC1" s="281"/>
      <c r="FYD1" s="281"/>
      <c r="FYE1" s="281"/>
      <c r="FYF1" s="281"/>
      <c r="FYG1" s="281"/>
      <c r="FYH1" s="281"/>
      <c r="FYI1" s="281"/>
      <c r="FYJ1" s="281"/>
      <c r="FYK1" s="281"/>
      <c r="FYL1" s="281"/>
      <c r="FYM1" s="281"/>
      <c r="FYN1" s="281"/>
      <c r="FYO1" s="281"/>
      <c r="FYP1" s="281"/>
      <c r="FYQ1" s="281"/>
      <c r="FYR1" s="281"/>
      <c r="FYS1" s="281"/>
      <c r="FYT1" s="281"/>
      <c r="FYU1" s="281"/>
      <c r="FYV1" s="281"/>
      <c r="FYW1" s="281"/>
      <c r="FYX1" s="281"/>
      <c r="FYY1" s="281"/>
      <c r="FYZ1" s="281"/>
      <c r="FZA1" s="281"/>
      <c r="FZB1" s="281"/>
      <c r="FZC1" s="281"/>
      <c r="FZD1" s="281"/>
      <c r="FZE1" s="281"/>
      <c r="FZF1" s="281"/>
      <c r="FZG1" s="281"/>
      <c r="FZH1" s="281"/>
      <c r="FZI1" s="281"/>
      <c r="FZJ1" s="281"/>
      <c r="FZK1" s="281"/>
      <c r="FZL1" s="281"/>
      <c r="FZM1" s="281"/>
      <c r="FZN1" s="281"/>
      <c r="FZO1" s="281"/>
      <c r="FZP1" s="281"/>
      <c r="FZQ1" s="281"/>
      <c r="FZR1" s="281"/>
      <c r="FZS1" s="281"/>
      <c r="FZT1" s="281"/>
      <c r="FZU1" s="281"/>
      <c r="FZV1" s="281"/>
      <c r="FZW1" s="281"/>
      <c r="FZX1" s="281"/>
      <c r="FZY1" s="281"/>
      <c r="FZZ1" s="281"/>
      <c r="GAA1" s="281"/>
      <c r="GAB1" s="281"/>
      <c r="GAC1" s="281"/>
      <c r="GAD1" s="281"/>
      <c r="GAE1" s="281"/>
      <c r="GAF1" s="281"/>
      <c r="GAG1" s="281"/>
      <c r="GAH1" s="281"/>
      <c r="GAI1" s="281"/>
      <c r="GAJ1" s="281"/>
      <c r="GAK1" s="281"/>
      <c r="GAL1" s="281"/>
      <c r="GAM1" s="281"/>
      <c r="GAN1" s="281"/>
      <c r="GAO1" s="281"/>
      <c r="GAP1" s="281"/>
      <c r="GAQ1" s="281"/>
      <c r="GAR1" s="281"/>
      <c r="GAS1" s="281"/>
      <c r="GAT1" s="281"/>
      <c r="GAU1" s="281"/>
      <c r="GAV1" s="281"/>
      <c r="GAW1" s="281"/>
      <c r="GAX1" s="281"/>
      <c r="GAY1" s="281"/>
      <c r="GAZ1" s="281"/>
      <c r="GBA1" s="281"/>
      <c r="GBB1" s="281"/>
      <c r="GBC1" s="281"/>
      <c r="GBD1" s="281"/>
      <c r="GBE1" s="281"/>
      <c r="GBF1" s="281"/>
      <c r="GBG1" s="281"/>
      <c r="GBH1" s="281"/>
      <c r="GBI1" s="281"/>
      <c r="GBJ1" s="281"/>
      <c r="GBK1" s="281"/>
      <c r="GBL1" s="281"/>
      <c r="GBM1" s="281"/>
      <c r="GBN1" s="281"/>
      <c r="GBO1" s="281"/>
      <c r="GBP1" s="281"/>
      <c r="GBQ1" s="281"/>
      <c r="GBR1" s="281"/>
      <c r="GBS1" s="281"/>
      <c r="GBT1" s="281"/>
      <c r="GBU1" s="281"/>
      <c r="GBV1" s="281"/>
      <c r="GBW1" s="281"/>
      <c r="GBX1" s="281"/>
      <c r="GBY1" s="281"/>
      <c r="GBZ1" s="281"/>
      <c r="GCA1" s="281"/>
      <c r="GCB1" s="281"/>
      <c r="GCC1" s="281"/>
      <c r="GCD1" s="281"/>
      <c r="GCE1" s="281"/>
      <c r="GCF1" s="281"/>
      <c r="GCG1" s="281"/>
      <c r="GCH1" s="281"/>
      <c r="GCI1" s="281"/>
      <c r="GCJ1" s="281"/>
      <c r="GCK1" s="281"/>
      <c r="GCL1" s="281"/>
      <c r="GCM1" s="281"/>
      <c r="GCN1" s="281"/>
      <c r="GCO1" s="281"/>
      <c r="GCP1" s="281"/>
      <c r="GCQ1" s="281"/>
      <c r="GCR1" s="281"/>
      <c r="GCS1" s="281"/>
      <c r="GCT1" s="281"/>
      <c r="GCU1" s="281"/>
      <c r="GCV1" s="281"/>
      <c r="GCW1" s="281"/>
      <c r="GCX1" s="281"/>
      <c r="GCY1" s="281"/>
      <c r="GCZ1" s="281"/>
      <c r="GDA1" s="281"/>
      <c r="GDB1" s="281"/>
      <c r="GDC1" s="281"/>
      <c r="GDD1" s="281"/>
      <c r="GDE1" s="281"/>
      <c r="GDF1" s="281"/>
      <c r="GDG1" s="281"/>
      <c r="GDH1" s="281"/>
      <c r="GDI1" s="281"/>
      <c r="GDJ1" s="281"/>
      <c r="GDK1" s="281"/>
      <c r="GDL1" s="281"/>
      <c r="GDM1" s="281"/>
      <c r="GDN1" s="281"/>
      <c r="GDO1" s="281"/>
      <c r="GDP1" s="281"/>
      <c r="GDQ1" s="281"/>
      <c r="GDR1" s="281"/>
      <c r="GDS1" s="281"/>
      <c r="GDT1" s="281"/>
      <c r="GDU1" s="281"/>
      <c r="GDV1" s="281"/>
      <c r="GDW1" s="281"/>
      <c r="GDX1" s="281"/>
      <c r="GDY1" s="281"/>
      <c r="GDZ1" s="281"/>
      <c r="GEA1" s="281"/>
      <c r="GEB1" s="281"/>
      <c r="GEC1" s="281"/>
      <c r="GED1" s="281"/>
      <c r="GEE1" s="281"/>
      <c r="GEF1" s="281"/>
      <c r="GEG1" s="281"/>
      <c r="GEH1" s="281"/>
      <c r="GEI1" s="281"/>
      <c r="GEJ1" s="281"/>
      <c r="GEK1" s="281"/>
      <c r="GEL1" s="281"/>
      <c r="GEM1" s="281"/>
      <c r="GEN1" s="281"/>
      <c r="GEO1" s="281"/>
      <c r="GEP1" s="281"/>
      <c r="GEQ1" s="281"/>
      <c r="GER1" s="281"/>
      <c r="GES1" s="281"/>
      <c r="GET1" s="281"/>
      <c r="GEU1" s="281"/>
      <c r="GEV1" s="281"/>
      <c r="GEW1" s="281"/>
      <c r="GEX1" s="281"/>
      <c r="GEY1" s="281"/>
      <c r="GEZ1" s="281"/>
      <c r="GFA1" s="281"/>
      <c r="GFB1" s="281"/>
      <c r="GFC1" s="281"/>
      <c r="GFD1" s="281"/>
      <c r="GFE1" s="281"/>
      <c r="GFF1" s="281"/>
      <c r="GFG1" s="281"/>
      <c r="GFH1" s="281"/>
      <c r="GFI1" s="281"/>
      <c r="GFJ1" s="281"/>
      <c r="GFK1" s="281"/>
      <c r="GFL1" s="281"/>
      <c r="GFM1" s="281"/>
      <c r="GFN1" s="281"/>
      <c r="GFO1" s="281"/>
      <c r="GFP1" s="281"/>
      <c r="GFQ1" s="281"/>
      <c r="GFR1" s="281"/>
      <c r="GFS1" s="281"/>
      <c r="GFT1" s="281"/>
      <c r="GFU1" s="281"/>
      <c r="GFV1" s="281"/>
      <c r="GFW1" s="281"/>
      <c r="GFX1" s="281"/>
      <c r="GFY1" s="281"/>
      <c r="GFZ1" s="281"/>
      <c r="GGA1" s="281"/>
      <c r="GGB1" s="281"/>
      <c r="GGC1" s="281"/>
      <c r="GGD1" s="281"/>
      <c r="GGE1" s="281"/>
      <c r="GGF1" s="281"/>
      <c r="GGG1" s="281"/>
      <c r="GGH1" s="281"/>
      <c r="GGI1" s="281"/>
      <c r="GGJ1" s="281"/>
      <c r="GGK1" s="281"/>
      <c r="GGL1" s="281"/>
      <c r="GGM1" s="281"/>
      <c r="GGN1" s="281"/>
      <c r="GGO1" s="281"/>
      <c r="GGP1" s="281"/>
      <c r="GGQ1" s="281"/>
      <c r="GGR1" s="281"/>
      <c r="GGS1" s="281"/>
      <c r="GGT1" s="281"/>
      <c r="GGU1" s="281"/>
      <c r="GGV1" s="281"/>
      <c r="GGW1" s="281"/>
      <c r="GGX1" s="281"/>
      <c r="GGY1" s="281"/>
      <c r="GGZ1" s="281"/>
      <c r="GHA1" s="281"/>
      <c r="GHB1" s="281"/>
      <c r="GHC1" s="281"/>
      <c r="GHD1" s="281"/>
      <c r="GHE1" s="281"/>
      <c r="GHF1" s="281"/>
      <c r="GHG1" s="281"/>
      <c r="GHH1" s="281"/>
      <c r="GHI1" s="281"/>
      <c r="GHJ1" s="281"/>
      <c r="GHK1" s="281"/>
      <c r="GHL1" s="281"/>
      <c r="GHM1" s="281"/>
      <c r="GHN1" s="281"/>
      <c r="GHO1" s="281"/>
      <c r="GHP1" s="281"/>
      <c r="GHQ1" s="281"/>
      <c r="GHR1" s="281"/>
      <c r="GHS1" s="281"/>
      <c r="GHT1" s="281"/>
      <c r="GHU1" s="281"/>
      <c r="GHV1" s="281"/>
      <c r="GHW1" s="281"/>
      <c r="GHX1" s="281"/>
      <c r="GHY1" s="281"/>
      <c r="GHZ1" s="281"/>
      <c r="GIA1" s="281"/>
      <c r="GIB1" s="281"/>
      <c r="GIC1" s="281"/>
      <c r="GID1" s="281"/>
      <c r="GIE1" s="281"/>
      <c r="GIF1" s="281"/>
      <c r="GIG1" s="281"/>
      <c r="GIH1" s="281"/>
      <c r="GII1" s="281"/>
      <c r="GIJ1" s="281"/>
      <c r="GIK1" s="281"/>
      <c r="GIL1" s="281"/>
      <c r="GIM1" s="281"/>
      <c r="GIN1" s="281"/>
      <c r="GIO1" s="281"/>
      <c r="GIP1" s="281"/>
      <c r="GIQ1" s="281"/>
      <c r="GIR1" s="281"/>
      <c r="GIS1" s="281"/>
      <c r="GIT1" s="281"/>
      <c r="GIU1" s="281"/>
      <c r="GIV1" s="281"/>
      <c r="GIW1" s="281"/>
      <c r="GIX1" s="281"/>
      <c r="GIY1" s="281"/>
      <c r="GIZ1" s="281"/>
      <c r="GJA1" s="281"/>
      <c r="GJB1" s="281"/>
      <c r="GJC1" s="281"/>
      <c r="GJD1" s="281"/>
      <c r="GJE1" s="281"/>
      <c r="GJF1" s="281"/>
      <c r="GJG1" s="281"/>
      <c r="GJH1" s="281"/>
      <c r="GJI1" s="281"/>
      <c r="GJJ1" s="281"/>
      <c r="GJK1" s="281"/>
      <c r="GJL1" s="281"/>
      <c r="GJM1" s="281"/>
      <c r="GJN1" s="281"/>
      <c r="GJO1" s="281"/>
      <c r="GJP1" s="281"/>
      <c r="GJQ1" s="281"/>
      <c r="GJR1" s="281"/>
      <c r="GJS1" s="281"/>
      <c r="GJT1" s="281"/>
      <c r="GJU1" s="281"/>
      <c r="GJV1" s="281"/>
      <c r="GJW1" s="281"/>
      <c r="GJX1" s="281"/>
      <c r="GJY1" s="281"/>
      <c r="GJZ1" s="281"/>
      <c r="GKA1" s="281"/>
      <c r="GKB1" s="281"/>
      <c r="GKC1" s="281"/>
      <c r="GKD1" s="281"/>
      <c r="GKE1" s="281"/>
      <c r="GKF1" s="281"/>
      <c r="GKG1" s="281"/>
      <c r="GKH1" s="281"/>
      <c r="GKI1" s="281"/>
      <c r="GKJ1" s="281"/>
      <c r="GKK1" s="281"/>
      <c r="GKL1" s="281"/>
      <c r="GKM1" s="281"/>
      <c r="GKN1" s="281"/>
      <c r="GKO1" s="281"/>
      <c r="GKP1" s="281"/>
      <c r="GKQ1" s="281"/>
      <c r="GKR1" s="281"/>
      <c r="GKS1" s="281"/>
      <c r="GKT1" s="281"/>
      <c r="GKU1" s="281"/>
      <c r="GKV1" s="281"/>
      <c r="GKW1" s="281"/>
      <c r="GKX1" s="281"/>
      <c r="GKY1" s="281"/>
      <c r="GKZ1" s="281"/>
      <c r="GLA1" s="281"/>
      <c r="GLB1" s="281"/>
      <c r="GLC1" s="281"/>
      <c r="GLD1" s="281"/>
      <c r="GLE1" s="281"/>
      <c r="GLF1" s="281"/>
      <c r="GLG1" s="281"/>
      <c r="GLH1" s="281"/>
      <c r="GLI1" s="281"/>
      <c r="GLJ1" s="281"/>
      <c r="GLK1" s="281"/>
      <c r="GLL1" s="281"/>
      <c r="GLM1" s="281"/>
      <c r="GLN1" s="281"/>
      <c r="GLO1" s="281"/>
      <c r="GLP1" s="281"/>
      <c r="GLQ1" s="281"/>
      <c r="GLR1" s="281"/>
      <c r="GLS1" s="281"/>
      <c r="GLT1" s="281"/>
      <c r="GLU1" s="281"/>
      <c r="GLV1" s="281"/>
      <c r="GLW1" s="281"/>
      <c r="GLX1" s="281"/>
      <c r="GLY1" s="281"/>
      <c r="GLZ1" s="281"/>
      <c r="GMA1" s="281"/>
      <c r="GMB1" s="281"/>
      <c r="GMC1" s="281"/>
      <c r="GMD1" s="281"/>
      <c r="GME1" s="281"/>
      <c r="GMF1" s="281"/>
      <c r="GMG1" s="281"/>
      <c r="GMH1" s="281"/>
      <c r="GMI1" s="281"/>
      <c r="GMJ1" s="281"/>
      <c r="GMK1" s="281"/>
      <c r="GML1" s="281"/>
      <c r="GMM1" s="281"/>
      <c r="GMN1" s="281"/>
      <c r="GMO1" s="281"/>
      <c r="GMP1" s="281"/>
      <c r="GMQ1" s="281"/>
      <c r="GMR1" s="281"/>
      <c r="GMS1" s="281"/>
      <c r="GMT1" s="281"/>
      <c r="GMU1" s="281"/>
      <c r="GMV1" s="281"/>
      <c r="GMW1" s="281"/>
      <c r="GMX1" s="281"/>
      <c r="GMY1" s="281"/>
      <c r="GMZ1" s="281"/>
      <c r="GNA1" s="281"/>
      <c r="GNB1" s="281"/>
      <c r="GNC1" s="281"/>
      <c r="GND1" s="281"/>
      <c r="GNE1" s="281"/>
      <c r="GNF1" s="281"/>
      <c r="GNG1" s="281"/>
      <c r="GNH1" s="281"/>
      <c r="GNI1" s="281"/>
      <c r="GNJ1" s="281"/>
      <c r="GNK1" s="281"/>
      <c r="GNL1" s="281"/>
      <c r="GNM1" s="281"/>
      <c r="GNN1" s="281"/>
      <c r="GNO1" s="281"/>
      <c r="GNP1" s="281"/>
      <c r="GNQ1" s="281"/>
      <c r="GNR1" s="281"/>
      <c r="GNS1" s="281"/>
      <c r="GNT1" s="281"/>
      <c r="GNU1" s="281"/>
      <c r="GNV1" s="281"/>
      <c r="GNW1" s="281"/>
      <c r="GNX1" s="281"/>
      <c r="GNY1" s="281"/>
      <c r="GNZ1" s="281"/>
      <c r="GOA1" s="281"/>
      <c r="GOB1" s="281"/>
      <c r="GOC1" s="281"/>
      <c r="GOD1" s="281"/>
      <c r="GOE1" s="281"/>
      <c r="GOF1" s="281"/>
      <c r="GOG1" s="281"/>
      <c r="GOH1" s="281"/>
      <c r="GOI1" s="281"/>
      <c r="GOJ1" s="281"/>
      <c r="GOK1" s="281"/>
      <c r="GOL1" s="281"/>
      <c r="GOM1" s="281"/>
      <c r="GON1" s="281"/>
      <c r="GOO1" s="281"/>
      <c r="GOP1" s="281"/>
      <c r="GOQ1" s="281"/>
      <c r="GOR1" s="281"/>
      <c r="GOS1" s="281"/>
      <c r="GOT1" s="281"/>
      <c r="GOU1" s="281"/>
      <c r="GOV1" s="281"/>
      <c r="GOW1" s="281"/>
      <c r="GOX1" s="281"/>
      <c r="GOY1" s="281"/>
      <c r="GOZ1" s="281"/>
      <c r="GPA1" s="281"/>
      <c r="GPB1" s="281"/>
      <c r="GPC1" s="281"/>
      <c r="GPD1" s="281"/>
      <c r="GPE1" s="281"/>
      <c r="GPF1" s="281"/>
      <c r="GPG1" s="281"/>
      <c r="GPH1" s="281"/>
      <c r="GPI1" s="281"/>
      <c r="GPJ1" s="281"/>
      <c r="GPK1" s="281"/>
      <c r="GPL1" s="281"/>
      <c r="GPM1" s="281"/>
      <c r="GPN1" s="281"/>
      <c r="GPO1" s="281"/>
      <c r="GPP1" s="281"/>
      <c r="GPQ1" s="281"/>
      <c r="GPR1" s="281"/>
      <c r="GPS1" s="281"/>
      <c r="GPT1" s="281"/>
      <c r="GPU1" s="281"/>
      <c r="GPV1" s="281"/>
      <c r="GPW1" s="281"/>
      <c r="GPX1" s="281"/>
      <c r="GPY1" s="281"/>
      <c r="GPZ1" s="281"/>
      <c r="GQA1" s="281"/>
      <c r="GQB1" s="281"/>
      <c r="GQC1" s="281"/>
      <c r="GQD1" s="281"/>
      <c r="GQE1" s="281"/>
      <c r="GQF1" s="281"/>
      <c r="GQG1" s="281"/>
      <c r="GQH1" s="281"/>
      <c r="GQI1" s="281"/>
      <c r="GQJ1" s="281"/>
      <c r="GQK1" s="281"/>
      <c r="GQL1" s="281"/>
      <c r="GQM1" s="281"/>
      <c r="GQN1" s="281"/>
      <c r="GQO1" s="281"/>
      <c r="GQP1" s="281"/>
      <c r="GQQ1" s="281"/>
      <c r="GQR1" s="281"/>
      <c r="GQS1" s="281"/>
      <c r="GQT1" s="281"/>
      <c r="GQU1" s="281"/>
      <c r="GQV1" s="281"/>
      <c r="GQW1" s="281"/>
      <c r="GQX1" s="281"/>
      <c r="GQY1" s="281"/>
      <c r="GQZ1" s="281"/>
      <c r="GRA1" s="281"/>
      <c r="GRB1" s="281"/>
      <c r="GRC1" s="281"/>
      <c r="GRD1" s="281"/>
      <c r="GRE1" s="281"/>
      <c r="GRF1" s="281"/>
      <c r="GRG1" s="281"/>
      <c r="GRH1" s="281"/>
      <c r="GRI1" s="281"/>
      <c r="GRJ1" s="281"/>
      <c r="GRK1" s="281"/>
      <c r="GRL1" s="281"/>
      <c r="GRM1" s="281"/>
      <c r="GRN1" s="281"/>
      <c r="GRO1" s="281"/>
      <c r="GRP1" s="281"/>
      <c r="GRQ1" s="281"/>
      <c r="GRR1" s="281"/>
      <c r="GRS1" s="281"/>
      <c r="GRT1" s="281"/>
      <c r="GRU1" s="281"/>
      <c r="GRV1" s="281"/>
      <c r="GRW1" s="281"/>
      <c r="GRX1" s="281"/>
      <c r="GRY1" s="281"/>
      <c r="GRZ1" s="281"/>
      <c r="GSA1" s="281"/>
      <c r="GSB1" s="281"/>
      <c r="GSC1" s="281"/>
      <c r="GSD1" s="281"/>
      <c r="GSE1" s="281"/>
      <c r="GSF1" s="281"/>
      <c r="GSG1" s="281"/>
      <c r="GSH1" s="281"/>
      <c r="GSI1" s="281"/>
      <c r="GSJ1" s="281"/>
      <c r="GSK1" s="281"/>
      <c r="GSL1" s="281"/>
      <c r="GSM1" s="281"/>
      <c r="GSN1" s="281"/>
      <c r="GSO1" s="281"/>
      <c r="GSP1" s="281"/>
      <c r="GSQ1" s="281"/>
      <c r="GSR1" s="281"/>
      <c r="GSS1" s="281"/>
      <c r="GST1" s="281"/>
      <c r="GSU1" s="281"/>
      <c r="GSV1" s="281"/>
      <c r="GSW1" s="281"/>
      <c r="GSX1" s="281"/>
      <c r="GSY1" s="281"/>
      <c r="GSZ1" s="281"/>
      <c r="GTA1" s="281"/>
      <c r="GTB1" s="281"/>
      <c r="GTC1" s="281"/>
      <c r="GTD1" s="281"/>
      <c r="GTE1" s="281"/>
      <c r="GTF1" s="281"/>
      <c r="GTG1" s="281"/>
      <c r="GTH1" s="281"/>
      <c r="GTI1" s="281"/>
      <c r="GTJ1" s="281"/>
      <c r="GTK1" s="281"/>
      <c r="GTL1" s="281"/>
      <c r="GTM1" s="281"/>
      <c r="GTN1" s="281"/>
      <c r="GTO1" s="281"/>
      <c r="GTP1" s="281"/>
      <c r="GTQ1" s="281"/>
      <c r="GTR1" s="281"/>
      <c r="GTS1" s="281"/>
      <c r="GTT1" s="281"/>
      <c r="GTU1" s="281"/>
      <c r="GTV1" s="281"/>
      <c r="GTW1" s="281"/>
      <c r="GTX1" s="281"/>
      <c r="GTY1" s="281"/>
      <c r="GTZ1" s="281"/>
      <c r="GUA1" s="281"/>
      <c r="GUB1" s="281"/>
      <c r="GUC1" s="281"/>
      <c r="GUD1" s="281"/>
      <c r="GUE1" s="281"/>
      <c r="GUF1" s="281"/>
      <c r="GUG1" s="281"/>
      <c r="GUH1" s="281"/>
      <c r="GUI1" s="281"/>
      <c r="GUJ1" s="281"/>
      <c r="GUK1" s="281"/>
      <c r="GUL1" s="281"/>
      <c r="GUM1" s="281"/>
      <c r="GUN1" s="281"/>
      <c r="GUO1" s="281"/>
      <c r="GUP1" s="281"/>
      <c r="GUQ1" s="281"/>
      <c r="GUR1" s="281"/>
      <c r="GUS1" s="281"/>
      <c r="GUT1" s="281"/>
      <c r="GUU1" s="281"/>
      <c r="GUV1" s="281"/>
      <c r="GUW1" s="281"/>
      <c r="GUX1" s="281"/>
      <c r="GUY1" s="281"/>
      <c r="GUZ1" s="281"/>
      <c r="GVA1" s="281"/>
      <c r="GVB1" s="281"/>
      <c r="GVC1" s="281"/>
      <c r="GVD1" s="281"/>
      <c r="GVE1" s="281"/>
      <c r="GVF1" s="281"/>
      <c r="GVG1" s="281"/>
      <c r="GVH1" s="281"/>
      <c r="GVI1" s="281"/>
      <c r="GVJ1" s="281"/>
      <c r="GVK1" s="281"/>
      <c r="GVL1" s="281"/>
      <c r="GVM1" s="281"/>
      <c r="GVN1" s="281"/>
      <c r="GVO1" s="281"/>
      <c r="GVP1" s="281"/>
      <c r="GVQ1" s="281"/>
      <c r="GVR1" s="281"/>
      <c r="GVS1" s="281"/>
      <c r="GVT1" s="281"/>
      <c r="GVU1" s="281"/>
      <c r="GVV1" s="281"/>
      <c r="GVW1" s="281"/>
      <c r="GVX1" s="281"/>
      <c r="GVY1" s="281"/>
      <c r="GVZ1" s="281"/>
      <c r="GWA1" s="281"/>
      <c r="GWB1" s="281"/>
      <c r="GWC1" s="281"/>
      <c r="GWD1" s="281"/>
      <c r="GWE1" s="281"/>
      <c r="GWF1" s="281"/>
      <c r="GWG1" s="281"/>
      <c r="GWH1" s="281"/>
      <c r="GWI1" s="281"/>
      <c r="GWJ1" s="281"/>
      <c r="GWK1" s="281"/>
      <c r="GWL1" s="281"/>
      <c r="GWM1" s="281"/>
      <c r="GWN1" s="281"/>
      <c r="GWO1" s="281"/>
      <c r="GWP1" s="281"/>
      <c r="GWQ1" s="281"/>
      <c r="GWR1" s="281"/>
      <c r="GWS1" s="281"/>
      <c r="GWT1" s="281"/>
      <c r="GWU1" s="281"/>
      <c r="GWV1" s="281"/>
      <c r="GWW1" s="281"/>
      <c r="GWX1" s="281"/>
      <c r="GWY1" s="281"/>
      <c r="GWZ1" s="281"/>
      <c r="GXA1" s="281"/>
      <c r="GXB1" s="281"/>
      <c r="GXC1" s="281"/>
      <c r="GXD1" s="281"/>
      <c r="GXE1" s="281"/>
      <c r="GXF1" s="281"/>
      <c r="GXG1" s="281"/>
      <c r="GXH1" s="281"/>
      <c r="GXI1" s="281"/>
      <c r="GXJ1" s="281"/>
      <c r="GXK1" s="281"/>
      <c r="GXL1" s="281"/>
      <c r="GXM1" s="281"/>
      <c r="GXN1" s="281"/>
      <c r="GXO1" s="281"/>
      <c r="GXP1" s="281"/>
      <c r="GXQ1" s="281"/>
      <c r="GXR1" s="281"/>
      <c r="GXS1" s="281"/>
      <c r="GXT1" s="281"/>
      <c r="GXU1" s="281"/>
      <c r="GXV1" s="281"/>
      <c r="GXW1" s="281"/>
      <c r="GXX1" s="281"/>
      <c r="GXY1" s="281"/>
      <c r="GXZ1" s="281"/>
      <c r="GYA1" s="281"/>
      <c r="GYB1" s="281"/>
      <c r="GYC1" s="281"/>
      <c r="GYD1" s="281"/>
      <c r="GYE1" s="281"/>
      <c r="GYF1" s="281"/>
      <c r="GYG1" s="281"/>
      <c r="GYH1" s="281"/>
      <c r="GYI1" s="281"/>
      <c r="GYJ1" s="281"/>
      <c r="GYK1" s="281"/>
      <c r="GYL1" s="281"/>
      <c r="GYM1" s="281"/>
      <c r="GYN1" s="281"/>
      <c r="GYO1" s="281"/>
      <c r="GYP1" s="281"/>
      <c r="GYQ1" s="281"/>
      <c r="GYR1" s="281"/>
      <c r="GYS1" s="281"/>
      <c r="GYT1" s="281"/>
      <c r="GYU1" s="281"/>
      <c r="GYV1" s="281"/>
      <c r="GYW1" s="281"/>
      <c r="GYX1" s="281"/>
      <c r="GYY1" s="281"/>
      <c r="GYZ1" s="281"/>
      <c r="GZA1" s="281"/>
      <c r="GZB1" s="281"/>
      <c r="GZC1" s="281"/>
      <c r="GZD1" s="281"/>
      <c r="GZE1" s="281"/>
      <c r="GZF1" s="281"/>
      <c r="GZG1" s="281"/>
      <c r="GZH1" s="281"/>
      <c r="GZI1" s="281"/>
      <c r="GZJ1" s="281"/>
      <c r="GZK1" s="281"/>
      <c r="GZL1" s="281"/>
      <c r="GZM1" s="281"/>
      <c r="GZN1" s="281"/>
      <c r="GZO1" s="281"/>
      <c r="GZP1" s="281"/>
      <c r="GZQ1" s="281"/>
      <c r="GZR1" s="281"/>
      <c r="GZS1" s="281"/>
      <c r="GZT1" s="281"/>
      <c r="GZU1" s="281"/>
      <c r="GZV1" s="281"/>
      <c r="GZW1" s="281"/>
      <c r="GZX1" s="281"/>
      <c r="GZY1" s="281"/>
      <c r="GZZ1" s="281"/>
      <c r="HAA1" s="281"/>
      <c r="HAB1" s="281"/>
      <c r="HAC1" s="281"/>
      <c r="HAD1" s="281"/>
      <c r="HAE1" s="281"/>
      <c r="HAF1" s="281"/>
      <c r="HAG1" s="281"/>
      <c r="HAH1" s="281"/>
      <c r="HAI1" s="281"/>
      <c r="HAJ1" s="281"/>
      <c r="HAK1" s="281"/>
      <c r="HAL1" s="281"/>
      <c r="HAM1" s="281"/>
      <c r="HAN1" s="281"/>
      <c r="HAO1" s="281"/>
      <c r="HAP1" s="281"/>
      <c r="HAQ1" s="281"/>
      <c r="HAR1" s="281"/>
      <c r="HAS1" s="281"/>
      <c r="HAT1" s="281"/>
      <c r="HAU1" s="281"/>
      <c r="HAV1" s="281"/>
      <c r="HAW1" s="281"/>
      <c r="HAX1" s="281"/>
      <c r="HAY1" s="281"/>
      <c r="HAZ1" s="281"/>
      <c r="HBA1" s="281"/>
      <c r="HBB1" s="281"/>
      <c r="HBC1" s="281"/>
      <c r="HBD1" s="281"/>
      <c r="HBE1" s="281"/>
      <c r="HBF1" s="281"/>
      <c r="HBG1" s="281"/>
      <c r="HBH1" s="281"/>
      <c r="HBI1" s="281"/>
      <c r="HBJ1" s="281"/>
      <c r="HBK1" s="281"/>
      <c r="HBL1" s="281"/>
      <c r="HBM1" s="281"/>
      <c r="HBN1" s="281"/>
      <c r="HBO1" s="281"/>
      <c r="HBP1" s="281"/>
      <c r="HBQ1" s="281"/>
      <c r="HBR1" s="281"/>
      <c r="HBS1" s="281"/>
      <c r="HBT1" s="281"/>
      <c r="HBU1" s="281"/>
      <c r="HBV1" s="281"/>
      <c r="HBW1" s="281"/>
      <c r="HBX1" s="281"/>
      <c r="HBY1" s="281"/>
      <c r="HBZ1" s="281"/>
      <c r="HCA1" s="281"/>
      <c r="HCB1" s="281"/>
      <c r="HCC1" s="281"/>
      <c r="HCD1" s="281"/>
      <c r="HCE1" s="281"/>
      <c r="HCF1" s="281"/>
      <c r="HCG1" s="281"/>
      <c r="HCH1" s="281"/>
      <c r="HCI1" s="281"/>
      <c r="HCJ1" s="281"/>
      <c r="HCK1" s="281"/>
      <c r="HCL1" s="281"/>
      <c r="HCM1" s="281"/>
      <c r="HCN1" s="281"/>
      <c r="HCO1" s="281"/>
      <c r="HCP1" s="281"/>
      <c r="HCQ1" s="281"/>
      <c r="HCR1" s="281"/>
      <c r="HCS1" s="281"/>
      <c r="HCT1" s="281"/>
      <c r="HCU1" s="281"/>
      <c r="HCV1" s="281"/>
      <c r="HCW1" s="281"/>
      <c r="HCX1" s="281"/>
      <c r="HCY1" s="281"/>
      <c r="HCZ1" s="281"/>
      <c r="HDA1" s="281"/>
      <c r="HDB1" s="281"/>
      <c r="HDC1" s="281"/>
      <c r="HDD1" s="281"/>
      <c r="HDE1" s="281"/>
      <c r="HDF1" s="281"/>
      <c r="HDG1" s="281"/>
      <c r="HDH1" s="281"/>
      <c r="HDI1" s="281"/>
      <c r="HDJ1" s="281"/>
      <c r="HDK1" s="281"/>
      <c r="HDL1" s="281"/>
      <c r="HDM1" s="281"/>
      <c r="HDN1" s="281"/>
      <c r="HDO1" s="281"/>
      <c r="HDP1" s="281"/>
      <c r="HDQ1" s="281"/>
      <c r="HDR1" s="281"/>
      <c r="HDS1" s="281"/>
      <c r="HDT1" s="281"/>
      <c r="HDU1" s="281"/>
      <c r="HDV1" s="281"/>
      <c r="HDW1" s="281"/>
      <c r="HDX1" s="281"/>
      <c r="HDY1" s="281"/>
      <c r="HDZ1" s="281"/>
      <c r="HEA1" s="281"/>
      <c r="HEB1" s="281"/>
      <c r="HEC1" s="281"/>
      <c r="HED1" s="281"/>
      <c r="HEE1" s="281"/>
      <c r="HEF1" s="281"/>
      <c r="HEG1" s="281"/>
      <c r="HEH1" s="281"/>
      <c r="HEI1" s="281"/>
      <c r="HEJ1" s="281"/>
      <c r="HEK1" s="281"/>
      <c r="HEL1" s="281"/>
      <c r="HEM1" s="281"/>
      <c r="HEN1" s="281"/>
      <c r="HEO1" s="281"/>
      <c r="HEP1" s="281"/>
      <c r="HEQ1" s="281"/>
      <c r="HER1" s="281"/>
      <c r="HES1" s="281"/>
      <c r="HET1" s="281"/>
      <c r="HEU1" s="281"/>
      <c r="HEV1" s="281"/>
      <c r="HEW1" s="281"/>
      <c r="HEX1" s="281"/>
      <c r="HEY1" s="281"/>
      <c r="HEZ1" s="281"/>
      <c r="HFA1" s="281"/>
      <c r="HFB1" s="281"/>
      <c r="HFC1" s="281"/>
      <c r="HFD1" s="281"/>
      <c r="HFE1" s="281"/>
      <c r="HFF1" s="281"/>
      <c r="HFG1" s="281"/>
      <c r="HFH1" s="281"/>
      <c r="HFI1" s="281"/>
      <c r="HFJ1" s="281"/>
      <c r="HFK1" s="281"/>
      <c r="HFL1" s="281"/>
      <c r="HFM1" s="281"/>
      <c r="HFN1" s="281"/>
      <c r="HFO1" s="281"/>
      <c r="HFP1" s="281"/>
      <c r="HFQ1" s="281"/>
      <c r="HFR1" s="281"/>
      <c r="HFS1" s="281"/>
      <c r="HFT1" s="281"/>
      <c r="HFU1" s="281"/>
      <c r="HFV1" s="281"/>
      <c r="HFW1" s="281"/>
      <c r="HFX1" s="281"/>
      <c r="HFY1" s="281"/>
      <c r="HFZ1" s="281"/>
      <c r="HGA1" s="281"/>
      <c r="HGB1" s="281"/>
      <c r="HGC1" s="281"/>
      <c r="HGD1" s="281"/>
      <c r="HGE1" s="281"/>
      <c r="HGF1" s="281"/>
      <c r="HGG1" s="281"/>
      <c r="HGH1" s="281"/>
      <c r="HGI1" s="281"/>
      <c r="HGJ1" s="281"/>
      <c r="HGK1" s="281"/>
      <c r="HGL1" s="281"/>
      <c r="HGM1" s="281"/>
      <c r="HGN1" s="281"/>
      <c r="HGO1" s="281"/>
      <c r="HGP1" s="281"/>
      <c r="HGQ1" s="281"/>
      <c r="HGR1" s="281"/>
      <c r="HGS1" s="281"/>
      <c r="HGT1" s="281"/>
      <c r="HGU1" s="281"/>
      <c r="HGV1" s="281"/>
      <c r="HGW1" s="281"/>
      <c r="HGX1" s="281"/>
      <c r="HGY1" s="281"/>
      <c r="HGZ1" s="281"/>
      <c r="HHA1" s="281"/>
      <c r="HHB1" s="281"/>
      <c r="HHC1" s="281"/>
      <c r="HHD1" s="281"/>
      <c r="HHE1" s="281"/>
      <c r="HHF1" s="281"/>
      <c r="HHG1" s="281"/>
      <c r="HHH1" s="281"/>
      <c r="HHI1" s="281"/>
      <c r="HHJ1" s="281"/>
      <c r="HHK1" s="281"/>
      <c r="HHL1" s="281"/>
      <c r="HHM1" s="281"/>
      <c r="HHN1" s="281"/>
      <c r="HHO1" s="281"/>
      <c r="HHP1" s="281"/>
      <c r="HHQ1" s="281"/>
      <c r="HHR1" s="281"/>
      <c r="HHS1" s="281"/>
      <c r="HHT1" s="281"/>
      <c r="HHU1" s="281"/>
      <c r="HHV1" s="281"/>
      <c r="HHW1" s="281"/>
      <c r="HHX1" s="281"/>
      <c r="HHY1" s="281"/>
      <c r="HHZ1" s="281"/>
      <c r="HIA1" s="281"/>
      <c r="HIB1" s="281"/>
      <c r="HIC1" s="281"/>
      <c r="HID1" s="281"/>
      <c r="HIE1" s="281"/>
      <c r="HIF1" s="281"/>
      <c r="HIG1" s="281"/>
      <c r="HIH1" s="281"/>
      <c r="HII1" s="281"/>
      <c r="HIJ1" s="281"/>
      <c r="HIK1" s="281"/>
      <c r="HIL1" s="281"/>
      <c r="HIM1" s="281"/>
      <c r="HIN1" s="281"/>
      <c r="HIO1" s="281"/>
      <c r="HIP1" s="281"/>
      <c r="HIQ1" s="281"/>
      <c r="HIR1" s="281"/>
      <c r="HIS1" s="281"/>
      <c r="HIT1" s="281"/>
      <c r="HIU1" s="281"/>
      <c r="HIV1" s="281"/>
      <c r="HIW1" s="281"/>
      <c r="HIX1" s="281"/>
      <c r="HIY1" s="281"/>
      <c r="HIZ1" s="281"/>
      <c r="HJA1" s="281"/>
      <c r="HJB1" s="281"/>
      <c r="HJC1" s="281"/>
      <c r="HJD1" s="281"/>
      <c r="HJE1" s="281"/>
      <c r="HJF1" s="281"/>
      <c r="HJG1" s="281"/>
      <c r="HJH1" s="281"/>
      <c r="HJI1" s="281"/>
      <c r="HJJ1" s="281"/>
      <c r="HJK1" s="281"/>
      <c r="HJL1" s="281"/>
      <c r="HJM1" s="281"/>
      <c r="HJN1" s="281"/>
      <c r="HJO1" s="281"/>
      <c r="HJP1" s="281"/>
      <c r="HJQ1" s="281"/>
      <c r="HJR1" s="281"/>
      <c r="HJS1" s="281"/>
      <c r="HJT1" s="281"/>
      <c r="HJU1" s="281"/>
      <c r="HJV1" s="281"/>
      <c r="HJW1" s="281"/>
      <c r="HJX1" s="281"/>
      <c r="HJY1" s="281"/>
      <c r="HJZ1" s="281"/>
      <c r="HKA1" s="281"/>
      <c r="HKB1" s="281"/>
      <c r="HKC1" s="281"/>
      <c r="HKD1" s="281"/>
      <c r="HKE1" s="281"/>
      <c r="HKF1" s="281"/>
      <c r="HKG1" s="281"/>
      <c r="HKH1" s="281"/>
      <c r="HKI1" s="281"/>
      <c r="HKJ1" s="281"/>
      <c r="HKK1" s="281"/>
      <c r="HKL1" s="281"/>
      <c r="HKM1" s="281"/>
      <c r="HKN1" s="281"/>
      <c r="HKO1" s="281"/>
      <c r="HKP1" s="281"/>
      <c r="HKQ1" s="281"/>
      <c r="HKR1" s="281"/>
      <c r="HKS1" s="281"/>
      <c r="HKT1" s="281"/>
      <c r="HKU1" s="281"/>
      <c r="HKV1" s="281"/>
      <c r="HKW1" s="281"/>
      <c r="HKX1" s="281"/>
      <c r="HKY1" s="281"/>
      <c r="HKZ1" s="281"/>
      <c r="HLA1" s="281"/>
      <c r="HLB1" s="281"/>
      <c r="HLC1" s="281"/>
      <c r="HLD1" s="281"/>
      <c r="HLE1" s="281"/>
      <c r="HLF1" s="281"/>
      <c r="HLG1" s="281"/>
      <c r="HLH1" s="281"/>
      <c r="HLI1" s="281"/>
      <c r="HLJ1" s="281"/>
      <c r="HLK1" s="281"/>
      <c r="HLL1" s="281"/>
      <c r="HLM1" s="281"/>
      <c r="HLN1" s="281"/>
      <c r="HLO1" s="281"/>
      <c r="HLP1" s="281"/>
      <c r="HLQ1" s="281"/>
      <c r="HLR1" s="281"/>
      <c r="HLS1" s="281"/>
      <c r="HLT1" s="281"/>
      <c r="HLU1" s="281"/>
      <c r="HLV1" s="281"/>
      <c r="HLW1" s="281"/>
      <c r="HLX1" s="281"/>
      <c r="HLY1" s="281"/>
      <c r="HLZ1" s="281"/>
      <c r="HMA1" s="281"/>
      <c r="HMB1" s="281"/>
      <c r="HMC1" s="281"/>
      <c r="HMD1" s="281"/>
      <c r="HME1" s="281"/>
      <c r="HMF1" s="281"/>
      <c r="HMG1" s="281"/>
      <c r="HMH1" s="281"/>
      <c r="HMI1" s="281"/>
      <c r="HMJ1" s="281"/>
      <c r="HMK1" s="281"/>
      <c r="HML1" s="281"/>
      <c r="HMM1" s="281"/>
      <c r="HMN1" s="281"/>
      <c r="HMO1" s="281"/>
      <c r="HMP1" s="281"/>
      <c r="HMQ1" s="281"/>
      <c r="HMR1" s="281"/>
      <c r="HMS1" s="281"/>
      <c r="HMT1" s="281"/>
      <c r="HMU1" s="281"/>
      <c r="HMV1" s="281"/>
      <c r="HMW1" s="281"/>
      <c r="HMX1" s="281"/>
      <c r="HMY1" s="281"/>
      <c r="HMZ1" s="281"/>
      <c r="HNA1" s="281"/>
      <c r="HNB1" s="281"/>
      <c r="HNC1" s="281"/>
      <c r="HND1" s="281"/>
      <c r="HNE1" s="281"/>
      <c r="HNF1" s="281"/>
      <c r="HNG1" s="281"/>
      <c r="HNH1" s="281"/>
      <c r="HNI1" s="281"/>
      <c r="HNJ1" s="281"/>
      <c r="HNK1" s="281"/>
      <c r="HNL1" s="281"/>
      <c r="HNM1" s="281"/>
      <c r="HNN1" s="281"/>
      <c r="HNO1" s="281"/>
      <c r="HNP1" s="281"/>
      <c r="HNQ1" s="281"/>
      <c r="HNR1" s="281"/>
      <c r="HNS1" s="281"/>
      <c r="HNT1" s="281"/>
      <c r="HNU1" s="281"/>
      <c r="HNV1" s="281"/>
      <c r="HNW1" s="281"/>
      <c r="HNX1" s="281"/>
      <c r="HNY1" s="281"/>
      <c r="HNZ1" s="281"/>
      <c r="HOA1" s="281"/>
      <c r="HOB1" s="281"/>
      <c r="HOC1" s="281"/>
      <c r="HOD1" s="281"/>
      <c r="HOE1" s="281"/>
      <c r="HOF1" s="281"/>
      <c r="HOG1" s="281"/>
      <c r="HOH1" s="281"/>
      <c r="HOI1" s="281"/>
      <c r="HOJ1" s="281"/>
      <c r="HOK1" s="281"/>
      <c r="HOL1" s="281"/>
      <c r="HOM1" s="281"/>
      <c r="HON1" s="281"/>
      <c r="HOO1" s="281"/>
      <c r="HOP1" s="281"/>
      <c r="HOQ1" s="281"/>
      <c r="HOR1" s="281"/>
      <c r="HOS1" s="281"/>
      <c r="HOT1" s="281"/>
      <c r="HOU1" s="281"/>
      <c r="HOV1" s="281"/>
      <c r="HOW1" s="281"/>
      <c r="HOX1" s="281"/>
      <c r="HOY1" s="281"/>
      <c r="HOZ1" s="281"/>
      <c r="HPA1" s="281"/>
      <c r="HPB1" s="281"/>
      <c r="HPC1" s="281"/>
      <c r="HPD1" s="281"/>
      <c r="HPE1" s="281"/>
      <c r="HPF1" s="281"/>
      <c r="HPG1" s="281"/>
      <c r="HPH1" s="281"/>
      <c r="HPI1" s="281"/>
      <c r="HPJ1" s="281"/>
      <c r="HPK1" s="281"/>
      <c r="HPL1" s="281"/>
      <c r="HPM1" s="281"/>
      <c r="HPN1" s="281"/>
      <c r="HPO1" s="281"/>
      <c r="HPP1" s="281"/>
      <c r="HPQ1" s="281"/>
      <c r="HPR1" s="281"/>
      <c r="HPS1" s="281"/>
      <c r="HPT1" s="281"/>
      <c r="HPU1" s="281"/>
      <c r="HPV1" s="281"/>
      <c r="HPW1" s="281"/>
      <c r="HPX1" s="281"/>
      <c r="HPY1" s="281"/>
      <c r="HPZ1" s="281"/>
      <c r="HQA1" s="281"/>
      <c r="HQB1" s="281"/>
      <c r="HQC1" s="281"/>
      <c r="HQD1" s="281"/>
      <c r="HQE1" s="281"/>
      <c r="HQF1" s="281"/>
      <c r="HQG1" s="281"/>
      <c r="HQH1" s="281"/>
      <c r="HQI1" s="281"/>
      <c r="HQJ1" s="281"/>
      <c r="HQK1" s="281"/>
      <c r="HQL1" s="281"/>
      <c r="HQM1" s="281"/>
      <c r="HQN1" s="281"/>
      <c r="HQO1" s="281"/>
      <c r="HQP1" s="281"/>
      <c r="HQQ1" s="281"/>
      <c r="HQR1" s="281"/>
      <c r="HQS1" s="281"/>
      <c r="HQT1" s="281"/>
      <c r="HQU1" s="281"/>
      <c r="HQV1" s="281"/>
      <c r="HQW1" s="281"/>
      <c r="HQX1" s="281"/>
      <c r="HQY1" s="281"/>
      <c r="HQZ1" s="281"/>
      <c r="HRA1" s="281"/>
      <c r="HRB1" s="281"/>
      <c r="HRC1" s="281"/>
      <c r="HRD1" s="281"/>
      <c r="HRE1" s="281"/>
      <c r="HRF1" s="281"/>
      <c r="HRG1" s="281"/>
      <c r="HRH1" s="281"/>
      <c r="HRI1" s="281"/>
      <c r="HRJ1" s="281"/>
      <c r="HRK1" s="281"/>
      <c r="HRL1" s="281"/>
      <c r="HRM1" s="281"/>
      <c r="HRN1" s="281"/>
      <c r="HRO1" s="281"/>
      <c r="HRP1" s="281"/>
      <c r="HRQ1" s="281"/>
      <c r="HRR1" s="281"/>
      <c r="HRS1" s="281"/>
      <c r="HRT1" s="281"/>
      <c r="HRU1" s="281"/>
      <c r="HRV1" s="281"/>
      <c r="HRW1" s="281"/>
      <c r="HRX1" s="281"/>
      <c r="HRY1" s="281"/>
      <c r="HRZ1" s="281"/>
      <c r="HSA1" s="281"/>
      <c r="HSB1" s="281"/>
      <c r="HSC1" s="281"/>
      <c r="HSD1" s="281"/>
      <c r="HSE1" s="281"/>
      <c r="HSF1" s="281"/>
      <c r="HSG1" s="281"/>
      <c r="HSH1" s="281"/>
      <c r="HSI1" s="281"/>
      <c r="HSJ1" s="281"/>
      <c r="HSK1" s="281"/>
      <c r="HSL1" s="281"/>
      <c r="HSM1" s="281"/>
      <c r="HSN1" s="281"/>
      <c r="HSO1" s="281"/>
      <c r="HSP1" s="281"/>
      <c r="HSQ1" s="281"/>
      <c r="HSR1" s="281"/>
      <c r="HSS1" s="281"/>
      <c r="HST1" s="281"/>
      <c r="HSU1" s="281"/>
      <c r="HSV1" s="281"/>
      <c r="HSW1" s="281"/>
      <c r="HSX1" s="281"/>
      <c r="HSY1" s="281"/>
      <c r="HSZ1" s="281"/>
      <c r="HTA1" s="281"/>
      <c r="HTB1" s="281"/>
      <c r="HTC1" s="281"/>
      <c r="HTD1" s="281"/>
      <c r="HTE1" s="281"/>
      <c r="HTF1" s="281"/>
      <c r="HTG1" s="281"/>
      <c r="HTH1" s="281"/>
      <c r="HTI1" s="281"/>
      <c r="HTJ1" s="281"/>
      <c r="HTK1" s="281"/>
      <c r="HTL1" s="281"/>
      <c r="HTM1" s="281"/>
      <c r="HTN1" s="281"/>
      <c r="HTO1" s="281"/>
      <c r="HTP1" s="281"/>
      <c r="HTQ1" s="281"/>
      <c r="HTR1" s="281"/>
      <c r="HTS1" s="281"/>
      <c r="HTT1" s="281"/>
      <c r="HTU1" s="281"/>
      <c r="HTV1" s="281"/>
      <c r="HTW1" s="281"/>
      <c r="HTX1" s="281"/>
      <c r="HTY1" s="281"/>
      <c r="HTZ1" s="281"/>
      <c r="HUA1" s="281"/>
      <c r="HUB1" s="281"/>
      <c r="HUC1" s="281"/>
      <c r="HUD1" s="281"/>
      <c r="HUE1" s="281"/>
      <c r="HUF1" s="281"/>
      <c r="HUG1" s="281"/>
      <c r="HUH1" s="281"/>
      <c r="HUI1" s="281"/>
      <c r="HUJ1" s="281"/>
      <c r="HUK1" s="281"/>
      <c r="HUL1" s="281"/>
      <c r="HUM1" s="281"/>
      <c r="HUN1" s="281"/>
      <c r="HUO1" s="281"/>
      <c r="HUP1" s="281"/>
      <c r="HUQ1" s="281"/>
      <c r="HUR1" s="281"/>
      <c r="HUS1" s="281"/>
      <c r="HUT1" s="281"/>
      <c r="HUU1" s="281"/>
      <c r="HUV1" s="281"/>
      <c r="HUW1" s="281"/>
      <c r="HUX1" s="281"/>
      <c r="HUY1" s="281"/>
      <c r="HUZ1" s="281"/>
      <c r="HVA1" s="281"/>
      <c r="HVB1" s="281"/>
      <c r="HVC1" s="281"/>
      <c r="HVD1" s="281"/>
      <c r="HVE1" s="281"/>
      <c r="HVF1" s="281"/>
      <c r="HVG1" s="281"/>
      <c r="HVH1" s="281"/>
      <c r="HVI1" s="281"/>
      <c r="HVJ1" s="281"/>
      <c r="HVK1" s="281"/>
      <c r="HVL1" s="281"/>
      <c r="HVM1" s="281"/>
      <c r="HVN1" s="281"/>
      <c r="HVO1" s="281"/>
      <c r="HVP1" s="281"/>
      <c r="HVQ1" s="281"/>
      <c r="HVR1" s="281"/>
      <c r="HVS1" s="281"/>
      <c r="HVT1" s="281"/>
      <c r="HVU1" s="281"/>
      <c r="HVV1" s="281"/>
      <c r="HVW1" s="281"/>
      <c r="HVX1" s="281"/>
      <c r="HVY1" s="281"/>
      <c r="HVZ1" s="281"/>
      <c r="HWA1" s="281"/>
      <c r="HWB1" s="281"/>
      <c r="HWC1" s="281"/>
      <c r="HWD1" s="281"/>
      <c r="HWE1" s="281"/>
      <c r="HWF1" s="281"/>
      <c r="HWG1" s="281"/>
      <c r="HWH1" s="281"/>
      <c r="HWI1" s="281"/>
      <c r="HWJ1" s="281"/>
      <c r="HWK1" s="281"/>
      <c r="HWL1" s="281"/>
      <c r="HWM1" s="281"/>
      <c r="HWN1" s="281"/>
      <c r="HWO1" s="281"/>
      <c r="HWP1" s="281"/>
      <c r="HWQ1" s="281"/>
      <c r="HWR1" s="281"/>
      <c r="HWS1" s="281"/>
      <c r="HWT1" s="281"/>
      <c r="HWU1" s="281"/>
      <c r="HWV1" s="281"/>
      <c r="HWW1" s="281"/>
      <c r="HWX1" s="281"/>
      <c r="HWY1" s="281"/>
      <c r="HWZ1" s="281"/>
      <c r="HXA1" s="281"/>
      <c r="HXB1" s="281"/>
      <c r="HXC1" s="281"/>
      <c r="HXD1" s="281"/>
      <c r="HXE1" s="281"/>
      <c r="HXF1" s="281"/>
      <c r="HXG1" s="281"/>
      <c r="HXH1" s="281"/>
      <c r="HXI1" s="281"/>
      <c r="HXJ1" s="281"/>
      <c r="HXK1" s="281"/>
      <c r="HXL1" s="281"/>
      <c r="HXM1" s="281"/>
      <c r="HXN1" s="281"/>
      <c r="HXO1" s="281"/>
      <c r="HXP1" s="281"/>
      <c r="HXQ1" s="281"/>
      <c r="HXR1" s="281"/>
      <c r="HXS1" s="281"/>
      <c r="HXT1" s="281"/>
      <c r="HXU1" s="281"/>
      <c r="HXV1" s="281"/>
      <c r="HXW1" s="281"/>
      <c r="HXX1" s="281"/>
      <c r="HXY1" s="281"/>
      <c r="HXZ1" s="281"/>
      <c r="HYA1" s="281"/>
      <c r="HYB1" s="281"/>
      <c r="HYC1" s="281"/>
      <c r="HYD1" s="281"/>
      <c r="HYE1" s="281"/>
      <c r="HYF1" s="281"/>
      <c r="HYG1" s="281"/>
      <c r="HYH1" s="281"/>
      <c r="HYI1" s="281"/>
      <c r="HYJ1" s="281"/>
      <c r="HYK1" s="281"/>
      <c r="HYL1" s="281"/>
      <c r="HYM1" s="281"/>
      <c r="HYN1" s="281"/>
      <c r="HYO1" s="281"/>
      <c r="HYP1" s="281"/>
      <c r="HYQ1" s="281"/>
      <c r="HYR1" s="281"/>
      <c r="HYS1" s="281"/>
      <c r="HYT1" s="281"/>
      <c r="HYU1" s="281"/>
      <c r="HYV1" s="281"/>
      <c r="HYW1" s="281"/>
      <c r="HYX1" s="281"/>
      <c r="HYY1" s="281"/>
      <c r="HYZ1" s="281"/>
      <c r="HZA1" s="281"/>
      <c r="HZB1" s="281"/>
      <c r="HZC1" s="281"/>
      <c r="HZD1" s="281"/>
      <c r="HZE1" s="281"/>
      <c r="HZF1" s="281"/>
      <c r="HZG1" s="281"/>
      <c r="HZH1" s="281"/>
      <c r="HZI1" s="281"/>
      <c r="HZJ1" s="281"/>
      <c r="HZK1" s="281"/>
      <c r="HZL1" s="281"/>
      <c r="HZM1" s="281"/>
      <c r="HZN1" s="281"/>
      <c r="HZO1" s="281"/>
      <c r="HZP1" s="281"/>
      <c r="HZQ1" s="281"/>
      <c r="HZR1" s="281"/>
      <c r="HZS1" s="281"/>
      <c r="HZT1" s="281"/>
      <c r="HZU1" s="281"/>
      <c r="HZV1" s="281"/>
      <c r="HZW1" s="281"/>
      <c r="HZX1" s="281"/>
      <c r="HZY1" s="281"/>
      <c r="HZZ1" s="281"/>
      <c r="IAA1" s="281"/>
      <c r="IAB1" s="281"/>
      <c r="IAC1" s="281"/>
      <c r="IAD1" s="281"/>
      <c r="IAE1" s="281"/>
      <c r="IAF1" s="281"/>
      <c r="IAG1" s="281"/>
      <c r="IAH1" s="281"/>
      <c r="IAI1" s="281"/>
      <c r="IAJ1" s="281"/>
      <c r="IAK1" s="281"/>
      <c r="IAL1" s="281"/>
      <c r="IAM1" s="281"/>
      <c r="IAN1" s="281"/>
      <c r="IAO1" s="281"/>
      <c r="IAP1" s="281"/>
      <c r="IAQ1" s="281"/>
      <c r="IAR1" s="281"/>
      <c r="IAS1" s="281"/>
      <c r="IAT1" s="281"/>
      <c r="IAU1" s="281"/>
      <c r="IAV1" s="281"/>
      <c r="IAW1" s="281"/>
      <c r="IAX1" s="281"/>
      <c r="IAY1" s="281"/>
      <c r="IAZ1" s="281"/>
      <c r="IBA1" s="281"/>
      <c r="IBB1" s="281"/>
      <c r="IBC1" s="281"/>
      <c r="IBD1" s="281"/>
      <c r="IBE1" s="281"/>
      <c r="IBF1" s="281"/>
      <c r="IBG1" s="281"/>
      <c r="IBH1" s="281"/>
      <c r="IBI1" s="281"/>
      <c r="IBJ1" s="281"/>
      <c r="IBK1" s="281"/>
      <c r="IBL1" s="281"/>
      <c r="IBM1" s="281"/>
      <c r="IBN1" s="281"/>
      <c r="IBO1" s="281"/>
      <c r="IBP1" s="281"/>
      <c r="IBQ1" s="281"/>
      <c r="IBR1" s="281"/>
      <c r="IBS1" s="281"/>
      <c r="IBT1" s="281"/>
      <c r="IBU1" s="281"/>
      <c r="IBV1" s="281"/>
      <c r="IBW1" s="281"/>
      <c r="IBX1" s="281"/>
      <c r="IBY1" s="281"/>
      <c r="IBZ1" s="281"/>
      <c r="ICA1" s="281"/>
      <c r="ICB1" s="281"/>
      <c r="ICC1" s="281"/>
      <c r="ICD1" s="281"/>
      <c r="ICE1" s="281"/>
      <c r="ICF1" s="281"/>
      <c r="ICG1" s="281"/>
      <c r="ICH1" s="281"/>
      <c r="ICI1" s="281"/>
      <c r="ICJ1" s="281"/>
      <c r="ICK1" s="281"/>
      <c r="ICL1" s="281"/>
      <c r="ICM1" s="281"/>
      <c r="ICN1" s="281"/>
      <c r="ICO1" s="281"/>
      <c r="ICP1" s="281"/>
      <c r="ICQ1" s="281"/>
      <c r="ICR1" s="281"/>
      <c r="ICS1" s="281"/>
      <c r="ICT1" s="281"/>
      <c r="ICU1" s="281"/>
      <c r="ICV1" s="281"/>
      <c r="ICW1" s="281"/>
      <c r="ICX1" s="281"/>
      <c r="ICY1" s="281"/>
      <c r="ICZ1" s="281"/>
      <c r="IDA1" s="281"/>
      <c r="IDB1" s="281"/>
      <c r="IDC1" s="281"/>
      <c r="IDD1" s="281"/>
      <c r="IDE1" s="281"/>
      <c r="IDF1" s="281"/>
      <c r="IDG1" s="281"/>
      <c r="IDH1" s="281"/>
      <c r="IDI1" s="281"/>
      <c r="IDJ1" s="281"/>
      <c r="IDK1" s="281"/>
      <c r="IDL1" s="281"/>
      <c r="IDM1" s="281"/>
      <c r="IDN1" s="281"/>
      <c r="IDO1" s="281"/>
      <c r="IDP1" s="281"/>
      <c r="IDQ1" s="281"/>
      <c r="IDR1" s="281"/>
      <c r="IDS1" s="281"/>
      <c r="IDT1" s="281"/>
      <c r="IDU1" s="281"/>
      <c r="IDV1" s="281"/>
      <c r="IDW1" s="281"/>
      <c r="IDX1" s="281"/>
      <c r="IDY1" s="281"/>
      <c r="IDZ1" s="281"/>
      <c r="IEA1" s="281"/>
      <c r="IEB1" s="281"/>
      <c r="IEC1" s="281"/>
      <c r="IED1" s="281"/>
      <c r="IEE1" s="281"/>
      <c r="IEF1" s="281"/>
      <c r="IEG1" s="281"/>
      <c r="IEH1" s="281"/>
      <c r="IEI1" s="281"/>
      <c r="IEJ1" s="281"/>
      <c r="IEK1" s="281"/>
      <c r="IEL1" s="281"/>
      <c r="IEM1" s="281"/>
      <c r="IEN1" s="281"/>
      <c r="IEO1" s="281"/>
      <c r="IEP1" s="281"/>
      <c r="IEQ1" s="281"/>
      <c r="IER1" s="281"/>
      <c r="IES1" s="281"/>
      <c r="IET1" s="281"/>
      <c r="IEU1" s="281"/>
      <c r="IEV1" s="281"/>
      <c r="IEW1" s="281"/>
      <c r="IEX1" s="281"/>
      <c r="IEY1" s="281"/>
      <c r="IEZ1" s="281"/>
      <c r="IFA1" s="281"/>
      <c r="IFB1" s="281"/>
      <c r="IFC1" s="281"/>
      <c r="IFD1" s="281"/>
      <c r="IFE1" s="281"/>
      <c r="IFF1" s="281"/>
      <c r="IFG1" s="281"/>
      <c r="IFH1" s="281"/>
      <c r="IFI1" s="281"/>
      <c r="IFJ1" s="281"/>
      <c r="IFK1" s="281"/>
      <c r="IFL1" s="281"/>
      <c r="IFM1" s="281"/>
      <c r="IFN1" s="281"/>
      <c r="IFO1" s="281"/>
      <c r="IFP1" s="281"/>
      <c r="IFQ1" s="281"/>
      <c r="IFR1" s="281"/>
      <c r="IFS1" s="281"/>
      <c r="IFT1" s="281"/>
      <c r="IFU1" s="281"/>
      <c r="IFV1" s="281"/>
      <c r="IFW1" s="281"/>
      <c r="IFX1" s="281"/>
      <c r="IFY1" s="281"/>
      <c r="IFZ1" s="281"/>
      <c r="IGA1" s="281"/>
      <c r="IGB1" s="281"/>
      <c r="IGC1" s="281"/>
      <c r="IGD1" s="281"/>
      <c r="IGE1" s="281"/>
      <c r="IGF1" s="281"/>
      <c r="IGG1" s="281"/>
      <c r="IGH1" s="281"/>
      <c r="IGI1" s="281"/>
      <c r="IGJ1" s="281"/>
      <c r="IGK1" s="281"/>
      <c r="IGL1" s="281"/>
      <c r="IGM1" s="281"/>
      <c r="IGN1" s="281"/>
      <c r="IGO1" s="281"/>
      <c r="IGP1" s="281"/>
      <c r="IGQ1" s="281"/>
      <c r="IGR1" s="281"/>
      <c r="IGS1" s="281"/>
      <c r="IGT1" s="281"/>
      <c r="IGU1" s="281"/>
      <c r="IGV1" s="281"/>
      <c r="IGW1" s="281"/>
      <c r="IGX1" s="281"/>
      <c r="IGY1" s="281"/>
      <c r="IGZ1" s="281"/>
      <c r="IHA1" s="281"/>
      <c r="IHB1" s="281"/>
      <c r="IHC1" s="281"/>
      <c r="IHD1" s="281"/>
      <c r="IHE1" s="281"/>
      <c r="IHF1" s="281"/>
      <c r="IHG1" s="281"/>
      <c r="IHH1" s="281"/>
      <c r="IHI1" s="281"/>
      <c r="IHJ1" s="281"/>
      <c r="IHK1" s="281"/>
      <c r="IHL1" s="281"/>
      <c r="IHM1" s="281"/>
      <c r="IHN1" s="281"/>
      <c r="IHO1" s="281"/>
      <c r="IHP1" s="281"/>
      <c r="IHQ1" s="281"/>
      <c r="IHR1" s="281"/>
      <c r="IHS1" s="281"/>
      <c r="IHT1" s="281"/>
      <c r="IHU1" s="281"/>
      <c r="IHV1" s="281"/>
      <c r="IHW1" s="281"/>
      <c r="IHX1" s="281"/>
      <c r="IHY1" s="281"/>
      <c r="IHZ1" s="281"/>
      <c r="IIA1" s="281"/>
      <c r="IIB1" s="281"/>
      <c r="IIC1" s="281"/>
      <c r="IID1" s="281"/>
      <c r="IIE1" s="281"/>
      <c r="IIF1" s="281"/>
      <c r="IIG1" s="281"/>
      <c r="IIH1" s="281"/>
      <c r="III1" s="281"/>
      <c r="IIJ1" s="281"/>
      <c r="IIK1" s="281"/>
      <c r="IIL1" s="281"/>
      <c r="IIM1" s="281"/>
      <c r="IIN1" s="281"/>
      <c r="IIO1" s="281"/>
      <c r="IIP1" s="281"/>
      <c r="IIQ1" s="281"/>
      <c r="IIR1" s="281"/>
      <c r="IIS1" s="281"/>
      <c r="IIT1" s="281"/>
      <c r="IIU1" s="281"/>
      <c r="IIV1" s="281"/>
      <c r="IIW1" s="281"/>
      <c r="IIX1" s="281"/>
      <c r="IIY1" s="281"/>
      <c r="IIZ1" s="281"/>
      <c r="IJA1" s="281"/>
      <c r="IJB1" s="281"/>
      <c r="IJC1" s="281"/>
      <c r="IJD1" s="281"/>
      <c r="IJE1" s="281"/>
      <c r="IJF1" s="281"/>
      <c r="IJG1" s="281"/>
      <c r="IJH1" s="281"/>
      <c r="IJI1" s="281"/>
      <c r="IJJ1" s="281"/>
      <c r="IJK1" s="281"/>
      <c r="IJL1" s="281"/>
      <c r="IJM1" s="281"/>
      <c r="IJN1" s="281"/>
      <c r="IJO1" s="281"/>
      <c r="IJP1" s="281"/>
      <c r="IJQ1" s="281"/>
      <c r="IJR1" s="281"/>
      <c r="IJS1" s="281"/>
      <c r="IJT1" s="281"/>
      <c r="IJU1" s="281"/>
      <c r="IJV1" s="281"/>
      <c r="IJW1" s="281"/>
      <c r="IJX1" s="281"/>
      <c r="IJY1" s="281"/>
      <c r="IJZ1" s="281"/>
      <c r="IKA1" s="281"/>
      <c r="IKB1" s="281"/>
      <c r="IKC1" s="281"/>
      <c r="IKD1" s="281"/>
      <c r="IKE1" s="281"/>
      <c r="IKF1" s="281"/>
      <c r="IKG1" s="281"/>
      <c r="IKH1" s="281"/>
      <c r="IKI1" s="281"/>
      <c r="IKJ1" s="281"/>
      <c r="IKK1" s="281"/>
      <c r="IKL1" s="281"/>
      <c r="IKM1" s="281"/>
      <c r="IKN1" s="281"/>
      <c r="IKO1" s="281"/>
      <c r="IKP1" s="281"/>
      <c r="IKQ1" s="281"/>
      <c r="IKR1" s="281"/>
      <c r="IKS1" s="281"/>
      <c r="IKT1" s="281"/>
      <c r="IKU1" s="281"/>
      <c r="IKV1" s="281"/>
      <c r="IKW1" s="281"/>
      <c r="IKX1" s="281"/>
      <c r="IKY1" s="281"/>
      <c r="IKZ1" s="281"/>
      <c r="ILA1" s="281"/>
      <c r="ILB1" s="281"/>
      <c r="ILC1" s="281"/>
      <c r="ILD1" s="281"/>
      <c r="ILE1" s="281"/>
      <c r="ILF1" s="281"/>
      <c r="ILG1" s="281"/>
      <c r="ILH1" s="281"/>
      <c r="ILI1" s="281"/>
      <c r="ILJ1" s="281"/>
      <c r="ILK1" s="281"/>
      <c r="ILL1" s="281"/>
      <c r="ILM1" s="281"/>
      <c r="ILN1" s="281"/>
      <c r="ILO1" s="281"/>
      <c r="ILP1" s="281"/>
      <c r="ILQ1" s="281"/>
      <c r="ILR1" s="281"/>
      <c r="ILS1" s="281"/>
      <c r="ILT1" s="281"/>
      <c r="ILU1" s="281"/>
      <c r="ILV1" s="281"/>
      <c r="ILW1" s="281"/>
      <c r="ILX1" s="281"/>
      <c r="ILY1" s="281"/>
      <c r="ILZ1" s="281"/>
      <c r="IMA1" s="281"/>
      <c r="IMB1" s="281"/>
      <c r="IMC1" s="281"/>
      <c r="IMD1" s="281"/>
      <c r="IME1" s="281"/>
      <c r="IMF1" s="281"/>
      <c r="IMG1" s="281"/>
      <c r="IMH1" s="281"/>
      <c r="IMI1" s="281"/>
      <c r="IMJ1" s="281"/>
      <c r="IMK1" s="281"/>
      <c r="IML1" s="281"/>
      <c r="IMM1" s="281"/>
      <c r="IMN1" s="281"/>
      <c r="IMO1" s="281"/>
      <c r="IMP1" s="281"/>
      <c r="IMQ1" s="281"/>
      <c r="IMR1" s="281"/>
      <c r="IMS1" s="281"/>
      <c r="IMT1" s="281"/>
      <c r="IMU1" s="281"/>
      <c r="IMV1" s="281"/>
      <c r="IMW1" s="281"/>
      <c r="IMX1" s="281"/>
      <c r="IMY1" s="281"/>
      <c r="IMZ1" s="281"/>
      <c r="INA1" s="281"/>
      <c r="INB1" s="281"/>
      <c r="INC1" s="281"/>
      <c r="IND1" s="281"/>
      <c r="INE1" s="281"/>
      <c r="INF1" s="281"/>
      <c r="ING1" s="281"/>
      <c r="INH1" s="281"/>
      <c r="INI1" s="281"/>
      <c r="INJ1" s="281"/>
      <c r="INK1" s="281"/>
      <c r="INL1" s="281"/>
      <c r="INM1" s="281"/>
      <c r="INN1" s="281"/>
      <c r="INO1" s="281"/>
      <c r="INP1" s="281"/>
      <c r="INQ1" s="281"/>
      <c r="INR1" s="281"/>
      <c r="INS1" s="281"/>
      <c r="INT1" s="281"/>
      <c r="INU1" s="281"/>
      <c r="INV1" s="281"/>
      <c r="INW1" s="281"/>
      <c r="INX1" s="281"/>
      <c r="INY1" s="281"/>
      <c r="INZ1" s="281"/>
      <c r="IOA1" s="281"/>
      <c r="IOB1" s="281"/>
      <c r="IOC1" s="281"/>
      <c r="IOD1" s="281"/>
      <c r="IOE1" s="281"/>
      <c r="IOF1" s="281"/>
      <c r="IOG1" s="281"/>
      <c r="IOH1" s="281"/>
      <c r="IOI1" s="281"/>
      <c r="IOJ1" s="281"/>
      <c r="IOK1" s="281"/>
      <c r="IOL1" s="281"/>
      <c r="IOM1" s="281"/>
      <c r="ION1" s="281"/>
      <c r="IOO1" s="281"/>
      <c r="IOP1" s="281"/>
      <c r="IOQ1" s="281"/>
      <c r="IOR1" s="281"/>
      <c r="IOS1" s="281"/>
      <c r="IOT1" s="281"/>
      <c r="IOU1" s="281"/>
      <c r="IOV1" s="281"/>
      <c r="IOW1" s="281"/>
      <c r="IOX1" s="281"/>
      <c r="IOY1" s="281"/>
      <c r="IOZ1" s="281"/>
      <c r="IPA1" s="281"/>
      <c r="IPB1" s="281"/>
      <c r="IPC1" s="281"/>
      <c r="IPD1" s="281"/>
      <c r="IPE1" s="281"/>
      <c r="IPF1" s="281"/>
      <c r="IPG1" s="281"/>
      <c r="IPH1" s="281"/>
      <c r="IPI1" s="281"/>
      <c r="IPJ1" s="281"/>
      <c r="IPK1" s="281"/>
      <c r="IPL1" s="281"/>
      <c r="IPM1" s="281"/>
      <c r="IPN1" s="281"/>
      <c r="IPO1" s="281"/>
      <c r="IPP1" s="281"/>
      <c r="IPQ1" s="281"/>
      <c r="IPR1" s="281"/>
      <c r="IPS1" s="281"/>
      <c r="IPT1" s="281"/>
      <c r="IPU1" s="281"/>
      <c r="IPV1" s="281"/>
      <c r="IPW1" s="281"/>
      <c r="IPX1" s="281"/>
      <c r="IPY1" s="281"/>
      <c r="IPZ1" s="281"/>
      <c r="IQA1" s="281"/>
      <c r="IQB1" s="281"/>
      <c r="IQC1" s="281"/>
      <c r="IQD1" s="281"/>
      <c r="IQE1" s="281"/>
      <c r="IQF1" s="281"/>
      <c r="IQG1" s="281"/>
      <c r="IQH1" s="281"/>
      <c r="IQI1" s="281"/>
      <c r="IQJ1" s="281"/>
      <c r="IQK1" s="281"/>
      <c r="IQL1" s="281"/>
      <c r="IQM1" s="281"/>
      <c r="IQN1" s="281"/>
      <c r="IQO1" s="281"/>
      <c r="IQP1" s="281"/>
      <c r="IQQ1" s="281"/>
      <c r="IQR1" s="281"/>
      <c r="IQS1" s="281"/>
      <c r="IQT1" s="281"/>
      <c r="IQU1" s="281"/>
      <c r="IQV1" s="281"/>
      <c r="IQW1" s="281"/>
      <c r="IQX1" s="281"/>
      <c r="IQY1" s="281"/>
      <c r="IQZ1" s="281"/>
      <c r="IRA1" s="281"/>
      <c r="IRB1" s="281"/>
      <c r="IRC1" s="281"/>
      <c r="IRD1" s="281"/>
      <c r="IRE1" s="281"/>
      <c r="IRF1" s="281"/>
      <c r="IRG1" s="281"/>
      <c r="IRH1" s="281"/>
      <c r="IRI1" s="281"/>
      <c r="IRJ1" s="281"/>
      <c r="IRK1" s="281"/>
      <c r="IRL1" s="281"/>
      <c r="IRM1" s="281"/>
      <c r="IRN1" s="281"/>
      <c r="IRO1" s="281"/>
      <c r="IRP1" s="281"/>
      <c r="IRQ1" s="281"/>
      <c r="IRR1" s="281"/>
      <c r="IRS1" s="281"/>
      <c r="IRT1" s="281"/>
      <c r="IRU1" s="281"/>
      <c r="IRV1" s="281"/>
      <c r="IRW1" s="281"/>
      <c r="IRX1" s="281"/>
      <c r="IRY1" s="281"/>
      <c r="IRZ1" s="281"/>
      <c r="ISA1" s="281"/>
      <c r="ISB1" s="281"/>
      <c r="ISC1" s="281"/>
      <c r="ISD1" s="281"/>
      <c r="ISE1" s="281"/>
      <c r="ISF1" s="281"/>
      <c r="ISG1" s="281"/>
      <c r="ISH1" s="281"/>
      <c r="ISI1" s="281"/>
      <c r="ISJ1" s="281"/>
      <c r="ISK1" s="281"/>
      <c r="ISL1" s="281"/>
      <c r="ISM1" s="281"/>
      <c r="ISN1" s="281"/>
      <c r="ISO1" s="281"/>
      <c r="ISP1" s="281"/>
      <c r="ISQ1" s="281"/>
      <c r="ISR1" s="281"/>
      <c r="ISS1" s="281"/>
      <c r="IST1" s="281"/>
      <c r="ISU1" s="281"/>
      <c r="ISV1" s="281"/>
      <c r="ISW1" s="281"/>
      <c r="ISX1" s="281"/>
      <c r="ISY1" s="281"/>
      <c r="ISZ1" s="281"/>
      <c r="ITA1" s="281"/>
      <c r="ITB1" s="281"/>
      <c r="ITC1" s="281"/>
      <c r="ITD1" s="281"/>
      <c r="ITE1" s="281"/>
      <c r="ITF1" s="281"/>
      <c r="ITG1" s="281"/>
      <c r="ITH1" s="281"/>
      <c r="ITI1" s="281"/>
      <c r="ITJ1" s="281"/>
      <c r="ITK1" s="281"/>
      <c r="ITL1" s="281"/>
      <c r="ITM1" s="281"/>
      <c r="ITN1" s="281"/>
      <c r="ITO1" s="281"/>
      <c r="ITP1" s="281"/>
      <c r="ITQ1" s="281"/>
      <c r="ITR1" s="281"/>
      <c r="ITS1" s="281"/>
      <c r="ITT1" s="281"/>
      <c r="ITU1" s="281"/>
      <c r="ITV1" s="281"/>
      <c r="ITW1" s="281"/>
      <c r="ITX1" s="281"/>
      <c r="ITY1" s="281"/>
      <c r="ITZ1" s="281"/>
      <c r="IUA1" s="281"/>
      <c r="IUB1" s="281"/>
      <c r="IUC1" s="281"/>
      <c r="IUD1" s="281"/>
      <c r="IUE1" s="281"/>
      <c r="IUF1" s="281"/>
      <c r="IUG1" s="281"/>
      <c r="IUH1" s="281"/>
      <c r="IUI1" s="281"/>
      <c r="IUJ1" s="281"/>
      <c r="IUK1" s="281"/>
      <c r="IUL1" s="281"/>
      <c r="IUM1" s="281"/>
      <c r="IUN1" s="281"/>
      <c r="IUO1" s="281"/>
      <c r="IUP1" s="281"/>
      <c r="IUQ1" s="281"/>
      <c r="IUR1" s="281"/>
      <c r="IUS1" s="281"/>
      <c r="IUT1" s="281"/>
      <c r="IUU1" s="281"/>
      <c r="IUV1" s="281"/>
      <c r="IUW1" s="281"/>
      <c r="IUX1" s="281"/>
      <c r="IUY1" s="281"/>
      <c r="IUZ1" s="281"/>
      <c r="IVA1" s="281"/>
      <c r="IVB1" s="281"/>
      <c r="IVC1" s="281"/>
      <c r="IVD1" s="281"/>
      <c r="IVE1" s="281"/>
      <c r="IVF1" s="281"/>
      <c r="IVG1" s="281"/>
      <c r="IVH1" s="281"/>
      <c r="IVI1" s="281"/>
      <c r="IVJ1" s="281"/>
      <c r="IVK1" s="281"/>
      <c r="IVL1" s="281"/>
      <c r="IVM1" s="281"/>
      <c r="IVN1" s="281"/>
      <c r="IVO1" s="281"/>
      <c r="IVP1" s="281"/>
      <c r="IVQ1" s="281"/>
      <c r="IVR1" s="281"/>
      <c r="IVS1" s="281"/>
      <c r="IVT1" s="281"/>
      <c r="IVU1" s="281"/>
      <c r="IVV1" s="281"/>
      <c r="IVW1" s="281"/>
      <c r="IVX1" s="281"/>
      <c r="IVY1" s="281"/>
      <c r="IVZ1" s="281"/>
      <c r="IWA1" s="281"/>
      <c r="IWB1" s="281"/>
      <c r="IWC1" s="281"/>
      <c r="IWD1" s="281"/>
      <c r="IWE1" s="281"/>
      <c r="IWF1" s="281"/>
      <c r="IWG1" s="281"/>
      <c r="IWH1" s="281"/>
      <c r="IWI1" s="281"/>
      <c r="IWJ1" s="281"/>
      <c r="IWK1" s="281"/>
      <c r="IWL1" s="281"/>
      <c r="IWM1" s="281"/>
      <c r="IWN1" s="281"/>
      <c r="IWO1" s="281"/>
      <c r="IWP1" s="281"/>
      <c r="IWQ1" s="281"/>
      <c r="IWR1" s="281"/>
      <c r="IWS1" s="281"/>
      <c r="IWT1" s="281"/>
      <c r="IWU1" s="281"/>
      <c r="IWV1" s="281"/>
      <c r="IWW1" s="281"/>
      <c r="IWX1" s="281"/>
      <c r="IWY1" s="281"/>
      <c r="IWZ1" s="281"/>
      <c r="IXA1" s="281"/>
      <c r="IXB1" s="281"/>
      <c r="IXC1" s="281"/>
      <c r="IXD1" s="281"/>
      <c r="IXE1" s="281"/>
      <c r="IXF1" s="281"/>
      <c r="IXG1" s="281"/>
      <c r="IXH1" s="281"/>
      <c r="IXI1" s="281"/>
      <c r="IXJ1" s="281"/>
      <c r="IXK1" s="281"/>
      <c r="IXL1" s="281"/>
      <c r="IXM1" s="281"/>
      <c r="IXN1" s="281"/>
      <c r="IXO1" s="281"/>
      <c r="IXP1" s="281"/>
      <c r="IXQ1" s="281"/>
      <c r="IXR1" s="281"/>
      <c r="IXS1" s="281"/>
      <c r="IXT1" s="281"/>
      <c r="IXU1" s="281"/>
      <c r="IXV1" s="281"/>
      <c r="IXW1" s="281"/>
      <c r="IXX1" s="281"/>
      <c r="IXY1" s="281"/>
      <c r="IXZ1" s="281"/>
      <c r="IYA1" s="281"/>
      <c r="IYB1" s="281"/>
      <c r="IYC1" s="281"/>
      <c r="IYD1" s="281"/>
      <c r="IYE1" s="281"/>
      <c r="IYF1" s="281"/>
      <c r="IYG1" s="281"/>
      <c r="IYH1" s="281"/>
      <c r="IYI1" s="281"/>
      <c r="IYJ1" s="281"/>
      <c r="IYK1" s="281"/>
      <c r="IYL1" s="281"/>
      <c r="IYM1" s="281"/>
      <c r="IYN1" s="281"/>
      <c r="IYO1" s="281"/>
      <c r="IYP1" s="281"/>
      <c r="IYQ1" s="281"/>
      <c r="IYR1" s="281"/>
      <c r="IYS1" s="281"/>
      <c r="IYT1" s="281"/>
      <c r="IYU1" s="281"/>
      <c r="IYV1" s="281"/>
      <c r="IYW1" s="281"/>
      <c r="IYX1" s="281"/>
      <c r="IYY1" s="281"/>
      <c r="IYZ1" s="281"/>
      <c r="IZA1" s="281"/>
      <c r="IZB1" s="281"/>
      <c r="IZC1" s="281"/>
      <c r="IZD1" s="281"/>
      <c r="IZE1" s="281"/>
      <c r="IZF1" s="281"/>
      <c r="IZG1" s="281"/>
      <c r="IZH1" s="281"/>
      <c r="IZI1" s="281"/>
      <c r="IZJ1" s="281"/>
      <c r="IZK1" s="281"/>
      <c r="IZL1" s="281"/>
      <c r="IZM1" s="281"/>
      <c r="IZN1" s="281"/>
      <c r="IZO1" s="281"/>
      <c r="IZP1" s="281"/>
      <c r="IZQ1" s="281"/>
      <c r="IZR1" s="281"/>
      <c r="IZS1" s="281"/>
      <c r="IZT1" s="281"/>
      <c r="IZU1" s="281"/>
      <c r="IZV1" s="281"/>
      <c r="IZW1" s="281"/>
      <c r="IZX1" s="281"/>
      <c r="IZY1" s="281"/>
      <c r="IZZ1" s="281"/>
      <c r="JAA1" s="281"/>
      <c r="JAB1" s="281"/>
      <c r="JAC1" s="281"/>
      <c r="JAD1" s="281"/>
      <c r="JAE1" s="281"/>
      <c r="JAF1" s="281"/>
      <c r="JAG1" s="281"/>
      <c r="JAH1" s="281"/>
      <c r="JAI1" s="281"/>
      <c r="JAJ1" s="281"/>
      <c r="JAK1" s="281"/>
      <c r="JAL1" s="281"/>
      <c r="JAM1" s="281"/>
      <c r="JAN1" s="281"/>
      <c r="JAO1" s="281"/>
      <c r="JAP1" s="281"/>
      <c r="JAQ1" s="281"/>
      <c r="JAR1" s="281"/>
      <c r="JAS1" s="281"/>
      <c r="JAT1" s="281"/>
      <c r="JAU1" s="281"/>
      <c r="JAV1" s="281"/>
      <c r="JAW1" s="281"/>
      <c r="JAX1" s="281"/>
      <c r="JAY1" s="281"/>
      <c r="JAZ1" s="281"/>
      <c r="JBA1" s="281"/>
      <c r="JBB1" s="281"/>
      <c r="JBC1" s="281"/>
      <c r="JBD1" s="281"/>
      <c r="JBE1" s="281"/>
      <c r="JBF1" s="281"/>
      <c r="JBG1" s="281"/>
      <c r="JBH1" s="281"/>
      <c r="JBI1" s="281"/>
      <c r="JBJ1" s="281"/>
      <c r="JBK1" s="281"/>
      <c r="JBL1" s="281"/>
      <c r="JBM1" s="281"/>
      <c r="JBN1" s="281"/>
      <c r="JBO1" s="281"/>
      <c r="JBP1" s="281"/>
      <c r="JBQ1" s="281"/>
      <c r="JBR1" s="281"/>
      <c r="JBS1" s="281"/>
      <c r="JBT1" s="281"/>
      <c r="JBU1" s="281"/>
      <c r="JBV1" s="281"/>
      <c r="JBW1" s="281"/>
      <c r="JBX1" s="281"/>
      <c r="JBY1" s="281"/>
      <c r="JBZ1" s="281"/>
      <c r="JCA1" s="281"/>
      <c r="JCB1" s="281"/>
      <c r="JCC1" s="281"/>
      <c r="JCD1" s="281"/>
      <c r="JCE1" s="281"/>
      <c r="JCF1" s="281"/>
      <c r="JCG1" s="281"/>
      <c r="JCH1" s="281"/>
      <c r="JCI1" s="281"/>
      <c r="JCJ1" s="281"/>
      <c r="JCK1" s="281"/>
      <c r="JCL1" s="281"/>
      <c r="JCM1" s="281"/>
      <c r="JCN1" s="281"/>
      <c r="JCO1" s="281"/>
      <c r="JCP1" s="281"/>
      <c r="JCQ1" s="281"/>
      <c r="JCR1" s="281"/>
      <c r="JCS1" s="281"/>
      <c r="JCT1" s="281"/>
      <c r="JCU1" s="281"/>
      <c r="JCV1" s="281"/>
      <c r="JCW1" s="281"/>
      <c r="JCX1" s="281"/>
      <c r="JCY1" s="281"/>
      <c r="JCZ1" s="281"/>
      <c r="JDA1" s="281"/>
      <c r="JDB1" s="281"/>
      <c r="JDC1" s="281"/>
      <c r="JDD1" s="281"/>
      <c r="JDE1" s="281"/>
      <c r="JDF1" s="281"/>
      <c r="JDG1" s="281"/>
      <c r="JDH1" s="281"/>
      <c r="JDI1" s="281"/>
      <c r="JDJ1" s="281"/>
      <c r="JDK1" s="281"/>
      <c r="JDL1" s="281"/>
      <c r="JDM1" s="281"/>
      <c r="JDN1" s="281"/>
      <c r="JDO1" s="281"/>
      <c r="JDP1" s="281"/>
      <c r="JDQ1" s="281"/>
      <c r="JDR1" s="281"/>
      <c r="JDS1" s="281"/>
      <c r="JDT1" s="281"/>
      <c r="JDU1" s="281"/>
      <c r="JDV1" s="281"/>
      <c r="JDW1" s="281"/>
      <c r="JDX1" s="281"/>
      <c r="JDY1" s="281"/>
      <c r="JDZ1" s="281"/>
      <c r="JEA1" s="281"/>
      <c r="JEB1" s="281"/>
      <c r="JEC1" s="281"/>
      <c r="JED1" s="281"/>
      <c r="JEE1" s="281"/>
      <c r="JEF1" s="281"/>
      <c r="JEG1" s="281"/>
      <c r="JEH1" s="281"/>
      <c r="JEI1" s="281"/>
      <c r="JEJ1" s="281"/>
      <c r="JEK1" s="281"/>
      <c r="JEL1" s="281"/>
      <c r="JEM1" s="281"/>
      <c r="JEN1" s="281"/>
      <c r="JEO1" s="281"/>
      <c r="JEP1" s="281"/>
      <c r="JEQ1" s="281"/>
      <c r="JER1" s="281"/>
      <c r="JES1" s="281"/>
      <c r="JET1" s="281"/>
      <c r="JEU1" s="281"/>
      <c r="JEV1" s="281"/>
      <c r="JEW1" s="281"/>
      <c r="JEX1" s="281"/>
      <c r="JEY1" s="281"/>
      <c r="JEZ1" s="281"/>
      <c r="JFA1" s="281"/>
      <c r="JFB1" s="281"/>
      <c r="JFC1" s="281"/>
      <c r="JFD1" s="281"/>
      <c r="JFE1" s="281"/>
      <c r="JFF1" s="281"/>
      <c r="JFG1" s="281"/>
      <c r="JFH1" s="281"/>
      <c r="JFI1" s="281"/>
      <c r="JFJ1" s="281"/>
      <c r="JFK1" s="281"/>
      <c r="JFL1" s="281"/>
      <c r="JFM1" s="281"/>
      <c r="JFN1" s="281"/>
      <c r="JFO1" s="281"/>
      <c r="JFP1" s="281"/>
      <c r="JFQ1" s="281"/>
      <c r="JFR1" s="281"/>
      <c r="JFS1" s="281"/>
      <c r="JFT1" s="281"/>
      <c r="JFU1" s="281"/>
      <c r="JFV1" s="281"/>
      <c r="JFW1" s="281"/>
      <c r="JFX1" s="281"/>
      <c r="JFY1" s="281"/>
      <c r="JFZ1" s="281"/>
      <c r="JGA1" s="281"/>
      <c r="JGB1" s="281"/>
      <c r="JGC1" s="281"/>
      <c r="JGD1" s="281"/>
      <c r="JGE1" s="281"/>
      <c r="JGF1" s="281"/>
      <c r="JGG1" s="281"/>
      <c r="JGH1" s="281"/>
      <c r="JGI1" s="281"/>
      <c r="JGJ1" s="281"/>
      <c r="JGK1" s="281"/>
      <c r="JGL1" s="281"/>
      <c r="JGM1" s="281"/>
      <c r="JGN1" s="281"/>
      <c r="JGO1" s="281"/>
      <c r="JGP1" s="281"/>
      <c r="JGQ1" s="281"/>
      <c r="JGR1" s="281"/>
      <c r="JGS1" s="281"/>
      <c r="JGT1" s="281"/>
      <c r="JGU1" s="281"/>
      <c r="JGV1" s="281"/>
      <c r="JGW1" s="281"/>
      <c r="JGX1" s="281"/>
      <c r="JGY1" s="281"/>
      <c r="JGZ1" s="281"/>
      <c r="JHA1" s="281"/>
      <c r="JHB1" s="281"/>
      <c r="JHC1" s="281"/>
      <c r="JHD1" s="281"/>
      <c r="JHE1" s="281"/>
      <c r="JHF1" s="281"/>
      <c r="JHG1" s="281"/>
      <c r="JHH1" s="281"/>
      <c r="JHI1" s="281"/>
      <c r="JHJ1" s="281"/>
      <c r="JHK1" s="281"/>
      <c r="JHL1" s="281"/>
      <c r="JHM1" s="281"/>
      <c r="JHN1" s="281"/>
      <c r="JHO1" s="281"/>
      <c r="JHP1" s="281"/>
      <c r="JHQ1" s="281"/>
      <c r="JHR1" s="281"/>
      <c r="JHS1" s="281"/>
      <c r="JHT1" s="281"/>
      <c r="JHU1" s="281"/>
      <c r="JHV1" s="281"/>
      <c r="JHW1" s="281"/>
      <c r="JHX1" s="281"/>
      <c r="JHY1" s="281"/>
      <c r="JHZ1" s="281"/>
      <c r="JIA1" s="281"/>
      <c r="JIB1" s="281"/>
      <c r="JIC1" s="281"/>
      <c r="JID1" s="281"/>
      <c r="JIE1" s="281"/>
      <c r="JIF1" s="281"/>
      <c r="JIG1" s="281"/>
      <c r="JIH1" s="281"/>
      <c r="JII1" s="281"/>
      <c r="JIJ1" s="281"/>
      <c r="JIK1" s="281"/>
      <c r="JIL1" s="281"/>
      <c r="JIM1" s="281"/>
      <c r="JIN1" s="281"/>
      <c r="JIO1" s="281"/>
      <c r="JIP1" s="281"/>
      <c r="JIQ1" s="281"/>
      <c r="JIR1" s="281"/>
      <c r="JIS1" s="281"/>
      <c r="JIT1" s="281"/>
      <c r="JIU1" s="281"/>
      <c r="JIV1" s="281"/>
      <c r="JIW1" s="281"/>
      <c r="JIX1" s="281"/>
      <c r="JIY1" s="281"/>
      <c r="JIZ1" s="281"/>
      <c r="JJA1" s="281"/>
      <c r="JJB1" s="281"/>
      <c r="JJC1" s="281"/>
      <c r="JJD1" s="281"/>
      <c r="JJE1" s="281"/>
      <c r="JJF1" s="281"/>
      <c r="JJG1" s="281"/>
      <c r="JJH1" s="281"/>
      <c r="JJI1" s="281"/>
      <c r="JJJ1" s="281"/>
      <c r="JJK1" s="281"/>
      <c r="JJL1" s="281"/>
      <c r="JJM1" s="281"/>
      <c r="JJN1" s="281"/>
      <c r="JJO1" s="281"/>
      <c r="JJP1" s="281"/>
      <c r="JJQ1" s="281"/>
      <c r="JJR1" s="281"/>
      <c r="JJS1" s="281"/>
      <c r="JJT1" s="281"/>
      <c r="JJU1" s="281"/>
      <c r="JJV1" s="281"/>
      <c r="JJW1" s="281"/>
      <c r="JJX1" s="281"/>
      <c r="JJY1" s="281"/>
      <c r="JJZ1" s="281"/>
      <c r="JKA1" s="281"/>
      <c r="JKB1" s="281"/>
      <c r="JKC1" s="281"/>
      <c r="JKD1" s="281"/>
      <c r="JKE1" s="281"/>
      <c r="JKF1" s="281"/>
      <c r="JKG1" s="281"/>
      <c r="JKH1" s="281"/>
      <c r="JKI1" s="281"/>
      <c r="JKJ1" s="281"/>
      <c r="JKK1" s="281"/>
      <c r="JKL1" s="281"/>
      <c r="JKM1" s="281"/>
      <c r="JKN1" s="281"/>
      <c r="JKO1" s="281"/>
      <c r="JKP1" s="281"/>
      <c r="JKQ1" s="281"/>
      <c r="JKR1" s="281"/>
      <c r="JKS1" s="281"/>
      <c r="JKT1" s="281"/>
      <c r="JKU1" s="281"/>
      <c r="JKV1" s="281"/>
      <c r="JKW1" s="281"/>
      <c r="JKX1" s="281"/>
      <c r="JKY1" s="281"/>
      <c r="JKZ1" s="281"/>
      <c r="JLA1" s="281"/>
      <c r="JLB1" s="281"/>
      <c r="JLC1" s="281"/>
      <c r="JLD1" s="281"/>
      <c r="JLE1" s="281"/>
      <c r="JLF1" s="281"/>
      <c r="JLG1" s="281"/>
      <c r="JLH1" s="281"/>
      <c r="JLI1" s="281"/>
      <c r="JLJ1" s="281"/>
      <c r="JLK1" s="281"/>
      <c r="JLL1" s="281"/>
      <c r="JLM1" s="281"/>
      <c r="JLN1" s="281"/>
      <c r="JLO1" s="281"/>
      <c r="JLP1" s="281"/>
      <c r="JLQ1" s="281"/>
      <c r="JLR1" s="281"/>
      <c r="JLS1" s="281"/>
      <c r="JLT1" s="281"/>
      <c r="JLU1" s="281"/>
      <c r="JLV1" s="281"/>
      <c r="JLW1" s="281"/>
      <c r="JLX1" s="281"/>
      <c r="JLY1" s="281"/>
      <c r="JLZ1" s="281"/>
      <c r="JMA1" s="281"/>
      <c r="JMB1" s="281"/>
      <c r="JMC1" s="281"/>
      <c r="JMD1" s="281"/>
      <c r="JME1" s="281"/>
      <c r="JMF1" s="281"/>
      <c r="JMG1" s="281"/>
      <c r="JMH1" s="281"/>
      <c r="JMI1" s="281"/>
      <c r="JMJ1" s="281"/>
      <c r="JMK1" s="281"/>
      <c r="JML1" s="281"/>
      <c r="JMM1" s="281"/>
      <c r="JMN1" s="281"/>
      <c r="JMO1" s="281"/>
      <c r="JMP1" s="281"/>
      <c r="JMQ1" s="281"/>
      <c r="JMR1" s="281"/>
      <c r="JMS1" s="281"/>
      <c r="JMT1" s="281"/>
      <c r="JMU1" s="281"/>
      <c r="JMV1" s="281"/>
      <c r="JMW1" s="281"/>
      <c r="JMX1" s="281"/>
      <c r="JMY1" s="281"/>
      <c r="JMZ1" s="281"/>
      <c r="JNA1" s="281"/>
      <c r="JNB1" s="281"/>
      <c r="JNC1" s="281"/>
      <c r="JND1" s="281"/>
      <c r="JNE1" s="281"/>
      <c r="JNF1" s="281"/>
      <c r="JNG1" s="281"/>
      <c r="JNH1" s="281"/>
      <c r="JNI1" s="281"/>
      <c r="JNJ1" s="281"/>
      <c r="JNK1" s="281"/>
      <c r="JNL1" s="281"/>
      <c r="JNM1" s="281"/>
      <c r="JNN1" s="281"/>
      <c r="JNO1" s="281"/>
      <c r="JNP1" s="281"/>
      <c r="JNQ1" s="281"/>
      <c r="JNR1" s="281"/>
      <c r="JNS1" s="281"/>
      <c r="JNT1" s="281"/>
      <c r="JNU1" s="281"/>
      <c r="JNV1" s="281"/>
      <c r="JNW1" s="281"/>
      <c r="JNX1" s="281"/>
      <c r="JNY1" s="281"/>
      <c r="JNZ1" s="281"/>
      <c r="JOA1" s="281"/>
      <c r="JOB1" s="281"/>
      <c r="JOC1" s="281"/>
      <c r="JOD1" s="281"/>
      <c r="JOE1" s="281"/>
      <c r="JOF1" s="281"/>
      <c r="JOG1" s="281"/>
      <c r="JOH1" s="281"/>
      <c r="JOI1" s="281"/>
      <c r="JOJ1" s="281"/>
      <c r="JOK1" s="281"/>
      <c r="JOL1" s="281"/>
      <c r="JOM1" s="281"/>
      <c r="JON1" s="281"/>
      <c r="JOO1" s="281"/>
      <c r="JOP1" s="281"/>
      <c r="JOQ1" s="281"/>
      <c r="JOR1" s="281"/>
      <c r="JOS1" s="281"/>
      <c r="JOT1" s="281"/>
      <c r="JOU1" s="281"/>
      <c r="JOV1" s="281"/>
      <c r="JOW1" s="281"/>
      <c r="JOX1" s="281"/>
      <c r="JOY1" s="281"/>
      <c r="JOZ1" s="281"/>
      <c r="JPA1" s="281"/>
      <c r="JPB1" s="281"/>
      <c r="JPC1" s="281"/>
      <c r="JPD1" s="281"/>
      <c r="JPE1" s="281"/>
      <c r="JPF1" s="281"/>
      <c r="JPG1" s="281"/>
      <c r="JPH1" s="281"/>
      <c r="JPI1" s="281"/>
      <c r="JPJ1" s="281"/>
      <c r="JPK1" s="281"/>
      <c r="JPL1" s="281"/>
      <c r="JPM1" s="281"/>
      <c r="JPN1" s="281"/>
      <c r="JPO1" s="281"/>
      <c r="JPP1" s="281"/>
      <c r="JPQ1" s="281"/>
      <c r="JPR1" s="281"/>
      <c r="JPS1" s="281"/>
      <c r="JPT1" s="281"/>
      <c r="JPU1" s="281"/>
      <c r="JPV1" s="281"/>
      <c r="JPW1" s="281"/>
      <c r="JPX1" s="281"/>
      <c r="JPY1" s="281"/>
      <c r="JPZ1" s="281"/>
      <c r="JQA1" s="281"/>
      <c r="JQB1" s="281"/>
      <c r="JQC1" s="281"/>
      <c r="JQD1" s="281"/>
      <c r="JQE1" s="281"/>
      <c r="JQF1" s="281"/>
      <c r="JQG1" s="281"/>
      <c r="JQH1" s="281"/>
      <c r="JQI1" s="281"/>
      <c r="JQJ1" s="281"/>
      <c r="JQK1" s="281"/>
      <c r="JQL1" s="281"/>
      <c r="JQM1" s="281"/>
      <c r="JQN1" s="281"/>
      <c r="JQO1" s="281"/>
      <c r="JQP1" s="281"/>
      <c r="JQQ1" s="281"/>
      <c r="JQR1" s="281"/>
      <c r="JQS1" s="281"/>
      <c r="JQT1" s="281"/>
      <c r="JQU1" s="281"/>
      <c r="JQV1" s="281"/>
      <c r="JQW1" s="281"/>
      <c r="JQX1" s="281"/>
      <c r="JQY1" s="281"/>
      <c r="JQZ1" s="281"/>
      <c r="JRA1" s="281"/>
      <c r="JRB1" s="281"/>
      <c r="JRC1" s="281"/>
      <c r="JRD1" s="281"/>
      <c r="JRE1" s="281"/>
      <c r="JRF1" s="281"/>
      <c r="JRG1" s="281"/>
      <c r="JRH1" s="281"/>
      <c r="JRI1" s="281"/>
      <c r="JRJ1" s="281"/>
      <c r="JRK1" s="281"/>
      <c r="JRL1" s="281"/>
      <c r="JRM1" s="281"/>
      <c r="JRN1" s="281"/>
      <c r="JRO1" s="281"/>
      <c r="JRP1" s="281"/>
      <c r="JRQ1" s="281"/>
      <c r="JRR1" s="281"/>
      <c r="JRS1" s="281"/>
      <c r="JRT1" s="281"/>
      <c r="JRU1" s="281"/>
      <c r="JRV1" s="281"/>
      <c r="JRW1" s="281"/>
      <c r="JRX1" s="281"/>
      <c r="JRY1" s="281"/>
      <c r="JRZ1" s="281"/>
      <c r="JSA1" s="281"/>
      <c r="JSB1" s="281"/>
      <c r="JSC1" s="281"/>
      <c r="JSD1" s="281"/>
      <c r="JSE1" s="281"/>
      <c r="JSF1" s="281"/>
      <c r="JSG1" s="281"/>
      <c r="JSH1" s="281"/>
      <c r="JSI1" s="281"/>
      <c r="JSJ1" s="281"/>
      <c r="JSK1" s="281"/>
      <c r="JSL1" s="281"/>
      <c r="JSM1" s="281"/>
      <c r="JSN1" s="281"/>
      <c r="JSO1" s="281"/>
      <c r="JSP1" s="281"/>
      <c r="JSQ1" s="281"/>
      <c r="JSR1" s="281"/>
      <c r="JSS1" s="281"/>
      <c r="JST1" s="281"/>
      <c r="JSU1" s="281"/>
      <c r="JSV1" s="281"/>
      <c r="JSW1" s="281"/>
      <c r="JSX1" s="281"/>
      <c r="JSY1" s="281"/>
      <c r="JSZ1" s="281"/>
      <c r="JTA1" s="281"/>
      <c r="JTB1" s="281"/>
      <c r="JTC1" s="281"/>
      <c r="JTD1" s="281"/>
      <c r="JTE1" s="281"/>
      <c r="JTF1" s="281"/>
      <c r="JTG1" s="281"/>
      <c r="JTH1" s="281"/>
      <c r="JTI1" s="281"/>
      <c r="JTJ1" s="281"/>
      <c r="JTK1" s="281"/>
      <c r="JTL1" s="281"/>
      <c r="JTM1" s="281"/>
      <c r="JTN1" s="281"/>
      <c r="JTO1" s="281"/>
      <c r="JTP1" s="281"/>
      <c r="JTQ1" s="281"/>
      <c r="JTR1" s="281"/>
      <c r="JTS1" s="281"/>
      <c r="JTT1" s="281"/>
      <c r="JTU1" s="281"/>
      <c r="JTV1" s="281"/>
      <c r="JTW1" s="281"/>
      <c r="JTX1" s="281"/>
      <c r="JTY1" s="281"/>
      <c r="JTZ1" s="281"/>
      <c r="JUA1" s="281"/>
      <c r="JUB1" s="281"/>
      <c r="JUC1" s="281"/>
      <c r="JUD1" s="281"/>
      <c r="JUE1" s="281"/>
      <c r="JUF1" s="281"/>
      <c r="JUG1" s="281"/>
      <c r="JUH1" s="281"/>
      <c r="JUI1" s="281"/>
      <c r="JUJ1" s="281"/>
      <c r="JUK1" s="281"/>
      <c r="JUL1" s="281"/>
      <c r="JUM1" s="281"/>
      <c r="JUN1" s="281"/>
      <c r="JUO1" s="281"/>
      <c r="JUP1" s="281"/>
      <c r="JUQ1" s="281"/>
      <c r="JUR1" s="281"/>
      <c r="JUS1" s="281"/>
      <c r="JUT1" s="281"/>
      <c r="JUU1" s="281"/>
      <c r="JUV1" s="281"/>
      <c r="JUW1" s="281"/>
      <c r="JUX1" s="281"/>
      <c r="JUY1" s="281"/>
      <c r="JUZ1" s="281"/>
      <c r="JVA1" s="281"/>
      <c r="JVB1" s="281"/>
      <c r="JVC1" s="281"/>
      <c r="JVD1" s="281"/>
      <c r="JVE1" s="281"/>
      <c r="JVF1" s="281"/>
      <c r="JVG1" s="281"/>
      <c r="JVH1" s="281"/>
      <c r="JVI1" s="281"/>
      <c r="JVJ1" s="281"/>
      <c r="JVK1" s="281"/>
      <c r="JVL1" s="281"/>
      <c r="JVM1" s="281"/>
      <c r="JVN1" s="281"/>
      <c r="JVO1" s="281"/>
      <c r="JVP1" s="281"/>
      <c r="JVQ1" s="281"/>
      <c r="JVR1" s="281"/>
      <c r="JVS1" s="281"/>
      <c r="JVT1" s="281"/>
      <c r="JVU1" s="281"/>
      <c r="JVV1" s="281"/>
      <c r="JVW1" s="281"/>
      <c r="JVX1" s="281"/>
      <c r="JVY1" s="281"/>
      <c r="JVZ1" s="281"/>
      <c r="JWA1" s="281"/>
      <c r="JWB1" s="281"/>
      <c r="JWC1" s="281"/>
      <c r="JWD1" s="281"/>
      <c r="JWE1" s="281"/>
      <c r="JWF1" s="281"/>
      <c r="JWG1" s="281"/>
      <c r="JWH1" s="281"/>
      <c r="JWI1" s="281"/>
      <c r="JWJ1" s="281"/>
      <c r="JWK1" s="281"/>
      <c r="JWL1" s="281"/>
      <c r="JWM1" s="281"/>
      <c r="JWN1" s="281"/>
      <c r="JWO1" s="281"/>
      <c r="JWP1" s="281"/>
      <c r="JWQ1" s="281"/>
      <c r="JWR1" s="281"/>
      <c r="JWS1" s="281"/>
      <c r="JWT1" s="281"/>
      <c r="JWU1" s="281"/>
      <c r="JWV1" s="281"/>
      <c r="JWW1" s="281"/>
      <c r="JWX1" s="281"/>
      <c r="JWY1" s="281"/>
      <c r="JWZ1" s="281"/>
      <c r="JXA1" s="281"/>
      <c r="JXB1" s="281"/>
      <c r="JXC1" s="281"/>
      <c r="JXD1" s="281"/>
      <c r="JXE1" s="281"/>
      <c r="JXF1" s="281"/>
      <c r="JXG1" s="281"/>
      <c r="JXH1" s="281"/>
      <c r="JXI1" s="281"/>
      <c r="JXJ1" s="281"/>
      <c r="JXK1" s="281"/>
      <c r="JXL1" s="281"/>
      <c r="JXM1" s="281"/>
      <c r="JXN1" s="281"/>
      <c r="JXO1" s="281"/>
      <c r="JXP1" s="281"/>
      <c r="JXQ1" s="281"/>
      <c r="JXR1" s="281"/>
      <c r="JXS1" s="281"/>
      <c r="JXT1" s="281"/>
      <c r="JXU1" s="281"/>
      <c r="JXV1" s="281"/>
      <c r="JXW1" s="281"/>
      <c r="JXX1" s="281"/>
      <c r="JXY1" s="281"/>
      <c r="JXZ1" s="281"/>
      <c r="JYA1" s="281"/>
      <c r="JYB1" s="281"/>
      <c r="JYC1" s="281"/>
      <c r="JYD1" s="281"/>
      <c r="JYE1" s="281"/>
      <c r="JYF1" s="281"/>
      <c r="JYG1" s="281"/>
      <c r="JYH1" s="281"/>
      <c r="JYI1" s="281"/>
      <c r="JYJ1" s="281"/>
      <c r="JYK1" s="281"/>
      <c r="JYL1" s="281"/>
      <c r="JYM1" s="281"/>
      <c r="JYN1" s="281"/>
      <c r="JYO1" s="281"/>
      <c r="JYP1" s="281"/>
      <c r="JYQ1" s="281"/>
      <c r="JYR1" s="281"/>
      <c r="JYS1" s="281"/>
      <c r="JYT1" s="281"/>
      <c r="JYU1" s="281"/>
      <c r="JYV1" s="281"/>
      <c r="JYW1" s="281"/>
      <c r="JYX1" s="281"/>
      <c r="JYY1" s="281"/>
      <c r="JYZ1" s="281"/>
      <c r="JZA1" s="281"/>
      <c r="JZB1" s="281"/>
      <c r="JZC1" s="281"/>
      <c r="JZD1" s="281"/>
      <c r="JZE1" s="281"/>
      <c r="JZF1" s="281"/>
      <c r="JZG1" s="281"/>
      <c r="JZH1" s="281"/>
      <c r="JZI1" s="281"/>
      <c r="JZJ1" s="281"/>
      <c r="JZK1" s="281"/>
      <c r="JZL1" s="281"/>
      <c r="JZM1" s="281"/>
      <c r="JZN1" s="281"/>
      <c r="JZO1" s="281"/>
      <c r="JZP1" s="281"/>
      <c r="JZQ1" s="281"/>
      <c r="JZR1" s="281"/>
      <c r="JZS1" s="281"/>
      <c r="JZT1" s="281"/>
      <c r="JZU1" s="281"/>
      <c r="JZV1" s="281"/>
      <c r="JZW1" s="281"/>
      <c r="JZX1" s="281"/>
      <c r="JZY1" s="281"/>
      <c r="JZZ1" s="281"/>
      <c r="KAA1" s="281"/>
      <c r="KAB1" s="281"/>
      <c r="KAC1" s="281"/>
      <c r="KAD1" s="281"/>
      <c r="KAE1" s="281"/>
      <c r="KAF1" s="281"/>
      <c r="KAG1" s="281"/>
      <c r="KAH1" s="281"/>
      <c r="KAI1" s="281"/>
      <c r="KAJ1" s="281"/>
      <c r="KAK1" s="281"/>
      <c r="KAL1" s="281"/>
      <c r="KAM1" s="281"/>
      <c r="KAN1" s="281"/>
      <c r="KAO1" s="281"/>
      <c r="KAP1" s="281"/>
      <c r="KAQ1" s="281"/>
      <c r="KAR1" s="281"/>
      <c r="KAS1" s="281"/>
      <c r="KAT1" s="281"/>
      <c r="KAU1" s="281"/>
      <c r="KAV1" s="281"/>
      <c r="KAW1" s="281"/>
      <c r="KAX1" s="281"/>
      <c r="KAY1" s="281"/>
      <c r="KAZ1" s="281"/>
      <c r="KBA1" s="281"/>
      <c r="KBB1" s="281"/>
      <c r="KBC1" s="281"/>
      <c r="KBD1" s="281"/>
      <c r="KBE1" s="281"/>
      <c r="KBF1" s="281"/>
      <c r="KBG1" s="281"/>
      <c r="KBH1" s="281"/>
      <c r="KBI1" s="281"/>
      <c r="KBJ1" s="281"/>
      <c r="KBK1" s="281"/>
      <c r="KBL1" s="281"/>
      <c r="KBM1" s="281"/>
      <c r="KBN1" s="281"/>
      <c r="KBO1" s="281"/>
      <c r="KBP1" s="281"/>
      <c r="KBQ1" s="281"/>
      <c r="KBR1" s="281"/>
      <c r="KBS1" s="281"/>
      <c r="KBT1" s="281"/>
      <c r="KBU1" s="281"/>
      <c r="KBV1" s="281"/>
      <c r="KBW1" s="281"/>
      <c r="KBX1" s="281"/>
      <c r="KBY1" s="281"/>
      <c r="KBZ1" s="281"/>
      <c r="KCA1" s="281"/>
      <c r="KCB1" s="281"/>
      <c r="KCC1" s="281"/>
      <c r="KCD1" s="281"/>
      <c r="KCE1" s="281"/>
      <c r="KCF1" s="281"/>
      <c r="KCG1" s="281"/>
      <c r="KCH1" s="281"/>
      <c r="KCI1" s="281"/>
      <c r="KCJ1" s="281"/>
      <c r="KCK1" s="281"/>
      <c r="KCL1" s="281"/>
      <c r="KCM1" s="281"/>
      <c r="KCN1" s="281"/>
      <c r="KCO1" s="281"/>
      <c r="KCP1" s="281"/>
      <c r="KCQ1" s="281"/>
      <c r="KCR1" s="281"/>
      <c r="KCS1" s="281"/>
      <c r="KCT1" s="281"/>
      <c r="KCU1" s="281"/>
      <c r="KCV1" s="281"/>
      <c r="KCW1" s="281"/>
      <c r="KCX1" s="281"/>
      <c r="KCY1" s="281"/>
      <c r="KCZ1" s="281"/>
      <c r="KDA1" s="281"/>
      <c r="KDB1" s="281"/>
      <c r="KDC1" s="281"/>
      <c r="KDD1" s="281"/>
      <c r="KDE1" s="281"/>
      <c r="KDF1" s="281"/>
      <c r="KDG1" s="281"/>
      <c r="KDH1" s="281"/>
      <c r="KDI1" s="281"/>
      <c r="KDJ1" s="281"/>
      <c r="KDK1" s="281"/>
      <c r="KDL1" s="281"/>
      <c r="KDM1" s="281"/>
      <c r="KDN1" s="281"/>
      <c r="KDO1" s="281"/>
      <c r="KDP1" s="281"/>
      <c r="KDQ1" s="281"/>
      <c r="KDR1" s="281"/>
      <c r="KDS1" s="281"/>
      <c r="KDT1" s="281"/>
      <c r="KDU1" s="281"/>
      <c r="KDV1" s="281"/>
      <c r="KDW1" s="281"/>
      <c r="KDX1" s="281"/>
      <c r="KDY1" s="281"/>
      <c r="KDZ1" s="281"/>
      <c r="KEA1" s="281"/>
      <c r="KEB1" s="281"/>
      <c r="KEC1" s="281"/>
      <c r="KED1" s="281"/>
      <c r="KEE1" s="281"/>
      <c r="KEF1" s="281"/>
      <c r="KEG1" s="281"/>
      <c r="KEH1" s="281"/>
      <c r="KEI1" s="281"/>
      <c r="KEJ1" s="281"/>
      <c r="KEK1" s="281"/>
      <c r="KEL1" s="281"/>
      <c r="KEM1" s="281"/>
      <c r="KEN1" s="281"/>
      <c r="KEO1" s="281"/>
      <c r="KEP1" s="281"/>
      <c r="KEQ1" s="281"/>
      <c r="KER1" s="281"/>
      <c r="KES1" s="281"/>
      <c r="KET1" s="281"/>
      <c r="KEU1" s="281"/>
      <c r="KEV1" s="281"/>
      <c r="KEW1" s="281"/>
      <c r="KEX1" s="281"/>
      <c r="KEY1" s="281"/>
      <c r="KEZ1" s="281"/>
      <c r="KFA1" s="281"/>
      <c r="KFB1" s="281"/>
      <c r="KFC1" s="281"/>
      <c r="KFD1" s="281"/>
      <c r="KFE1" s="281"/>
      <c r="KFF1" s="281"/>
      <c r="KFG1" s="281"/>
      <c r="KFH1" s="281"/>
      <c r="KFI1" s="281"/>
      <c r="KFJ1" s="281"/>
      <c r="KFK1" s="281"/>
      <c r="KFL1" s="281"/>
      <c r="KFM1" s="281"/>
      <c r="KFN1" s="281"/>
      <c r="KFO1" s="281"/>
      <c r="KFP1" s="281"/>
      <c r="KFQ1" s="281"/>
      <c r="KFR1" s="281"/>
      <c r="KFS1" s="281"/>
      <c r="KFT1" s="281"/>
      <c r="KFU1" s="281"/>
      <c r="KFV1" s="281"/>
      <c r="KFW1" s="281"/>
      <c r="KFX1" s="281"/>
      <c r="KFY1" s="281"/>
      <c r="KFZ1" s="281"/>
      <c r="KGA1" s="281"/>
      <c r="KGB1" s="281"/>
      <c r="KGC1" s="281"/>
      <c r="KGD1" s="281"/>
      <c r="KGE1" s="281"/>
      <c r="KGF1" s="281"/>
      <c r="KGG1" s="281"/>
      <c r="KGH1" s="281"/>
      <c r="KGI1" s="281"/>
      <c r="KGJ1" s="281"/>
      <c r="KGK1" s="281"/>
      <c r="KGL1" s="281"/>
      <c r="KGM1" s="281"/>
      <c r="KGN1" s="281"/>
      <c r="KGO1" s="281"/>
      <c r="KGP1" s="281"/>
      <c r="KGQ1" s="281"/>
      <c r="KGR1" s="281"/>
      <c r="KGS1" s="281"/>
      <c r="KGT1" s="281"/>
      <c r="KGU1" s="281"/>
      <c r="KGV1" s="281"/>
      <c r="KGW1" s="281"/>
      <c r="KGX1" s="281"/>
      <c r="KGY1" s="281"/>
      <c r="KGZ1" s="281"/>
      <c r="KHA1" s="281"/>
      <c r="KHB1" s="281"/>
      <c r="KHC1" s="281"/>
      <c r="KHD1" s="281"/>
      <c r="KHE1" s="281"/>
      <c r="KHF1" s="281"/>
      <c r="KHG1" s="281"/>
      <c r="KHH1" s="281"/>
      <c r="KHI1" s="281"/>
      <c r="KHJ1" s="281"/>
      <c r="KHK1" s="281"/>
      <c r="KHL1" s="281"/>
      <c r="KHM1" s="281"/>
      <c r="KHN1" s="281"/>
      <c r="KHO1" s="281"/>
      <c r="KHP1" s="281"/>
      <c r="KHQ1" s="281"/>
      <c r="KHR1" s="281"/>
      <c r="KHS1" s="281"/>
      <c r="KHT1" s="281"/>
      <c r="KHU1" s="281"/>
      <c r="KHV1" s="281"/>
      <c r="KHW1" s="281"/>
      <c r="KHX1" s="281"/>
      <c r="KHY1" s="281"/>
      <c r="KHZ1" s="281"/>
      <c r="KIA1" s="281"/>
      <c r="KIB1" s="281"/>
      <c r="KIC1" s="281"/>
      <c r="KID1" s="281"/>
      <c r="KIE1" s="281"/>
      <c r="KIF1" s="281"/>
      <c r="KIG1" s="281"/>
      <c r="KIH1" s="281"/>
      <c r="KII1" s="281"/>
      <c r="KIJ1" s="281"/>
      <c r="KIK1" s="281"/>
      <c r="KIL1" s="281"/>
      <c r="KIM1" s="281"/>
      <c r="KIN1" s="281"/>
      <c r="KIO1" s="281"/>
      <c r="KIP1" s="281"/>
      <c r="KIQ1" s="281"/>
      <c r="KIR1" s="281"/>
      <c r="KIS1" s="281"/>
      <c r="KIT1" s="281"/>
      <c r="KIU1" s="281"/>
      <c r="KIV1" s="281"/>
      <c r="KIW1" s="281"/>
      <c r="KIX1" s="281"/>
      <c r="KIY1" s="281"/>
      <c r="KIZ1" s="281"/>
      <c r="KJA1" s="281"/>
      <c r="KJB1" s="281"/>
      <c r="KJC1" s="281"/>
      <c r="KJD1" s="281"/>
      <c r="KJE1" s="281"/>
      <c r="KJF1" s="281"/>
      <c r="KJG1" s="281"/>
      <c r="KJH1" s="281"/>
      <c r="KJI1" s="281"/>
      <c r="KJJ1" s="281"/>
      <c r="KJK1" s="281"/>
      <c r="KJL1" s="281"/>
      <c r="KJM1" s="281"/>
      <c r="KJN1" s="281"/>
      <c r="KJO1" s="281"/>
      <c r="KJP1" s="281"/>
      <c r="KJQ1" s="281"/>
      <c r="KJR1" s="281"/>
      <c r="KJS1" s="281"/>
      <c r="KJT1" s="281"/>
      <c r="KJU1" s="281"/>
      <c r="KJV1" s="281"/>
      <c r="KJW1" s="281"/>
      <c r="KJX1" s="281"/>
      <c r="KJY1" s="281"/>
      <c r="KJZ1" s="281"/>
      <c r="KKA1" s="281"/>
      <c r="KKB1" s="281"/>
      <c r="KKC1" s="281"/>
      <c r="KKD1" s="281"/>
      <c r="KKE1" s="281"/>
      <c r="KKF1" s="281"/>
      <c r="KKG1" s="281"/>
      <c r="KKH1" s="281"/>
      <c r="KKI1" s="281"/>
      <c r="KKJ1" s="281"/>
      <c r="KKK1" s="281"/>
      <c r="KKL1" s="281"/>
      <c r="KKM1" s="281"/>
      <c r="KKN1" s="281"/>
      <c r="KKO1" s="281"/>
      <c r="KKP1" s="281"/>
      <c r="KKQ1" s="281"/>
      <c r="KKR1" s="281"/>
      <c r="KKS1" s="281"/>
      <c r="KKT1" s="281"/>
      <c r="KKU1" s="281"/>
      <c r="KKV1" s="281"/>
      <c r="KKW1" s="281"/>
      <c r="KKX1" s="281"/>
      <c r="KKY1" s="281"/>
      <c r="KKZ1" s="281"/>
      <c r="KLA1" s="281"/>
      <c r="KLB1" s="281"/>
      <c r="KLC1" s="281"/>
      <c r="KLD1" s="281"/>
      <c r="KLE1" s="281"/>
      <c r="KLF1" s="281"/>
      <c r="KLG1" s="281"/>
      <c r="KLH1" s="281"/>
      <c r="KLI1" s="281"/>
      <c r="KLJ1" s="281"/>
      <c r="KLK1" s="281"/>
      <c r="KLL1" s="281"/>
      <c r="KLM1" s="281"/>
      <c r="KLN1" s="281"/>
      <c r="KLO1" s="281"/>
      <c r="KLP1" s="281"/>
      <c r="KLQ1" s="281"/>
      <c r="KLR1" s="281"/>
      <c r="KLS1" s="281"/>
      <c r="KLT1" s="281"/>
      <c r="KLU1" s="281"/>
      <c r="KLV1" s="281"/>
      <c r="KLW1" s="281"/>
      <c r="KLX1" s="281"/>
      <c r="KLY1" s="281"/>
      <c r="KLZ1" s="281"/>
      <c r="KMA1" s="281"/>
      <c r="KMB1" s="281"/>
      <c r="KMC1" s="281"/>
      <c r="KMD1" s="281"/>
      <c r="KME1" s="281"/>
      <c r="KMF1" s="281"/>
      <c r="KMG1" s="281"/>
      <c r="KMH1" s="281"/>
      <c r="KMI1" s="281"/>
      <c r="KMJ1" s="281"/>
      <c r="KMK1" s="281"/>
      <c r="KML1" s="281"/>
      <c r="KMM1" s="281"/>
      <c r="KMN1" s="281"/>
      <c r="KMO1" s="281"/>
      <c r="KMP1" s="281"/>
      <c r="KMQ1" s="281"/>
      <c r="KMR1" s="281"/>
      <c r="KMS1" s="281"/>
      <c r="KMT1" s="281"/>
      <c r="KMU1" s="281"/>
      <c r="KMV1" s="281"/>
      <c r="KMW1" s="281"/>
      <c r="KMX1" s="281"/>
      <c r="KMY1" s="281"/>
      <c r="KMZ1" s="281"/>
      <c r="KNA1" s="281"/>
      <c r="KNB1" s="281"/>
      <c r="KNC1" s="281"/>
      <c r="KND1" s="281"/>
      <c r="KNE1" s="281"/>
      <c r="KNF1" s="281"/>
      <c r="KNG1" s="281"/>
      <c r="KNH1" s="281"/>
      <c r="KNI1" s="281"/>
      <c r="KNJ1" s="281"/>
      <c r="KNK1" s="281"/>
      <c r="KNL1" s="281"/>
      <c r="KNM1" s="281"/>
      <c r="KNN1" s="281"/>
      <c r="KNO1" s="281"/>
      <c r="KNP1" s="281"/>
      <c r="KNQ1" s="281"/>
      <c r="KNR1" s="281"/>
      <c r="KNS1" s="281"/>
      <c r="KNT1" s="281"/>
      <c r="KNU1" s="281"/>
      <c r="KNV1" s="281"/>
      <c r="KNW1" s="281"/>
      <c r="KNX1" s="281"/>
      <c r="KNY1" s="281"/>
      <c r="KNZ1" s="281"/>
      <c r="KOA1" s="281"/>
      <c r="KOB1" s="281"/>
      <c r="KOC1" s="281"/>
      <c r="KOD1" s="281"/>
      <c r="KOE1" s="281"/>
      <c r="KOF1" s="281"/>
      <c r="KOG1" s="281"/>
      <c r="KOH1" s="281"/>
      <c r="KOI1" s="281"/>
      <c r="KOJ1" s="281"/>
      <c r="KOK1" s="281"/>
      <c r="KOL1" s="281"/>
      <c r="KOM1" s="281"/>
      <c r="KON1" s="281"/>
      <c r="KOO1" s="281"/>
      <c r="KOP1" s="281"/>
      <c r="KOQ1" s="281"/>
      <c r="KOR1" s="281"/>
      <c r="KOS1" s="281"/>
      <c r="KOT1" s="281"/>
      <c r="KOU1" s="281"/>
      <c r="KOV1" s="281"/>
      <c r="KOW1" s="281"/>
      <c r="KOX1" s="281"/>
      <c r="KOY1" s="281"/>
      <c r="KOZ1" s="281"/>
      <c r="KPA1" s="281"/>
      <c r="KPB1" s="281"/>
      <c r="KPC1" s="281"/>
      <c r="KPD1" s="281"/>
      <c r="KPE1" s="281"/>
      <c r="KPF1" s="281"/>
      <c r="KPG1" s="281"/>
      <c r="KPH1" s="281"/>
      <c r="KPI1" s="281"/>
      <c r="KPJ1" s="281"/>
      <c r="KPK1" s="281"/>
      <c r="KPL1" s="281"/>
      <c r="KPM1" s="281"/>
      <c r="KPN1" s="281"/>
      <c r="KPO1" s="281"/>
      <c r="KPP1" s="281"/>
      <c r="KPQ1" s="281"/>
      <c r="KPR1" s="281"/>
      <c r="KPS1" s="281"/>
      <c r="KPT1" s="281"/>
      <c r="KPU1" s="281"/>
      <c r="KPV1" s="281"/>
      <c r="KPW1" s="281"/>
      <c r="KPX1" s="281"/>
      <c r="KPY1" s="281"/>
      <c r="KPZ1" s="281"/>
      <c r="KQA1" s="281"/>
      <c r="KQB1" s="281"/>
      <c r="KQC1" s="281"/>
      <c r="KQD1" s="281"/>
      <c r="KQE1" s="281"/>
      <c r="KQF1" s="281"/>
      <c r="KQG1" s="281"/>
      <c r="KQH1" s="281"/>
      <c r="KQI1" s="281"/>
      <c r="KQJ1" s="281"/>
      <c r="KQK1" s="281"/>
      <c r="KQL1" s="281"/>
      <c r="KQM1" s="281"/>
      <c r="KQN1" s="281"/>
      <c r="KQO1" s="281"/>
      <c r="KQP1" s="281"/>
      <c r="KQQ1" s="281"/>
      <c r="KQR1" s="281"/>
      <c r="KQS1" s="281"/>
      <c r="KQT1" s="281"/>
      <c r="KQU1" s="281"/>
      <c r="KQV1" s="281"/>
      <c r="KQW1" s="281"/>
      <c r="KQX1" s="281"/>
      <c r="KQY1" s="281"/>
      <c r="KQZ1" s="281"/>
      <c r="KRA1" s="281"/>
      <c r="KRB1" s="281"/>
      <c r="KRC1" s="281"/>
      <c r="KRD1" s="281"/>
      <c r="KRE1" s="281"/>
      <c r="KRF1" s="281"/>
      <c r="KRG1" s="281"/>
      <c r="KRH1" s="281"/>
      <c r="KRI1" s="281"/>
      <c r="KRJ1" s="281"/>
      <c r="KRK1" s="281"/>
      <c r="KRL1" s="281"/>
      <c r="KRM1" s="281"/>
      <c r="KRN1" s="281"/>
      <c r="KRO1" s="281"/>
      <c r="KRP1" s="281"/>
      <c r="KRQ1" s="281"/>
      <c r="KRR1" s="281"/>
      <c r="KRS1" s="281"/>
      <c r="KRT1" s="281"/>
      <c r="KRU1" s="281"/>
      <c r="KRV1" s="281"/>
      <c r="KRW1" s="281"/>
      <c r="KRX1" s="281"/>
      <c r="KRY1" s="281"/>
      <c r="KRZ1" s="281"/>
      <c r="KSA1" s="281"/>
      <c r="KSB1" s="281"/>
      <c r="KSC1" s="281"/>
      <c r="KSD1" s="281"/>
      <c r="KSE1" s="281"/>
      <c r="KSF1" s="281"/>
      <c r="KSG1" s="281"/>
      <c r="KSH1" s="281"/>
      <c r="KSI1" s="281"/>
      <c r="KSJ1" s="281"/>
      <c r="KSK1" s="281"/>
      <c r="KSL1" s="281"/>
      <c r="KSM1" s="281"/>
      <c r="KSN1" s="281"/>
      <c r="KSO1" s="281"/>
      <c r="KSP1" s="281"/>
      <c r="KSQ1" s="281"/>
      <c r="KSR1" s="281"/>
      <c r="KSS1" s="281"/>
      <c r="KST1" s="281"/>
      <c r="KSU1" s="281"/>
      <c r="KSV1" s="281"/>
      <c r="KSW1" s="281"/>
      <c r="KSX1" s="281"/>
      <c r="KSY1" s="281"/>
      <c r="KSZ1" s="281"/>
      <c r="KTA1" s="281"/>
      <c r="KTB1" s="281"/>
      <c r="KTC1" s="281"/>
      <c r="KTD1" s="281"/>
      <c r="KTE1" s="281"/>
      <c r="KTF1" s="281"/>
      <c r="KTG1" s="281"/>
      <c r="KTH1" s="281"/>
      <c r="KTI1" s="281"/>
      <c r="KTJ1" s="281"/>
      <c r="KTK1" s="281"/>
      <c r="KTL1" s="281"/>
      <c r="KTM1" s="281"/>
      <c r="KTN1" s="281"/>
      <c r="KTO1" s="281"/>
      <c r="KTP1" s="281"/>
      <c r="KTQ1" s="281"/>
      <c r="KTR1" s="281"/>
      <c r="KTS1" s="281"/>
      <c r="KTT1" s="281"/>
      <c r="KTU1" s="281"/>
      <c r="KTV1" s="281"/>
      <c r="KTW1" s="281"/>
      <c r="KTX1" s="281"/>
      <c r="KTY1" s="281"/>
      <c r="KTZ1" s="281"/>
      <c r="KUA1" s="281"/>
      <c r="KUB1" s="281"/>
      <c r="KUC1" s="281"/>
      <c r="KUD1" s="281"/>
      <c r="KUE1" s="281"/>
      <c r="KUF1" s="281"/>
      <c r="KUG1" s="281"/>
      <c r="KUH1" s="281"/>
      <c r="KUI1" s="281"/>
      <c r="KUJ1" s="281"/>
      <c r="KUK1" s="281"/>
      <c r="KUL1" s="281"/>
      <c r="KUM1" s="281"/>
      <c r="KUN1" s="281"/>
      <c r="KUO1" s="281"/>
      <c r="KUP1" s="281"/>
      <c r="KUQ1" s="281"/>
      <c r="KUR1" s="281"/>
      <c r="KUS1" s="281"/>
      <c r="KUT1" s="281"/>
      <c r="KUU1" s="281"/>
      <c r="KUV1" s="281"/>
      <c r="KUW1" s="281"/>
      <c r="KUX1" s="281"/>
      <c r="KUY1" s="281"/>
      <c r="KUZ1" s="281"/>
      <c r="KVA1" s="281"/>
      <c r="KVB1" s="281"/>
      <c r="KVC1" s="281"/>
      <c r="KVD1" s="281"/>
      <c r="KVE1" s="281"/>
      <c r="KVF1" s="281"/>
      <c r="KVG1" s="281"/>
      <c r="KVH1" s="281"/>
      <c r="KVI1" s="281"/>
      <c r="KVJ1" s="281"/>
      <c r="KVK1" s="281"/>
      <c r="KVL1" s="281"/>
      <c r="KVM1" s="281"/>
      <c r="KVN1" s="281"/>
      <c r="KVO1" s="281"/>
      <c r="KVP1" s="281"/>
      <c r="KVQ1" s="281"/>
      <c r="KVR1" s="281"/>
      <c r="KVS1" s="281"/>
      <c r="KVT1" s="281"/>
      <c r="KVU1" s="281"/>
      <c r="KVV1" s="281"/>
      <c r="KVW1" s="281"/>
      <c r="KVX1" s="281"/>
      <c r="KVY1" s="281"/>
      <c r="KVZ1" s="281"/>
      <c r="KWA1" s="281"/>
      <c r="KWB1" s="281"/>
      <c r="KWC1" s="281"/>
      <c r="KWD1" s="281"/>
      <c r="KWE1" s="281"/>
      <c r="KWF1" s="281"/>
      <c r="KWG1" s="281"/>
      <c r="KWH1" s="281"/>
      <c r="KWI1" s="281"/>
      <c r="KWJ1" s="281"/>
      <c r="KWK1" s="281"/>
      <c r="KWL1" s="281"/>
      <c r="KWM1" s="281"/>
      <c r="KWN1" s="281"/>
      <c r="KWO1" s="281"/>
      <c r="KWP1" s="281"/>
      <c r="KWQ1" s="281"/>
      <c r="KWR1" s="281"/>
      <c r="KWS1" s="281"/>
      <c r="KWT1" s="281"/>
      <c r="KWU1" s="281"/>
      <c r="KWV1" s="281"/>
      <c r="KWW1" s="281"/>
      <c r="KWX1" s="281"/>
      <c r="KWY1" s="281"/>
      <c r="KWZ1" s="281"/>
      <c r="KXA1" s="281"/>
      <c r="KXB1" s="281"/>
      <c r="KXC1" s="281"/>
      <c r="KXD1" s="281"/>
      <c r="KXE1" s="281"/>
      <c r="KXF1" s="281"/>
      <c r="KXG1" s="281"/>
      <c r="KXH1" s="281"/>
      <c r="KXI1" s="281"/>
      <c r="KXJ1" s="281"/>
      <c r="KXK1" s="281"/>
      <c r="KXL1" s="281"/>
      <c r="KXM1" s="281"/>
      <c r="KXN1" s="281"/>
      <c r="KXO1" s="281"/>
      <c r="KXP1" s="281"/>
      <c r="KXQ1" s="281"/>
      <c r="KXR1" s="281"/>
      <c r="KXS1" s="281"/>
      <c r="KXT1" s="281"/>
      <c r="KXU1" s="281"/>
      <c r="KXV1" s="281"/>
      <c r="KXW1" s="281"/>
      <c r="KXX1" s="281"/>
      <c r="KXY1" s="281"/>
      <c r="KXZ1" s="281"/>
      <c r="KYA1" s="281"/>
      <c r="KYB1" s="281"/>
      <c r="KYC1" s="281"/>
      <c r="KYD1" s="281"/>
      <c r="KYE1" s="281"/>
      <c r="KYF1" s="281"/>
      <c r="KYG1" s="281"/>
      <c r="KYH1" s="281"/>
      <c r="KYI1" s="281"/>
      <c r="KYJ1" s="281"/>
      <c r="KYK1" s="281"/>
      <c r="KYL1" s="281"/>
      <c r="KYM1" s="281"/>
      <c r="KYN1" s="281"/>
      <c r="KYO1" s="281"/>
      <c r="KYP1" s="281"/>
      <c r="KYQ1" s="281"/>
      <c r="KYR1" s="281"/>
      <c r="KYS1" s="281"/>
      <c r="KYT1" s="281"/>
      <c r="KYU1" s="281"/>
      <c r="KYV1" s="281"/>
      <c r="KYW1" s="281"/>
      <c r="KYX1" s="281"/>
      <c r="KYY1" s="281"/>
      <c r="KYZ1" s="281"/>
      <c r="KZA1" s="281"/>
      <c r="KZB1" s="281"/>
      <c r="KZC1" s="281"/>
      <c r="KZD1" s="281"/>
      <c r="KZE1" s="281"/>
      <c r="KZF1" s="281"/>
      <c r="KZG1" s="281"/>
      <c r="KZH1" s="281"/>
      <c r="KZI1" s="281"/>
      <c r="KZJ1" s="281"/>
      <c r="KZK1" s="281"/>
      <c r="KZL1" s="281"/>
      <c r="KZM1" s="281"/>
      <c r="KZN1" s="281"/>
      <c r="KZO1" s="281"/>
      <c r="KZP1" s="281"/>
      <c r="KZQ1" s="281"/>
      <c r="KZR1" s="281"/>
      <c r="KZS1" s="281"/>
      <c r="KZT1" s="281"/>
      <c r="KZU1" s="281"/>
      <c r="KZV1" s="281"/>
      <c r="KZW1" s="281"/>
      <c r="KZX1" s="281"/>
      <c r="KZY1" s="281"/>
      <c r="KZZ1" s="281"/>
      <c r="LAA1" s="281"/>
      <c r="LAB1" s="281"/>
      <c r="LAC1" s="281"/>
      <c r="LAD1" s="281"/>
      <c r="LAE1" s="281"/>
      <c r="LAF1" s="281"/>
      <c r="LAG1" s="281"/>
      <c r="LAH1" s="281"/>
      <c r="LAI1" s="281"/>
      <c r="LAJ1" s="281"/>
      <c r="LAK1" s="281"/>
      <c r="LAL1" s="281"/>
      <c r="LAM1" s="281"/>
      <c r="LAN1" s="281"/>
      <c r="LAO1" s="281"/>
      <c r="LAP1" s="281"/>
      <c r="LAQ1" s="281"/>
      <c r="LAR1" s="281"/>
      <c r="LAS1" s="281"/>
      <c r="LAT1" s="281"/>
      <c r="LAU1" s="281"/>
      <c r="LAV1" s="281"/>
      <c r="LAW1" s="281"/>
      <c r="LAX1" s="281"/>
      <c r="LAY1" s="281"/>
      <c r="LAZ1" s="281"/>
      <c r="LBA1" s="281"/>
      <c r="LBB1" s="281"/>
      <c r="LBC1" s="281"/>
      <c r="LBD1" s="281"/>
      <c r="LBE1" s="281"/>
      <c r="LBF1" s="281"/>
      <c r="LBG1" s="281"/>
      <c r="LBH1" s="281"/>
      <c r="LBI1" s="281"/>
      <c r="LBJ1" s="281"/>
      <c r="LBK1" s="281"/>
      <c r="LBL1" s="281"/>
      <c r="LBM1" s="281"/>
      <c r="LBN1" s="281"/>
      <c r="LBO1" s="281"/>
      <c r="LBP1" s="281"/>
      <c r="LBQ1" s="281"/>
      <c r="LBR1" s="281"/>
      <c r="LBS1" s="281"/>
      <c r="LBT1" s="281"/>
      <c r="LBU1" s="281"/>
      <c r="LBV1" s="281"/>
      <c r="LBW1" s="281"/>
      <c r="LBX1" s="281"/>
      <c r="LBY1" s="281"/>
      <c r="LBZ1" s="281"/>
      <c r="LCA1" s="281"/>
      <c r="LCB1" s="281"/>
      <c r="LCC1" s="281"/>
      <c r="LCD1" s="281"/>
      <c r="LCE1" s="281"/>
      <c r="LCF1" s="281"/>
      <c r="LCG1" s="281"/>
      <c r="LCH1" s="281"/>
      <c r="LCI1" s="281"/>
      <c r="LCJ1" s="281"/>
      <c r="LCK1" s="281"/>
      <c r="LCL1" s="281"/>
      <c r="LCM1" s="281"/>
      <c r="LCN1" s="281"/>
      <c r="LCO1" s="281"/>
      <c r="LCP1" s="281"/>
      <c r="LCQ1" s="281"/>
      <c r="LCR1" s="281"/>
      <c r="LCS1" s="281"/>
      <c r="LCT1" s="281"/>
      <c r="LCU1" s="281"/>
      <c r="LCV1" s="281"/>
      <c r="LCW1" s="281"/>
      <c r="LCX1" s="281"/>
      <c r="LCY1" s="281"/>
      <c r="LCZ1" s="281"/>
      <c r="LDA1" s="281"/>
      <c r="LDB1" s="281"/>
      <c r="LDC1" s="281"/>
      <c r="LDD1" s="281"/>
      <c r="LDE1" s="281"/>
      <c r="LDF1" s="281"/>
      <c r="LDG1" s="281"/>
      <c r="LDH1" s="281"/>
      <c r="LDI1" s="281"/>
      <c r="LDJ1" s="281"/>
      <c r="LDK1" s="281"/>
      <c r="LDL1" s="281"/>
      <c r="LDM1" s="281"/>
      <c r="LDN1" s="281"/>
      <c r="LDO1" s="281"/>
      <c r="LDP1" s="281"/>
      <c r="LDQ1" s="281"/>
      <c r="LDR1" s="281"/>
      <c r="LDS1" s="281"/>
      <c r="LDT1" s="281"/>
      <c r="LDU1" s="281"/>
      <c r="LDV1" s="281"/>
      <c r="LDW1" s="281"/>
      <c r="LDX1" s="281"/>
      <c r="LDY1" s="281"/>
      <c r="LDZ1" s="281"/>
      <c r="LEA1" s="281"/>
      <c r="LEB1" s="281"/>
      <c r="LEC1" s="281"/>
      <c r="LED1" s="281"/>
      <c r="LEE1" s="281"/>
      <c r="LEF1" s="281"/>
      <c r="LEG1" s="281"/>
      <c r="LEH1" s="281"/>
      <c r="LEI1" s="281"/>
      <c r="LEJ1" s="281"/>
      <c r="LEK1" s="281"/>
      <c r="LEL1" s="281"/>
      <c r="LEM1" s="281"/>
      <c r="LEN1" s="281"/>
      <c r="LEO1" s="281"/>
      <c r="LEP1" s="281"/>
      <c r="LEQ1" s="281"/>
      <c r="LER1" s="281"/>
      <c r="LES1" s="281"/>
      <c r="LET1" s="281"/>
      <c r="LEU1" s="281"/>
      <c r="LEV1" s="281"/>
      <c r="LEW1" s="281"/>
      <c r="LEX1" s="281"/>
      <c r="LEY1" s="281"/>
      <c r="LEZ1" s="281"/>
      <c r="LFA1" s="281"/>
      <c r="LFB1" s="281"/>
      <c r="LFC1" s="281"/>
      <c r="LFD1" s="281"/>
      <c r="LFE1" s="281"/>
      <c r="LFF1" s="281"/>
      <c r="LFG1" s="281"/>
      <c r="LFH1" s="281"/>
      <c r="LFI1" s="281"/>
      <c r="LFJ1" s="281"/>
      <c r="LFK1" s="281"/>
      <c r="LFL1" s="281"/>
      <c r="LFM1" s="281"/>
      <c r="LFN1" s="281"/>
      <c r="LFO1" s="281"/>
      <c r="LFP1" s="281"/>
      <c r="LFQ1" s="281"/>
      <c r="LFR1" s="281"/>
      <c r="LFS1" s="281"/>
      <c r="LFT1" s="281"/>
      <c r="LFU1" s="281"/>
      <c r="LFV1" s="281"/>
      <c r="LFW1" s="281"/>
      <c r="LFX1" s="281"/>
      <c r="LFY1" s="281"/>
      <c r="LFZ1" s="281"/>
      <c r="LGA1" s="281"/>
      <c r="LGB1" s="281"/>
      <c r="LGC1" s="281"/>
      <c r="LGD1" s="281"/>
      <c r="LGE1" s="281"/>
      <c r="LGF1" s="281"/>
      <c r="LGG1" s="281"/>
      <c r="LGH1" s="281"/>
      <c r="LGI1" s="281"/>
      <c r="LGJ1" s="281"/>
      <c r="LGK1" s="281"/>
      <c r="LGL1" s="281"/>
      <c r="LGM1" s="281"/>
      <c r="LGN1" s="281"/>
      <c r="LGO1" s="281"/>
      <c r="LGP1" s="281"/>
      <c r="LGQ1" s="281"/>
      <c r="LGR1" s="281"/>
      <c r="LGS1" s="281"/>
      <c r="LGT1" s="281"/>
      <c r="LGU1" s="281"/>
      <c r="LGV1" s="281"/>
      <c r="LGW1" s="281"/>
      <c r="LGX1" s="281"/>
      <c r="LGY1" s="281"/>
      <c r="LGZ1" s="281"/>
      <c r="LHA1" s="281"/>
      <c r="LHB1" s="281"/>
      <c r="LHC1" s="281"/>
      <c r="LHD1" s="281"/>
      <c r="LHE1" s="281"/>
      <c r="LHF1" s="281"/>
      <c r="LHG1" s="281"/>
      <c r="LHH1" s="281"/>
      <c r="LHI1" s="281"/>
      <c r="LHJ1" s="281"/>
      <c r="LHK1" s="281"/>
      <c r="LHL1" s="281"/>
      <c r="LHM1" s="281"/>
      <c r="LHN1" s="281"/>
      <c r="LHO1" s="281"/>
      <c r="LHP1" s="281"/>
      <c r="LHQ1" s="281"/>
      <c r="LHR1" s="281"/>
      <c r="LHS1" s="281"/>
      <c r="LHT1" s="281"/>
      <c r="LHU1" s="281"/>
      <c r="LHV1" s="281"/>
      <c r="LHW1" s="281"/>
      <c r="LHX1" s="281"/>
      <c r="LHY1" s="281"/>
      <c r="LHZ1" s="281"/>
      <c r="LIA1" s="281"/>
      <c r="LIB1" s="281"/>
      <c r="LIC1" s="281"/>
      <c r="LID1" s="281"/>
      <c r="LIE1" s="281"/>
      <c r="LIF1" s="281"/>
      <c r="LIG1" s="281"/>
      <c r="LIH1" s="281"/>
      <c r="LII1" s="281"/>
      <c r="LIJ1" s="281"/>
      <c r="LIK1" s="281"/>
      <c r="LIL1" s="281"/>
      <c r="LIM1" s="281"/>
      <c r="LIN1" s="281"/>
      <c r="LIO1" s="281"/>
      <c r="LIP1" s="281"/>
      <c r="LIQ1" s="281"/>
      <c r="LIR1" s="281"/>
      <c r="LIS1" s="281"/>
      <c r="LIT1" s="281"/>
      <c r="LIU1" s="281"/>
      <c r="LIV1" s="281"/>
      <c r="LIW1" s="281"/>
      <c r="LIX1" s="281"/>
      <c r="LIY1" s="281"/>
      <c r="LIZ1" s="281"/>
      <c r="LJA1" s="281"/>
      <c r="LJB1" s="281"/>
      <c r="LJC1" s="281"/>
      <c r="LJD1" s="281"/>
      <c r="LJE1" s="281"/>
      <c r="LJF1" s="281"/>
      <c r="LJG1" s="281"/>
      <c r="LJH1" s="281"/>
      <c r="LJI1" s="281"/>
      <c r="LJJ1" s="281"/>
      <c r="LJK1" s="281"/>
      <c r="LJL1" s="281"/>
      <c r="LJM1" s="281"/>
      <c r="LJN1" s="281"/>
      <c r="LJO1" s="281"/>
      <c r="LJP1" s="281"/>
      <c r="LJQ1" s="281"/>
      <c r="LJR1" s="281"/>
      <c r="LJS1" s="281"/>
      <c r="LJT1" s="281"/>
      <c r="LJU1" s="281"/>
      <c r="LJV1" s="281"/>
      <c r="LJW1" s="281"/>
      <c r="LJX1" s="281"/>
      <c r="LJY1" s="281"/>
      <c r="LJZ1" s="281"/>
      <c r="LKA1" s="281"/>
      <c r="LKB1" s="281"/>
      <c r="LKC1" s="281"/>
      <c r="LKD1" s="281"/>
      <c r="LKE1" s="281"/>
      <c r="LKF1" s="281"/>
      <c r="LKG1" s="281"/>
      <c r="LKH1" s="281"/>
      <c r="LKI1" s="281"/>
      <c r="LKJ1" s="281"/>
      <c r="LKK1" s="281"/>
      <c r="LKL1" s="281"/>
      <c r="LKM1" s="281"/>
      <c r="LKN1" s="281"/>
      <c r="LKO1" s="281"/>
      <c r="LKP1" s="281"/>
      <c r="LKQ1" s="281"/>
      <c r="LKR1" s="281"/>
      <c r="LKS1" s="281"/>
      <c r="LKT1" s="281"/>
      <c r="LKU1" s="281"/>
      <c r="LKV1" s="281"/>
      <c r="LKW1" s="281"/>
      <c r="LKX1" s="281"/>
      <c r="LKY1" s="281"/>
      <c r="LKZ1" s="281"/>
      <c r="LLA1" s="281"/>
      <c r="LLB1" s="281"/>
      <c r="LLC1" s="281"/>
      <c r="LLD1" s="281"/>
      <c r="LLE1" s="281"/>
      <c r="LLF1" s="281"/>
      <c r="LLG1" s="281"/>
      <c r="LLH1" s="281"/>
      <c r="LLI1" s="281"/>
      <c r="LLJ1" s="281"/>
      <c r="LLK1" s="281"/>
      <c r="LLL1" s="281"/>
      <c r="LLM1" s="281"/>
      <c r="LLN1" s="281"/>
      <c r="LLO1" s="281"/>
      <c r="LLP1" s="281"/>
      <c r="LLQ1" s="281"/>
      <c r="LLR1" s="281"/>
      <c r="LLS1" s="281"/>
      <c r="LLT1" s="281"/>
      <c r="LLU1" s="281"/>
      <c r="LLV1" s="281"/>
      <c r="LLW1" s="281"/>
      <c r="LLX1" s="281"/>
      <c r="LLY1" s="281"/>
      <c r="LLZ1" s="281"/>
      <c r="LMA1" s="281"/>
      <c r="LMB1" s="281"/>
      <c r="LMC1" s="281"/>
      <c r="LMD1" s="281"/>
      <c r="LME1" s="281"/>
      <c r="LMF1" s="281"/>
      <c r="LMG1" s="281"/>
      <c r="LMH1" s="281"/>
      <c r="LMI1" s="281"/>
      <c r="LMJ1" s="281"/>
      <c r="LMK1" s="281"/>
      <c r="LML1" s="281"/>
      <c r="LMM1" s="281"/>
      <c r="LMN1" s="281"/>
      <c r="LMO1" s="281"/>
      <c r="LMP1" s="281"/>
      <c r="LMQ1" s="281"/>
      <c r="LMR1" s="281"/>
      <c r="LMS1" s="281"/>
      <c r="LMT1" s="281"/>
      <c r="LMU1" s="281"/>
      <c r="LMV1" s="281"/>
      <c r="LMW1" s="281"/>
      <c r="LMX1" s="281"/>
      <c r="LMY1" s="281"/>
      <c r="LMZ1" s="281"/>
      <c r="LNA1" s="281"/>
      <c r="LNB1" s="281"/>
      <c r="LNC1" s="281"/>
      <c r="LND1" s="281"/>
      <c r="LNE1" s="281"/>
      <c r="LNF1" s="281"/>
      <c r="LNG1" s="281"/>
      <c r="LNH1" s="281"/>
      <c r="LNI1" s="281"/>
      <c r="LNJ1" s="281"/>
      <c r="LNK1" s="281"/>
      <c r="LNL1" s="281"/>
      <c r="LNM1" s="281"/>
      <c r="LNN1" s="281"/>
      <c r="LNO1" s="281"/>
      <c r="LNP1" s="281"/>
      <c r="LNQ1" s="281"/>
      <c r="LNR1" s="281"/>
      <c r="LNS1" s="281"/>
      <c r="LNT1" s="281"/>
      <c r="LNU1" s="281"/>
      <c r="LNV1" s="281"/>
      <c r="LNW1" s="281"/>
      <c r="LNX1" s="281"/>
      <c r="LNY1" s="281"/>
      <c r="LNZ1" s="281"/>
      <c r="LOA1" s="281"/>
      <c r="LOB1" s="281"/>
      <c r="LOC1" s="281"/>
      <c r="LOD1" s="281"/>
      <c r="LOE1" s="281"/>
      <c r="LOF1" s="281"/>
      <c r="LOG1" s="281"/>
      <c r="LOH1" s="281"/>
      <c r="LOI1" s="281"/>
      <c r="LOJ1" s="281"/>
      <c r="LOK1" s="281"/>
      <c r="LOL1" s="281"/>
      <c r="LOM1" s="281"/>
      <c r="LON1" s="281"/>
      <c r="LOO1" s="281"/>
      <c r="LOP1" s="281"/>
      <c r="LOQ1" s="281"/>
      <c r="LOR1" s="281"/>
      <c r="LOS1" s="281"/>
      <c r="LOT1" s="281"/>
      <c r="LOU1" s="281"/>
      <c r="LOV1" s="281"/>
      <c r="LOW1" s="281"/>
      <c r="LOX1" s="281"/>
      <c r="LOY1" s="281"/>
      <c r="LOZ1" s="281"/>
      <c r="LPA1" s="281"/>
      <c r="LPB1" s="281"/>
      <c r="LPC1" s="281"/>
      <c r="LPD1" s="281"/>
      <c r="LPE1" s="281"/>
      <c r="LPF1" s="281"/>
      <c r="LPG1" s="281"/>
      <c r="LPH1" s="281"/>
      <c r="LPI1" s="281"/>
      <c r="LPJ1" s="281"/>
      <c r="LPK1" s="281"/>
      <c r="LPL1" s="281"/>
      <c r="LPM1" s="281"/>
      <c r="LPN1" s="281"/>
      <c r="LPO1" s="281"/>
      <c r="LPP1" s="281"/>
      <c r="LPQ1" s="281"/>
      <c r="LPR1" s="281"/>
      <c r="LPS1" s="281"/>
      <c r="LPT1" s="281"/>
      <c r="LPU1" s="281"/>
      <c r="LPV1" s="281"/>
      <c r="LPW1" s="281"/>
      <c r="LPX1" s="281"/>
      <c r="LPY1" s="281"/>
      <c r="LPZ1" s="281"/>
      <c r="LQA1" s="281"/>
      <c r="LQB1" s="281"/>
      <c r="LQC1" s="281"/>
      <c r="LQD1" s="281"/>
      <c r="LQE1" s="281"/>
      <c r="LQF1" s="281"/>
      <c r="LQG1" s="281"/>
      <c r="LQH1" s="281"/>
      <c r="LQI1" s="281"/>
      <c r="LQJ1" s="281"/>
      <c r="LQK1" s="281"/>
      <c r="LQL1" s="281"/>
      <c r="LQM1" s="281"/>
      <c r="LQN1" s="281"/>
      <c r="LQO1" s="281"/>
      <c r="LQP1" s="281"/>
      <c r="LQQ1" s="281"/>
      <c r="LQR1" s="281"/>
      <c r="LQS1" s="281"/>
      <c r="LQT1" s="281"/>
      <c r="LQU1" s="281"/>
      <c r="LQV1" s="281"/>
      <c r="LQW1" s="281"/>
      <c r="LQX1" s="281"/>
      <c r="LQY1" s="281"/>
      <c r="LQZ1" s="281"/>
      <c r="LRA1" s="281"/>
      <c r="LRB1" s="281"/>
      <c r="LRC1" s="281"/>
      <c r="LRD1" s="281"/>
      <c r="LRE1" s="281"/>
      <c r="LRF1" s="281"/>
      <c r="LRG1" s="281"/>
      <c r="LRH1" s="281"/>
      <c r="LRI1" s="281"/>
      <c r="LRJ1" s="281"/>
      <c r="LRK1" s="281"/>
      <c r="LRL1" s="281"/>
      <c r="LRM1" s="281"/>
      <c r="LRN1" s="281"/>
      <c r="LRO1" s="281"/>
      <c r="LRP1" s="281"/>
      <c r="LRQ1" s="281"/>
      <c r="LRR1" s="281"/>
      <c r="LRS1" s="281"/>
      <c r="LRT1" s="281"/>
      <c r="LRU1" s="281"/>
      <c r="LRV1" s="281"/>
      <c r="LRW1" s="281"/>
      <c r="LRX1" s="281"/>
      <c r="LRY1" s="281"/>
      <c r="LRZ1" s="281"/>
      <c r="LSA1" s="281"/>
      <c r="LSB1" s="281"/>
      <c r="LSC1" s="281"/>
      <c r="LSD1" s="281"/>
      <c r="LSE1" s="281"/>
      <c r="LSF1" s="281"/>
      <c r="LSG1" s="281"/>
      <c r="LSH1" s="281"/>
      <c r="LSI1" s="281"/>
      <c r="LSJ1" s="281"/>
      <c r="LSK1" s="281"/>
      <c r="LSL1" s="281"/>
      <c r="LSM1" s="281"/>
      <c r="LSN1" s="281"/>
      <c r="LSO1" s="281"/>
      <c r="LSP1" s="281"/>
      <c r="LSQ1" s="281"/>
      <c r="LSR1" s="281"/>
      <c r="LSS1" s="281"/>
      <c r="LST1" s="281"/>
      <c r="LSU1" s="281"/>
      <c r="LSV1" s="281"/>
      <c r="LSW1" s="281"/>
      <c r="LSX1" s="281"/>
      <c r="LSY1" s="281"/>
      <c r="LSZ1" s="281"/>
      <c r="LTA1" s="281"/>
      <c r="LTB1" s="281"/>
      <c r="LTC1" s="281"/>
      <c r="LTD1" s="281"/>
      <c r="LTE1" s="281"/>
      <c r="LTF1" s="281"/>
      <c r="LTG1" s="281"/>
      <c r="LTH1" s="281"/>
      <c r="LTI1" s="281"/>
      <c r="LTJ1" s="281"/>
      <c r="LTK1" s="281"/>
      <c r="LTL1" s="281"/>
      <c r="LTM1" s="281"/>
      <c r="LTN1" s="281"/>
      <c r="LTO1" s="281"/>
      <c r="LTP1" s="281"/>
      <c r="LTQ1" s="281"/>
      <c r="LTR1" s="281"/>
      <c r="LTS1" s="281"/>
      <c r="LTT1" s="281"/>
      <c r="LTU1" s="281"/>
      <c r="LTV1" s="281"/>
      <c r="LTW1" s="281"/>
      <c r="LTX1" s="281"/>
      <c r="LTY1" s="281"/>
      <c r="LTZ1" s="281"/>
      <c r="LUA1" s="281"/>
      <c r="LUB1" s="281"/>
      <c r="LUC1" s="281"/>
      <c r="LUD1" s="281"/>
      <c r="LUE1" s="281"/>
      <c r="LUF1" s="281"/>
      <c r="LUG1" s="281"/>
      <c r="LUH1" s="281"/>
      <c r="LUI1" s="281"/>
      <c r="LUJ1" s="281"/>
      <c r="LUK1" s="281"/>
      <c r="LUL1" s="281"/>
      <c r="LUM1" s="281"/>
      <c r="LUN1" s="281"/>
      <c r="LUO1" s="281"/>
      <c r="LUP1" s="281"/>
      <c r="LUQ1" s="281"/>
      <c r="LUR1" s="281"/>
      <c r="LUS1" s="281"/>
      <c r="LUT1" s="281"/>
      <c r="LUU1" s="281"/>
      <c r="LUV1" s="281"/>
      <c r="LUW1" s="281"/>
      <c r="LUX1" s="281"/>
      <c r="LUY1" s="281"/>
      <c r="LUZ1" s="281"/>
      <c r="LVA1" s="281"/>
      <c r="LVB1" s="281"/>
      <c r="LVC1" s="281"/>
      <c r="LVD1" s="281"/>
      <c r="LVE1" s="281"/>
      <c r="LVF1" s="281"/>
      <c r="LVG1" s="281"/>
      <c r="LVH1" s="281"/>
      <c r="LVI1" s="281"/>
      <c r="LVJ1" s="281"/>
      <c r="LVK1" s="281"/>
      <c r="LVL1" s="281"/>
      <c r="LVM1" s="281"/>
      <c r="LVN1" s="281"/>
      <c r="LVO1" s="281"/>
      <c r="LVP1" s="281"/>
      <c r="LVQ1" s="281"/>
      <c r="LVR1" s="281"/>
      <c r="LVS1" s="281"/>
      <c r="LVT1" s="281"/>
      <c r="LVU1" s="281"/>
      <c r="LVV1" s="281"/>
      <c r="LVW1" s="281"/>
      <c r="LVX1" s="281"/>
      <c r="LVY1" s="281"/>
      <c r="LVZ1" s="281"/>
      <c r="LWA1" s="281"/>
      <c r="LWB1" s="281"/>
      <c r="LWC1" s="281"/>
      <c r="LWD1" s="281"/>
      <c r="LWE1" s="281"/>
      <c r="LWF1" s="281"/>
      <c r="LWG1" s="281"/>
      <c r="LWH1" s="281"/>
      <c r="LWI1" s="281"/>
      <c r="LWJ1" s="281"/>
      <c r="LWK1" s="281"/>
      <c r="LWL1" s="281"/>
      <c r="LWM1" s="281"/>
      <c r="LWN1" s="281"/>
      <c r="LWO1" s="281"/>
      <c r="LWP1" s="281"/>
      <c r="LWQ1" s="281"/>
      <c r="LWR1" s="281"/>
      <c r="LWS1" s="281"/>
      <c r="LWT1" s="281"/>
      <c r="LWU1" s="281"/>
      <c r="LWV1" s="281"/>
      <c r="LWW1" s="281"/>
      <c r="LWX1" s="281"/>
      <c r="LWY1" s="281"/>
      <c r="LWZ1" s="281"/>
      <c r="LXA1" s="281"/>
      <c r="LXB1" s="281"/>
      <c r="LXC1" s="281"/>
      <c r="LXD1" s="281"/>
      <c r="LXE1" s="281"/>
      <c r="LXF1" s="281"/>
      <c r="LXG1" s="281"/>
      <c r="LXH1" s="281"/>
      <c r="LXI1" s="281"/>
      <c r="LXJ1" s="281"/>
      <c r="LXK1" s="281"/>
      <c r="LXL1" s="281"/>
      <c r="LXM1" s="281"/>
      <c r="LXN1" s="281"/>
      <c r="LXO1" s="281"/>
      <c r="LXP1" s="281"/>
      <c r="LXQ1" s="281"/>
      <c r="LXR1" s="281"/>
      <c r="LXS1" s="281"/>
      <c r="LXT1" s="281"/>
      <c r="LXU1" s="281"/>
      <c r="LXV1" s="281"/>
      <c r="LXW1" s="281"/>
      <c r="LXX1" s="281"/>
      <c r="LXY1" s="281"/>
      <c r="LXZ1" s="281"/>
      <c r="LYA1" s="281"/>
      <c r="LYB1" s="281"/>
      <c r="LYC1" s="281"/>
      <c r="LYD1" s="281"/>
      <c r="LYE1" s="281"/>
      <c r="LYF1" s="281"/>
      <c r="LYG1" s="281"/>
      <c r="LYH1" s="281"/>
      <c r="LYI1" s="281"/>
      <c r="LYJ1" s="281"/>
      <c r="LYK1" s="281"/>
      <c r="LYL1" s="281"/>
      <c r="LYM1" s="281"/>
      <c r="LYN1" s="281"/>
      <c r="LYO1" s="281"/>
      <c r="LYP1" s="281"/>
      <c r="LYQ1" s="281"/>
      <c r="LYR1" s="281"/>
      <c r="LYS1" s="281"/>
      <c r="LYT1" s="281"/>
      <c r="LYU1" s="281"/>
      <c r="LYV1" s="281"/>
      <c r="LYW1" s="281"/>
      <c r="LYX1" s="281"/>
      <c r="LYY1" s="281"/>
      <c r="LYZ1" s="281"/>
      <c r="LZA1" s="281"/>
      <c r="LZB1" s="281"/>
      <c r="LZC1" s="281"/>
      <c r="LZD1" s="281"/>
      <c r="LZE1" s="281"/>
      <c r="LZF1" s="281"/>
      <c r="LZG1" s="281"/>
      <c r="LZH1" s="281"/>
      <c r="LZI1" s="281"/>
      <c r="LZJ1" s="281"/>
      <c r="LZK1" s="281"/>
      <c r="LZL1" s="281"/>
      <c r="LZM1" s="281"/>
      <c r="LZN1" s="281"/>
      <c r="LZO1" s="281"/>
      <c r="LZP1" s="281"/>
      <c r="LZQ1" s="281"/>
      <c r="LZR1" s="281"/>
      <c r="LZS1" s="281"/>
      <c r="LZT1" s="281"/>
      <c r="LZU1" s="281"/>
      <c r="LZV1" s="281"/>
      <c r="LZW1" s="281"/>
      <c r="LZX1" s="281"/>
      <c r="LZY1" s="281"/>
      <c r="LZZ1" s="281"/>
      <c r="MAA1" s="281"/>
      <c r="MAB1" s="281"/>
      <c r="MAC1" s="281"/>
      <c r="MAD1" s="281"/>
      <c r="MAE1" s="281"/>
      <c r="MAF1" s="281"/>
      <c r="MAG1" s="281"/>
      <c r="MAH1" s="281"/>
      <c r="MAI1" s="281"/>
      <c r="MAJ1" s="281"/>
      <c r="MAK1" s="281"/>
      <c r="MAL1" s="281"/>
      <c r="MAM1" s="281"/>
      <c r="MAN1" s="281"/>
      <c r="MAO1" s="281"/>
      <c r="MAP1" s="281"/>
      <c r="MAQ1" s="281"/>
      <c r="MAR1" s="281"/>
      <c r="MAS1" s="281"/>
      <c r="MAT1" s="281"/>
      <c r="MAU1" s="281"/>
      <c r="MAV1" s="281"/>
      <c r="MAW1" s="281"/>
      <c r="MAX1" s="281"/>
      <c r="MAY1" s="281"/>
      <c r="MAZ1" s="281"/>
      <c r="MBA1" s="281"/>
      <c r="MBB1" s="281"/>
      <c r="MBC1" s="281"/>
      <c r="MBD1" s="281"/>
      <c r="MBE1" s="281"/>
      <c r="MBF1" s="281"/>
      <c r="MBG1" s="281"/>
      <c r="MBH1" s="281"/>
      <c r="MBI1" s="281"/>
      <c r="MBJ1" s="281"/>
      <c r="MBK1" s="281"/>
      <c r="MBL1" s="281"/>
      <c r="MBM1" s="281"/>
      <c r="MBN1" s="281"/>
      <c r="MBO1" s="281"/>
      <c r="MBP1" s="281"/>
      <c r="MBQ1" s="281"/>
      <c r="MBR1" s="281"/>
      <c r="MBS1" s="281"/>
      <c r="MBT1" s="281"/>
      <c r="MBU1" s="281"/>
      <c r="MBV1" s="281"/>
      <c r="MBW1" s="281"/>
      <c r="MBX1" s="281"/>
      <c r="MBY1" s="281"/>
      <c r="MBZ1" s="281"/>
      <c r="MCA1" s="281"/>
      <c r="MCB1" s="281"/>
      <c r="MCC1" s="281"/>
      <c r="MCD1" s="281"/>
      <c r="MCE1" s="281"/>
      <c r="MCF1" s="281"/>
      <c r="MCG1" s="281"/>
      <c r="MCH1" s="281"/>
      <c r="MCI1" s="281"/>
      <c r="MCJ1" s="281"/>
      <c r="MCK1" s="281"/>
      <c r="MCL1" s="281"/>
      <c r="MCM1" s="281"/>
      <c r="MCN1" s="281"/>
      <c r="MCO1" s="281"/>
      <c r="MCP1" s="281"/>
      <c r="MCQ1" s="281"/>
      <c r="MCR1" s="281"/>
      <c r="MCS1" s="281"/>
      <c r="MCT1" s="281"/>
      <c r="MCU1" s="281"/>
      <c r="MCV1" s="281"/>
      <c r="MCW1" s="281"/>
      <c r="MCX1" s="281"/>
      <c r="MCY1" s="281"/>
      <c r="MCZ1" s="281"/>
      <c r="MDA1" s="281"/>
      <c r="MDB1" s="281"/>
      <c r="MDC1" s="281"/>
      <c r="MDD1" s="281"/>
      <c r="MDE1" s="281"/>
      <c r="MDF1" s="281"/>
      <c r="MDG1" s="281"/>
      <c r="MDH1" s="281"/>
      <c r="MDI1" s="281"/>
      <c r="MDJ1" s="281"/>
      <c r="MDK1" s="281"/>
      <c r="MDL1" s="281"/>
      <c r="MDM1" s="281"/>
      <c r="MDN1" s="281"/>
      <c r="MDO1" s="281"/>
      <c r="MDP1" s="281"/>
      <c r="MDQ1" s="281"/>
      <c r="MDR1" s="281"/>
      <c r="MDS1" s="281"/>
      <c r="MDT1" s="281"/>
      <c r="MDU1" s="281"/>
      <c r="MDV1" s="281"/>
      <c r="MDW1" s="281"/>
      <c r="MDX1" s="281"/>
      <c r="MDY1" s="281"/>
      <c r="MDZ1" s="281"/>
      <c r="MEA1" s="281"/>
      <c r="MEB1" s="281"/>
      <c r="MEC1" s="281"/>
      <c r="MED1" s="281"/>
      <c r="MEE1" s="281"/>
      <c r="MEF1" s="281"/>
      <c r="MEG1" s="281"/>
      <c r="MEH1" s="281"/>
      <c r="MEI1" s="281"/>
      <c r="MEJ1" s="281"/>
      <c r="MEK1" s="281"/>
      <c r="MEL1" s="281"/>
      <c r="MEM1" s="281"/>
      <c r="MEN1" s="281"/>
      <c r="MEO1" s="281"/>
      <c r="MEP1" s="281"/>
      <c r="MEQ1" s="281"/>
      <c r="MER1" s="281"/>
      <c r="MES1" s="281"/>
      <c r="MET1" s="281"/>
      <c r="MEU1" s="281"/>
      <c r="MEV1" s="281"/>
      <c r="MEW1" s="281"/>
      <c r="MEX1" s="281"/>
      <c r="MEY1" s="281"/>
      <c r="MEZ1" s="281"/>
      <c r="MFA1" s="281"/>
      <c r="MFB1" s="281"/>
      <c r="MFC1" s="281"/>
      <c r="MFD1" s="281"/>
      <c r="MFE1" s="281"/>
      <c r="MFF1" s="281"/>
      <c r="MFG1" s="281"/>
      <c r="MFH1" s="281"/>
      <c r="MFI1" s="281"/>
      <c r="MFJ1" s="281"/>
      <c r="MFK1" s="281"/>
      <c r="MFL1" s="281"/>
      <c r="MFM1" s="281"/>
      <c r="MFN1" s="281"/>
      <c r="MFO1" s="281"/>
      <c r="MFP1" s="281"/>
      <c r="MFQ1" s="281"/>
      <c r="MFR1" s="281"/>
      <c r="MFS1" s="281"/>
      <c r="MFT1" s="281"/>
      <c r="MFU1" s="281"/>
      <c r="MFV1" s="281"/>
      <c r="MFW1" s="281"/>
      <c r="MFX1" s="281"/>
      <c r="MFY1" s="281"/>
      <c r="MFZ1" s="281"/>
      <c r="MGA1" s="281"/>
      <c r="MGB1" s="281"/>
      <c r="MGC1" s="281"/>
      <c r="MGD1" s="281"/>
      <c r="MGE1" s="281"/>
      <c r="MGF1" s="281"/>
      <c r="MGG1" s="281"/>
      <c r="MGH1" s="281"/>
      <c r="MGI1" s="281"/>
      <c r="MGJ1" s="281"/>
      <c r="MGK1" s="281"/>
      <c r="MGL1" s="281"/>
      <c r="MGM1" s="281"/>
      <c r="MGN1" s="281"/>
      <c r="MGO1" s="281"/>
      <c r="MGP1" s="281"/>
      <c r="MGQ1" s="281"/>
      <c r="MGR1" s="281"/>
      <c r="MGS1" s="281"/>
      <c r="MGT1" s="281"/>
      <c r="MGU1" s="281"/>
      <c r="MGV1" s="281"/>
      <c r="MGW1" s="281"/>
      <c r="MGX1" s="281"/>
      <c r="MGY1" s="281"/>
      <c r="MGZ1" s="281"/>
      <c r="MHA1" s="281"/>
      <c r="MHB1" s="281"/>
      <c r="MHC1" s="281"/>
      <c r="MHD1" s="281"/>
      <c r="MHE1" s="281"/>
      <c r="MHF1" s="281"/>
      <c r="MHG1" s="281"/>
      <c r="MHH1" s="281"/>
      <c r="MHI1" s="281"/>
      <c r="MHJ1" s="281"/>
      <c r="MHK1" s="281"/>
      <c r="MHL1" s="281"/>
      <c r="MHM1" s="281"/>
      <c r="MHN1" s="281"/>
      <c r="MHO1" s="281"/>
      <c r="MHP1" s="281"/>
      <c r="MHQ1" s="281"/>
      <c r="MHR1" s="281"/>
      <c r="MHS1" s="281"/>
      <c r="MHT1" s="281"/>
      <c r="MHU1" s="281"/>
      <c r="MHV1" s="281"/>
      <c r="MHW1" s="281"/>
      <c r="MHX1" s="281"/>
      <c r="MHY1" s="281"/>
      <c r="MHZ1" s="281"/>
      <c r="MIA1" s="281"/>
      <c r="MIB1" s="281"/>
      <c r="MIC1" s="281"/>
      <c r="MID1" s="281"/>
      <c r="MIE1" s="281"/>
      <c r="MIF1" s="281"/>
      <c r="MIG1" s="281"/>
      <c r="MIH1" s="281"/>
      <c r="MII1" s="281"/>
      <c r="MIJ1" s="281"/>
      <c r="MIK1" s="281"/>
      <c r="MIL1" s="281"/>
      <c r="MIM1" s="281"/>
      <c r="MIN1" s="281"/>
      <c r="MIO1" s="281"/>
      <c r="MIP1" s="281"/>
      <c r="MIQ1" s="281"/>
      <c r="MIR1" s="281"/>
      <c r="MIS1" s="281"/>
      <c r="MIT1" s="281"/>
      <c r="MIU1" s="281"/>
      <c r="MIV1" s="281"/>
      <c r="MIW1" s="281"/>
      <c r="MIX1" s="281"/>
      <c r="MIY1" s="281"/>
      <c r="MIZ1" s="281"/>
      <c r="MJA1" s="281"/>
      <c r="MJB1" s="281"/>
      <c r="MJC1" s="281"/>
      <c r="MJD1" s="281"/>
      <c r="MJE1" s="281"/>
      <c r="MJF1" s="281"/>
      <c r="MJG1" s="281"/>
      <c r="MJH1" s="281"/>
      <c r="MJI1" s="281"/>
      <c r="MJJ1" s="281"/>
      <c r="MJK1" s="281"/>
      <c r="MJL1" s="281"/>
      <c r="MJM1" s="281"/>
      <c r="MJN1" s="281"/>
      <c r="MJO1" s="281"/>
      <c r="MJP1" s="281"/>
      <c r="MJQ1" s="281"/>
      <c r="MJR1" s="281"/>
      <c r="MJS1" s="281"/>
      <c r="MJT1" s="281"/>
      <c r="MJU1" s="281"/>
      <c r="MJV1" s="281"/>
      <c r="MJW1" s="281"/>
      <c r="MJX1" s="281"/>
      <c r="MJY1" s="281"/>
      <c r="MJZ1" s="281"/>
      <c r="MKA1" s="281"/>
      <c r="MKB1" s="281"/>
      <c r="MKC1" s="281"/>
      <c r="MKD1" s="281"/>
      <c r="MKE1" s="281"/>
      <c r="MKF1" s="281"/>
      <c r="MKG1" s="281"/>
      <c r="MKH1" s="281"/>
      <c r="MKI1" s="281"/>
      <c r="MKJ1" s="281"/>
      <c r="MKK1" s="281"/>
      <c r="MKL1" s="281"/>
      <c r="MKM1" s="281"/>
      <c r="MKN1" s="281"/>
      <c r="MKO1" s="281"/>
      <c r="MKP1" s="281"/>
      <c r="MKQ1" s="281"/>
      <c r="MKR1" s="281"/>
      <c r="MKS1" s="281"/>
      <c r="MKT1" s="281"/>
      <c r="MKU1" s="281"/>
      <c r="MKV1" s="281"/>
      <c r="MKW1" s="281"/>
      <c r="MKX1" s="281"/>
      <c r="MKY1" s="281"/>
      <c r="MKZ1" s="281"/>
      <c r="MLA1" s="281"/>
      <c r="MLB1" s="281"/>
      <c r="MLC1" s="281"/>
      <c r="MLD1" s="281"/>
      <c r="MLE1" s="281"/>
      <c r="MLF1" s="281"/>
      <c r="MLG1" s="281"/>
      <c r="MLH1" s="281"/>
      <c r="MLI1" s="281"/>
      <c r="MLJ1" s="281"/>
      <c r="MLK1" s="281"/>
      <c r="MLL1" s="281"/>
      <c r="MLM1" s="281"/>
      <c r="MLN1" s="281"/>
      <c r="MLO1" s="281"/>
      <c r="MLP1" s="281"/>
      <c r="MLQ1" s="281"/>
      <c r="MLR1" s="281"/>
      <c r="MLS1" s="281"/>
      <c r="MLT1" s="281"/>
      <c r="MLU1" s="281"/>
      <c r="MLV1" s="281"/>
      <c r="MLW1" s="281"/>
      <c r="MLX1" s="281"/>
      <c r="MLY1" s="281"/>
      <c r="MLZ1" s="281"/>
      <c r="MMA1" s="281"/>
      <c r="MMB1" s="281"/>
      <c r="MMC1" s="281"/>
      <c r="MMD1" s="281"/>
      <c r="MME1" s="281"/>
      <c r="MMF1" s="281"/>
      <c r="MMG1" s="281"/>
      <c r="MMH1" s="281"/>
      <c r="MMI1" s="281"/>
      <c r="MMJ1" s="281"/>
      <c r="MMK1" s="281"/>
      <c r="MML1" s="281"/>
      <c r="MMM1" s="281"/>
      <c r="MMN1" s="281"/>
      <c r="MMO1" s="281"/>
      <c r="MMP1" s="281"/>
      <c r="MMQ1" s="281"/>
      <c r="MMR1" s="281"/>
      <c r="MMS1" s="281"/>
      <c r="MMT1" s="281"/>
      <c r="MMU1" s="281"/>
      <c r="MMV1" s="281"/>
      <c r="MMW1" s="281"/>
      <c r="MMX1" s="281"/>
      <c r="MMY1" s="281"/>
      <c r="MMZ1" s="281"/>
      <c r="MNA1" s="281"/>
      <c r="MNB1" s="281"/>
      <c r="MNC1" s="281"/>
      <c r="MND1" s="281"/>
      <c r="MNE1" s="281"/>
      <c r="MNF1" s="281"/>
      <c r="MNG1" s="281"/>
      <c r="MNH1" s="281"/>
      <c r="MNI1" s="281"/>
      <c r="MNJ1" s="281"/>
      <c r="MNK1" s="281"/>
      <c r="MNL1" s="281"/>
      <c r="MNM1" s="281"/>
      <c r="MNN1" s="281"/>
      <c r="MNO1" s="281"/>
      <c r="MNP1" s="281"/>
      <c r="MNQ1" s="281"/>
      <c r="MNR1" s="281"/>
      <c r="MNS1" s="281"/>
      <c r="MNT1" s="281"/>
      <c r="MNU1" s="281"/>
      <c r="MNV1" s="281"/>
      <c r="MNW1" s="281"/>
      <c r="MNX1" s="281"/>
      <c r="MNY1" s="281"/>
      <c r="MNZ1" s="281"/>
      <c r="MOA1" s="281"/>
      <c r="MOB1" s="281"/>
      <c r="MOC1" s="281"/>
      <c r="MOD1" s="281"/>
      <c r="MOE1" s="281"/>
      <c r="MOF1" s="281"/>
      <c r="MOG1" s="281"/>
      <c r="MOH1" s="281"/>
      <c r="MOI1" s="281"/>
      <c r="MOJ1" s="281"/>
      <c r="MOK1" s="281"/>
      <c r="MOL1" s="281"/>
      <c r="MOM1" s="281"/>
      <c r="MON1" s="281"/>
      <c r="MOO1" s="281"/>
      <c r="MOP1" s="281"/>
      <c r="MOQ1" s="281"/>
      <c r="MOR1" s="281"/>
      <c r="MOS1" s="281"/>
      <c r="MOT1" s="281"/>
      <c r="MOU1" s="281"/>
      <c r="MOV1" s="281"/>
      <c r="MOW1" s="281"/>
      <c r="MOX1" s="281"/>
      <c r="MOY1" s="281"/>
      <c r="MOZ1" s="281"/>
      <c r="MPA1" s="281"/>
      <c r="MPB1" s="281"/>
      <c r="MPC1" s="281"/>
      <c r="MPD1" s="281"/>
      <c r="MPE1" s="281"/>
      <c r="MPF1" s="281"/>
      <c r="MPG1" s="281"/>
      <c r="MPH1" s="281"/>
      <c r="MPI1" s="281"/>
      <c r="MPJ1" s="281"/>
      <c r="MPK1" s="281"/>
      <c r="MPL1" s="281"/>
      <c r="MPM1" s="281"/>
      <c r="MPN1" s="281"/>
      <c r="MPO1" s="281"/>
      <c r="MPP1" s="281"/>
      <c r="MPQ1" s="281"/>
      <c r="MPR1" s="281"/>
      <c r="MPS1" s="281"/>
      <c r="MPT1" s="281"/>
      <c r="MPU1" s="281"/>
      <c r="MPV1" s="281"/>
      <c r="MPW1" s="281"/>
      <c r="MPX1" s="281"/>
      <c r="MPY1" s="281"/>
      <c r="MPZ1" s="281"/>
      <c r="MQA1" s="281"/>
      <c r="MQB1" s="281"/>
      <c r="MQC1" s="281"/>
      <c r="MQD1" s="281"/>
      <c r="MQE1" s="281"/>
      <c r="MQF1" s="281"/>
      <c r="MQG1" s="281"/>
      <c r="MQH1" s="281"/>
      <c r="MQI1" s="281"/>
      <c r="MQJ1" s="281"/>
      <c r="MQK1" s="281"/>
      <c r="MQL1" s="281"/>
      <c r="MQM1" s="281"/>
      <c r="MQN1" s="281"/>
      <c r="MQO1" s="281"/>
      <c r="MQP1" s="281"/>
      <c r="MQQ1" s="281"/>
      <c r="MQR1" s="281"/>
      <c r="MQS1" s="281"/>
      <c r="MQT1" s="281"/>
      <c r="MQU1" s="281"/>
      <c r="MQV1" s="281"/>
      <c r="MQW1" s="281"/>
      <c r="MQX1" s="281"/>
      <c r="MQY1" s="281"/>
      <c r="MQZ1" s="281"/>
      <c r="MRA1" s="281"/>
      <c r="MRB1" s="281"/>
      <c r="MRC1" s="281"/>
      <c r="MRD1" s="281"/>
      <c r="MRE1" s="281"/>
      <c r="MRF1" s="281"/>
      <c r="MRG1" s="281"/>
      <c r="MRH1" s="281"/>
      <c r="MRI1" s="281"/>
      <c r="MRJ1" s="281"/>
      <c r="MRK1" s="281"/>
      <c r="MRL1" s="281"/>
      <c r="MRM1" s="281"/>
      <c r="MRN1" s="281"/>
      <c r="MRO1" s="281"/>
      <c r="MRP1" s="281"/>
      <c r="MRQ1" s="281"/>
      <c r="MRR1" s="281"/>
      <c r="MRS1" s="281"/>
      <c r="MRT1" s="281"/>
      <c r="MRU1" s="281"/>
      <c r="MRV1" s="281"/>
      <c r="MRW1" s="281"/>
      <c r="MRX1" s="281"/>
      <c r="MRY1" s="281"/>
      <c r="MRZ1" s="281"/>
      <c r="MSA1" s="281"/>
      <c r="MSB1" s="281"/>
      <c r="MSC1" s="281"/>
      <c r="MSD1" s="281"/>
      <c r="MSE1" s="281"/>
      <c r="MSF1" s="281"/>
      <c r="MSG1" s="281"/>
      <c r="MSH1" s="281"/>
      <c r="MSI1" s="281"/>
      <c r="MSJ1" s="281"/>
      <c r="MSK1" s="281"/>
      <c r="MSL1" s="281"/>
      <c r="MSM1" s="281"/>
      <c r="MSN1" s="281"/>
      <c r="MSO1" s="281"/>
      <c r="MSP1" s="281"/>
      <c r="MSQ1" s="281"/>
      <c r="MSR1" s="281"/>
      <c r="MSS1" s="281"/>
      <c r="MST1" s="281"/>
      <c r="MSU1" s="281"/>
      <c r="MSV1" s="281"/>
      <c r="MSW1" s="281"/>
      <c r="MSX1" s="281"/>
      <c r="MSY1" s="281"/>
      <c r="MSZ1" s="281"/>
      <c r="MTA1" s="281"/>
      <c r="MTB1" s="281"/>
      <c r="MTC1" s="281"/>
      <c r="MTD1" s="281"/>
      <c r="MTE1" s="281"/>
      <c r="MTF1" s="281"/>
      <c r="MTG1" s="281"/>
      <c r="MTH1" s="281"/>
      <c r="MTI1" s="281"/>
      <c r="MTJ1" s="281"/>
      <c r="MTK1" s="281"/>
      <c r="MTL1" s="281"/>
      <c r="MTM1" s="281"/>
      <c r="MTN1" s="281"/>
      <c r="MTO1" s="281"/>
      <c r="MTP1" s="281"/>
      <c r="MTQ1" s="281"/>
      <c r="MTR1" s="281"/>
      <c r="MTS1" s="281"/>
      <c r="MTT1" s="281"/>
      <c r="MTU1" s="281"/>
      <c r="MTV1" s="281"/>
      <c r="MTW1" s="281"/>
      <c r="MTX1" s="281"/>
      <c r="MTY1" s="281"/>
      <c r="MTZ1" s="281"/>
      <c r="MUA1" s="281"/>
      <c r="MUB1" s="281"/>
      <c r="MUC1" s="281"/>
      <c r="MUD1" s="281"/>
      <c r="MUE1" s="281"/>
      <c r="MUF1" s="281"/>
      <c r="MUG1" s="281"/>
      <c r="MUH1" s="281"/>
      <c r="MUI1" s="281"/>
      <c r="MUJ1" s="281"/>
      <c r="MUK1" s="281"/>
      <c r="MUL1" s="281"/>
      <c r="MUM1" s="281"/>
      <c r="MUN1" s="281"/>
      <c r="MUO1" s="281"/>
      <c r="MUP1" s="281"/>
      <c r="MUQ1" s="281"/>
      <c r="MUR1" s="281"/>
      <c r="MUS1" s="281"/>
      <c r="MUT1" s="281"/>
      <c r="MUU1" s="281"/>
      <c r="MUV1" s="281"/>
      <c r="MUW1" s="281"/>
      <c r="MUX1" s="281"/>
      <c r="MUY1" s="281"/>
      <c r="MUZ1" s="281"/>
      <c r="MVA1" s="281"/>
      <c r="MVB1" s="281"/>
      <c r="MVC1" s="281"/>
      <c r="MVD1" s="281"/>
      <c r="MVE1" s="281"/>
      <c r="MVF1" s="281"/>
      <c r="MVG1" s="281"/>
      <c r="MVH1" s="281"/>
      <c r="MVI1" s="281"/>
      <c r="MVJ1" s="281"/>
      <c r="MVK1" s="281"/>
      <c r="MVL1" s="281"/>
      <c r="MVM1" s="281"/>
      <c r="MVN1" s="281"/>
      <c r="MVO1" s="281"/>
      <c r="MVP1" s="281"/>
      <c r="MVQ1" s="281"/>
      <c r="MVR1" s="281"/>
      <c r="MVS1" s="281"/>
      <c r="MVT1" s="281"/>
      <c r="MVU1" s="281"/>
      <c r="MVV1" s="281"/>
      <c r="MVW1" s="281"/>
      <c r="MVX1" s="281"/>
      <c r="MVY1" s="281"/>
      <c r="MVZ1" s="281"/>
      <c r="MWA1" s="281"/>
      <c r="MWB1" s="281"/>
      <c r="MWC1" s="281"/>
      <c r="MWD1" s="281"/>
      <c r="MWE1" s="281"/>
      <c r="MWF1" s="281"/>
      <c r="MWG1" s="281"/>
      <c r="MWH1" s="281"/>
      <c r="MWI1" s="281"/>
      <c r="MWJ1" s="281"/>
      <c r="MWK1" s="281"/>
      <c r="MWL1" s="281"/>
      <c r="MWM1" s="281"/>
      <c r="MWN1" s="281"/>
      <c r="MWO1" s="281"/>
      <c r="MWP1" s="281"/>
      <c r="MWQ1" s="281"/>
      <c r="MWR1" s="281"/>
      <c r="MWS1" s="281"/>
      <c r="MWT1" s="281"/>
      <c r="MWU1" s="281"/>
      <c r="MWV1" s="281"/>
      <c r="MWW1" s="281"/>
      <c r="MWX1" s="281"/>
      <c r="MWY1" s="281"/>
      <c r="MWZ1" s="281"/>
      <c r="MXA1" s="281"/>
      <c r="MXB1" s="281"/>
      <c r="MXC1" s="281"/>
      <c r="MXD1" s="281"/>
      <c r="MXE1" s="281"/>
      <c r="MXF1" s="281"/>
      <c r="MXG1" s="281"/>
      <c r="MXH1" s="281"/>
      <c r="MXI1" s="281"/>
      <c r="MXJ1" s="281"/>
      <c r="MXK1" s="281"/>
      <c r="MXL1" s="281"/>
      <c r="MXM1" s="281"/>
      <c r="MXN1" s="281"/>
      <c r="MXO1" s="281"/>
      <c r="MXP1" s="281"/>
      <c r="MXQ1" s="281"/>
      <c r="MXR1" s="281"/>
      <c r="MXS1" s="281"/>
      <c r="MXT1" s="281"/>
      <c r="MXU1" s="281"/>
      <c r="MXV1" s="281"/>
      <c r="MXW1" s="281"/>
      <c r="MXX1" s="281"/>
      <c r="MXY1" s="281"/>
      <c r="MXZ1" s="281"/>
      <c r="MYA1" s="281"/>
      <c r="MYB1" s="281"/>
      <c r="MYC1" s="281"/>
      <c r="MYD1" s="281"/>
      <c r="MYE1" s="281"/>
      <c r="MYF1" s="281"/>
      <c r="MYG1" s="281"/>
      <c r="MYH1" s="281"/>
      <c r="MYI1" s="281"/>
      <c r="MYJ1" s="281"/>
      <c r="MYK1" s="281"/>
      <c r="MYL1" s="281"/>
      <c r="MYM1" s="281"/>
      <c r="MYN1" s="281"/>
      <c r="MYO1" s="281"/>
      <c r="MYP1" s="281"/>
      <c r="MYQ1" s="281"/>
      <c r="MYR1" s="281"/>
      <c r="MYS1" s="281"/>
      <c r="MYT1" s="281"/>
      <c r="MYU1" s="281"/>
      <c r="MYV1" s="281"/>
      <c r="MYW1" s="281"/>
      <c r="MYX1" s="281"/>
      <c r="MYY1" s="281"/>
      <c r="MYZ1" s="281"/>
      <c r="MZA1" s="281"/>
      <c r="MZB1" s="281"/>
      <c r="MZC1" s="281"/>
      <c r="MZD1" s="281"/>
      <c r="MZE1" s="281"/>
      <c r="MZF1" s="281"/>
      <c r="MZG1" s="281"/>
      <c r="MZH1" s="281"/>
      <c r="MZI1" s="281"/>
      <c r="MZJ1" s="281"/>
      <c r="MZK1" s="281"/>
      <c r="MZL1" s="281"/>
      <c r="MZM1" s="281"/>
      <c r="MZN1" s="281"/>
      <c r="MZO1" s="281"/>
      <c r="MZP1" s="281"/>
      <c r="MZQ1" s="281"/>
      <c r="MZR1" s="281"/>
      <c r="MZS1" s="281"/>
      <c r="MZT1" s="281"/>
      <c r="MZU1" s="281"/>
      <c r="MZV1" s="281"/>
      <c r="MZW1" s="281"/>
      <c r="MZX1" s="281"/>
      <c r="MZY1" s="281"/>
      <c r="MZZ1" s="281"/>
      <c r="NAA1" s="281"/>
      <c r="NAB1" s="281"/>
      <c r="NAC1" s="281"/>
      <c r="NAD1" s="281"/>
      <c r="NAE1" s="281"/>
      <c r="NAF1" s="281"/>
      <c r="NAG1" s="281"/>
      <c r="NAH1" s="281"/>
      <c r="NAI1" s="281"/>
      <c r="NAJ1" s="281"/>
      <c r="NAK1" s="281"/>
      <c r="NAL1" s="281"/>
      <c r="NAM1" s="281"/>
      <c r="NAN1" s="281"/>
      <c r="NAO1" s="281"/>
      <c r="NAP1" s="281"/>
      <c r="NAQ1" s="281"/>
      <c r="NAR1" s="281"/>
      <c r="NAS1" s="281"/>
      <c r="NAT1" s="281"/>
      <c r="NAU1" s="281"/>
      <c r="NAV1" s="281"/>
      <c r="NAW1" s="281"/>
      <c r="NAX1" s="281"/>
      <c r="NAY1" s="281"/>
      <c r="NAZ1" s="281"/>
      <c r="NBA1" s="281"/>
      <c r="NBB1" s="281"/>
      <c r="NBC1" s="281"/>
      <c r="NBD1" s="281"/>
      <c r="NBE1" s="281"/>
      <c r="NBF1" s="281"/>
      <c r="NBG1" s="281"/>
      <c r="NBH1" s="281"/>
      <c r="NBI1" s="281"/>
      <c r="NBJ1" s="281"/>
      <c r="NBK1" s="281"/>
      <c r="NBL1" s="281"/>
      <c r="NBM1" s="281"/>
      <c r="NBN1" s="281"/>
      <c r="NBO1" s="281"/>
      <c r="NBP1" s="281"/>
      <c r="NBQ1" s="281"/>
      <c r="NBR1" s="281"/>
      <c r="NBS1" s="281"/>
      <c r="NBT1" s="281"/>
      <c r="NBU1" s="281"/>
      <c r="NBV1" s="281"/>
      <c r="NBW1" s="281"/>
      <c r="NBX1" s="281"/>
      <c r="NBY1" s="281"/>
      <c r="NBZ1" s="281"/>
      <c r="NCA1" s="281"/>
      <c r="NCB1" s="281"/>
      <c r="NCC1" s="281"/>
      <c r="NCD1" s="281"/>
      <c r="NCE1" s="281"/>
      <c r="NCF1" s="281"/>
      <c r="NCG1" s="281"/>
      <c r="NCH1" s="281"/>
      <c r="NCI1" s="281"/>
      <c r="NCJ1" s="281"/>
      <c r="NCK1" s="281"/>
      <c r="NCL1" s="281"/>
      <c r="NCM1" s="281"/>
      <c r="NCN1" s="281"/>
      <c r="NCO1" s="281"/>
      <c r="NCP1" s="281"/>
      <c r="NCQ1" s="281"/>
      <c r="NCR1" s="281"/>
      <c r="NCS1" s="281"/>
      <c r="NCT1" s="281"/>
      <c r="NCU1" s="281"/>
      <c r="NCV1" s="281"/>
      <c r="NCW1" s="281"/>
      <c r="NCX1" s="281"/>
      <c r="NCY1" s="281"/>
      <c r="NCZ1" s="281"/>
      <c r="NDA1" s="281"/>
      <c r="NDB1" s="281"/>
      <c r="NDC1" s="281"/>
      <c r="NDD1" s="281"/>
      <c r="NDE1" s="281"/>
      <c r="NDF1" s="281"/>
      <c r="NDG1" s="281"/>
      <c r="NDH1" s="281"/>
      <c r="NDI1" s="281"/>
      <c r="NDJ1" s="281"/>
      <c r="NDK1" s="281"/>
      <c r="NDL1" s="281"/>
      <c r="NDM1" s="281"/>
      <c r="NDN1" s="281"/>
      <c r="NDO1" s="281"/>
      <c r="NDP1" s="281"/>
      <c r="NDQ1" s="281"/>
      <c r="NDR1" s="281"/>
      <c r="NDS1" s="281"/>
      <c r="NDT1" s="281"/>
      <c r="NDU1" s="281"/>
      <c r="NDV1" s="281"/>
      <c r="NDW1" s="281"/>
      <c r="NDX1" s="281"/>
      <c r="NDY1" s="281"/>
      <c r="NDZ1" s="281"/>
      <c r="NEA1" s="281"/>
      <c r="NEB1" s="281"/>
      <c r="NEC1" s="281"/>
      <c r="NED1" s="281"/>
      <c r="NEE1" s="281"/>
      <c r="NEF1" s="281"/>
      <c r="NEG1" s="281"/>
      <c r="NEH1" s="281"/>
      <c r="NEI1" s="281"/>
      <c r="NEJ1" s="281"/>
      <c r="NEK1" s="281"/>
      <c r="NEL1" s="281"/>
      <c r="NEM1" s="281"/>
      <c r="NEN1" s="281"/>
      <c r="NEO1" s="281"/>
      <c r="NEP1" s="281"/>
      <c r="NEQ1" s="281"/>
      <c r="NER1" s="281"/>
      <c r="NES1" s="281"/>
      <c r="NET1" s="281"/>
      <c r="NEU1" s="281"/>
      <c r="NEV1" s="281"/>
      <c r="NEW1" s="281"/>
      <c r="NEX1" s="281"/>
      <c r="NEY1" s="281"/>
      <c r="NEZ1" s="281"/>
      <c r="NFA1" s="281"/>
      <c r="NFB1" s="281"/>
      <c r="NFC1" s="281"/>
      <c r="NFD1" s="281"/>
      <c r="NFE1" s="281"/>
      <c r="NFF1" s="281"/>
      <c r="NFG1" s="281"/>
      <c r="NFH1" s="281"/>
      <c r="NFI1" s="281"/>
      <c r="NFJ1" s="281"/>
      <c r="NFK1" s="281"/>
      <c r="NFL1" s="281"/>
      <c r="NFM1" s="281"/>
      <c r="NFN1" s="281"/>
      <c r="NFO1" s="281"/>
      <c r="NFP1" s="281"/>
      <c r="NFQ1" s="281"/>
      <c r="NFR1" s="281"/>
      <c r="NFS1" s="281"/>
      <c r="NFT1" s="281"/>
      <c r="NFU1" s="281"/>
      <c r="NFV1" s="281"/>
      <c r="NFW1" s="281"/>
      <c r="NFX1" s="281"/>
      <c r="NFY1" s="281"/>
      <c r="NFZ1" s="281"/>
      <c r="NGA1" s="281"/>
      <c r="NGB1" s="281"/>
      <c r="NGC1" s="281"/>
      <c r="NGD1" s="281"/>
      <c r="NGE1" s="281"/>
      <c r="NGF1" s="281"/>
      <c r="NGG1" s="281"/>
      <c r="NGH1" s="281"/>
      <c r="NGI1" s="281"/>
      <c r="NGJ1" s="281"/>
      <c r="NGK1" s="281"/>
      <c r="NGL1" s="281"/>
      <c r="NGM1" s="281"/>
      <c r="NGN1" s="281"/>
      <c r="NGO1" s="281"/>
      <c r="NGP1" s="281"/>
      <c r="NGQ1" s="281"/>
      <c r="NGR1" s="281"/>
      <c r="NGS1" s="281"/>
      <c r="NGT1" s="281"/>
      <c r="NGU1" s="281"/>
      <c r="NGV1" s="281"/>
      <c r="NGW1" s="281"/>
      <c r="NGX1" s="281"/>
      <c r="NGY1" s="281"/>
      <c r="NGZ1" s="281"/>
      <c r="NHA1" s="281"/>
      <c r="NHB1" s="281"/>
      <c r="NHC1" s="281"/>
      <c r="NHD1" s="281"/>
      <c r="NHE1" s="281"/>
      <c r="NHF1" s="281"/>
      <c r="NHG1" s="281"/>
      <c r="NHH1" s="281"/>
      <c r="NHI1" s="281"/>
      <c r="NHJ1" s="281"/>
      <c r="NHK1" s="281"/>
      <c r="NHL1" s="281"/>
      <c r="NHM1" s="281"/>
      <c r="NHN1" s="281"/>
      <c r="NHO1" s="281"/>
      <c r="NHP1" s="281"/>
      <c r="NHQ1" s="281"/>
      <c r="NHR1" s="281"/>
      <c r="NHS1" s="281"/>
      <c r="NHT1" s="281"/>
      <c r="NHU1" s="281"/>
      <c r="NHV1" s="281"/>
      <c r="NHW1" s="281"/>
      <c r="NHX1" s="281"/>
      <c r="NHY1" s="281"/>
      <c r="NHZ1" s="281"/>
      <c r="NIA1" s="281"/>
      <c r="NIB1" s="281"/>
      <c r="NIC1" s="281"/>
      <c r="NID1" s="281"/>
      <c r="NIE1" s="281"/>
      <c r="NIF1" s="281"/>
      <c r="NIG1" s="281"/>
      <c r="NIH1" s="281"/>
      <c r="NII1" s="281"/>
      <c r="NIJ1" s="281"/>
      <c r="NIK1" s="281"/>
      <c r="NIL1" s="281"/>
      <c r="NIM1" s="281"/>
      <c r="NIN1" s="281"/>
      <c r="NIO1" s="281"/>
      <c r="NIP1" s="281"/>
      <c r="NIQ1" s="281"/>
      <c r="NIR1" s="281"/>
      <c r="NIS1" s="281"/>
      <c r="NIT1" s="281"/>
      <c r="NIU1" s="281"/>
      <c r="NIV1" s="281"/>
      <c r="NIW1" s="281"/>
      <c r="NIX1" s="281"/>
      <c r="NIY1" s="281"/>
      <c r="NIZ1" s="281"/>
      <c r="NJA1" s="281"/>
      <c r="NJB1" s="281"/>
      <c r="NJC1" s="281"/>
      <c r="NJD1" s="281"/>
      <c r="NJE1" s="281"/>
      <c r="NJF1" s="281"/>
      <c r="NJG1" s="281"/>
      <c r="NJH1" s="281"/>
      <c r="NJI1" s="281"/>
      <c r="NJJ1" s="281"/>
      <c r="NJK1" s="281"/>
      <c r="NJL1" s="281"/>
      <c r="NJM1" s="281"/>
      <c r="NJN1" s="281"/>
      <c r="NJO1" s="281"/>
      <c r="NJP1" s="281"/>
      <c r="NJQ1" s="281"/>
      <c r="NJR1" s="281"/>
      <c r="NJS1" s="281"/>
      <c r="NJT1" s="281"/>
      <c r="NJU1" s="281"/>
      <c r="NJV1" s="281"/>
      <c r="NJW1" s="281"/>
      <c r="NJX1" s="281"/>
      <c r="NJY1" s="281"/>
      <c r="NJZ1" s="281"/>
      <c r="NKA1" s="281"/>
      <c r="NKB1" s="281"/>
      <c r="NKC1" s="281"/>
      <c r="NKD1" s="281"/>
      <c r="NKE1" s="281"/>
      <c r="NKF1" s="281"/>
      <c r="NKG1" s="281"/>
      <c r="NKH1" s="281"/>
      <c r="NKI1" s="281"/>
      <c r="NKJ1" s="281"/>
      <c r="NKK1" s="281"/>
      <c r="NKL1" s="281"/>
      <c r="NKM1" s="281"/>
      <c r="NKN1" s="281"/>
      <c r="NKO1" s="281"/>
      <c r="NKP1" s="281"/>
      <c r="NKQ1" s="281"/>
      <c r="NKR1" s="281"/>
      <c r="NKS1" s="281"/>
      <c r="NKT1" s="281"/>
      <c r="NKU1" s="281"/>
      <c r="NKV1" s="281"/>
      <c r="NKW1" s="281"/>
      <c r="NKX1" s="281"/>
      <c r="NKY1" s="281"/>
      <c r="NKZ1" s="281"/>
      <c r="NLA1" s="281"/>
      <c r="NLB1" s="281"/>
      <c r="NLC1" s="281"/>
      <c r="NLD1" s="281"/>
      <c r="NLE1" s="281"/>
      <c r="NLF1" s="281"/>
      <c r="NLG1" s="281"/>
      <c r="NLH1" s="281"/>
      <c r="NLI1" s="281"/>
      <c r="NLJ1" s="281"/>
      <c r="NLK1" s="281"/>
      <c r="NLL1" s="281"/>
      <c r="NLM1" s="281"/>
      <c r="NLN1" s="281"/>
      <c r="NLO1" s="281"/>
      <c r="NLP1" s="281"/>
      <c r="NLQ1" s="281"/>
      <c r="NLR1" s="281"/>
      <c r="NLS1" s="281"/>
      <c r="NLT1" s="281"/>
      <c r="NLU1" s="281"/>
      <c r="NLV1" s="281"/>
      <c r="NLW1" s="281"/>
      <c r="NLX1" s="281"/>
      <c r="NLY1" s="281"/>
      <c r="NLZ1" s="281"/>
      <c r="NMA1" s="281"/>
      <c r="NMB1" s="281"/>
      <c r="NMC1" s="281"/>
      <c r="NMD1" s="281"/>
      <c r="NME1" s="281"/>
      <c r="NMF1" s="281"/>
      <c r="NMG1" s="281"/>
      <c r="NMH1" s="281"/>
      <c r="NMI1" s="281"/>
      <c r="NMJ1" s="281"/>
      <c r="NMK1" s="281"/>
      <c r="NML1" s="281"/>
      <c r="NMM1" s="281"/>
      <c r="NMN1" s="281"/>
      <c r="NMO1" s="281"/>
      <c r="NMP1" s="281"/>
      <c r="NMQ1" s="281"/>
      <c r="NMR1" s="281"/>
      <c r="NMS1" s="281"/>
      <c r="NMT1" s="281"/>
      <c r="NMU1" s="281"/>
      <c r="NMV1" s="281"/>
      <c r="NMW1" s="281"/>
      <c r="NMX1" s="281"/>
      <c r="NMY1" s="281"/>
      <c r="NMZ1" s="281"/>
      <c r="NNA1" s="281"/>
      <c r="NNB1" s="281"/>
      <c r="NNC1" s="281"/>
      <c r="NND1" s="281"/>
      <c r="NNE1" s="281"/>
      <c r="NNF1" s="281"/>
      <c r="NNG1" s="281"/>
      <c r="NNH1" s="281"/>
      <c r="NNI1" s="281"/>
      <c r="NNJ1" s="281"/>
      <c r="NNK1" s="281"/>
      <c r="NNL1" s="281"/>
      <c r="NNM1" s="281"/>
      <c r="NNN1" s="281"/>
      <c r="NNO1" s="281"/>
      <c r="NNP1" s="281"/>
      <c r="NNQ1" s="281"/>
      <c r="NNR1" s="281"/>
      <c r="NNS1" s="281"/>
      <c r="NNT1" s="281"/>
      <c r="NNU1" s="281"/>
      <c r="NNV1" s="281"/>
      <c r="NNW1" s="281"/>
      <c r="NNX1" s="281"/>
      <c r="NNY1" s="281"/>
      <c r="NNZ1" s="281"/>
      <c r="NOA1" s="281"/>
      <c r="NOB1" s="281"/>
      <c r="NOC1" s="281"/>
      <c r="NOD1" s="281"/>
      <c r="NOE1" s="281"/>
      <c r="NOF1" s="281"/>
      <c r="NOG1" s="281"/>
      <c r="NOH1" s="281"/>
      <c r="NOI1" s="281"/>
      <c r="NOJ1" s="281"/>
      <c r="NOK1" s="281"/>
      <c r="NOL1" s="281"/>
      <c r="NOM1" s="281"/>
      <c r="NON1" s="281"/>
      <c r="NOO1" s="281"/>
      <c r="NOP1" s="281"/>
      <c r="NOQ1" s="281"/>
      <c r="NOR1" s="281"/>
      <c r="NOS1" s="281"/>
      <c r="NOT1" s="281"/>
      <c r="NOU1" s="281"/>
      <c r="NOV1" s="281"/>
      <c r="NOW1" s="281"/>
      <c r="NOX1" s="281"/>
      <c r="NOY1" s="281"/>
      <c r="NOZ1" s="281"/>
      <c r="NPA1" s="281"/>
      <c r="NPB1" s="281"/>
      <c r="NPC1" s="281"/>
      <c r="NPD1" s="281"/>
      <c r="NPE1" s="281"/>
      <c r="NPF1" s="281"/>
      <c r="NPG1" s="281"/>
      <c r="NPH1" s="281"/>
      <c r="NPI1" s="281"/>
      <c r="NPJ1" s="281"/>
      <c r="NPK1" s="281"/>
      <c r="NPL1" s="281"/>
      <c r="NPM1" s="281"/>
      <c r="NPN1" s="281"/>
      <c r="NPO1" s="281"/>
      <c r="NPP1" s="281"/>
      <c r="NPQ1" s="281"/>
      <c r="NPR1" s="281"/>
      <c r="NPS1" s="281"/>
      <c r="NPT1" s="281"/>
      <c r="NPU1" s="281"/>
      <c r="NPV1" s="281"/>
      <c r="NPW1" s="281"/>
      <c r="NPX1" s="281"/>
      <c r="NPY1" s="281"/>
      <c r="NPZ1" s="281"/>
      <c r="NQA1" s="281"/>
      <c r="NQB1" s="281"/>
      <c r="NQC1" s="281"/>
      <c r="NQD1" s="281"/>
      <c r="NQE1" s="281"/>
      <c r="NQF1" s="281"/>
      <c r="NQG1" s="281"/>
      <c r="NQH1" s="281"/>
      <c r="NQI1" s="281"/>
      <c r="NQJ1" s="281"/>
      <c r="NQK1" s="281"/>
      <c r="NQL1" s="281"/>
      <c r="NQM1" s="281"/>
      <c r="NQN1" s="281"/>
      <c r="NQO1" s="281"/>
      <c r="NQP1" s="281"/>
      <c r="NQQ1" s="281"/>
      <c r="NQR1" s="281"/>
      <c r="NQS1" s="281"/>
      <c r="NQT1" s="281"/>
      <c r="NQU1" s="281"/>
      <c r="NQV1" s="281"/>
      <c r="NQW1" s="281"/>
      <c r="NQX1" s="281"/>
      <c r="NQY1" s="281"/>
      <c r="NQZ1" s="281"/>
      <c r="NRA1" s="281"/>
      <c r="NRB1" s="281"/>
      <c r="NRC1" s="281"/>
      <c r="NRD1" s="281"/>
      <c r="NRE1" s="281"/>
      <c r="NRF1" s="281"/>
      <c r="NRG1" s="281"/>
      <c r="NRH1" s="281"/>
      <c r="NRI1" s="281"/>
      <c r="NRJ1" s="281"/>
      <c r="NRK1" s="281"/>
      <c r="NRL1" s="281"/>
      <c r="NRM1" s="281"/>
      <c r="NRN1" s="281"/>
      <c r="NRO1" s="281"/>
      <c r="NRP1" s="281"/>
      <c r="NRQ1" s="281"/>
      <c r="NRR1" s="281"/>
      <c r="NRS1" s="281"/>
      <c r="NRT1" s="281"/>
      <c r="NRU1" s="281"/>
      <c r="NRV1" s="281"/>
      <c r="NRW1" s="281"/>
      <c r="NRX1" s="281"/>
      <c r="NRY1" s="281"/>
      <c r="NRZ1" s="281"/>
      <c r="NSA1" s="281"/>
      <c r="NSB1" s="281"/>
      <c r="NSC1" s="281"/>
      <c r="NSD1" s="281"/>
      <c r="NSE1" s="281"/>
      <c r="NSF1" s="281"/>
      <c r="NSG1" s="281"/>
      <c r="NSH1" s="281"/>
      <c r="NSI1" s="281"/>
      <c r="NSJ1" s="281"/>
      <c r="NSK1" s="281"/>
      <c r="NSL1" s="281"/>
      <c r="NSM1" s="281"/>
      <c r="NSN1" s="281"/>
      <c r="NSO1" s="281"/>
      <c r="NSP1" s="281"/>
      <c r="NSQ1" s="281"/>
      <c r="NSR1" s="281"/>
      <c r="NSS1" s="281"/>
      <c r="NST1" s="281"/>
      <c r="NSU1" s="281"/>
      <c r="NSV1" s="281"/>
      <c r="NSW1" s="281"/>
      <c r="NSX1" s="281"/>
      <c r="NSY1" s="281"/>
      <c r="NSZ1" s="281"/>
      <c r="NTA1" s="281"/>
      <c r="NTB1" s="281"/>
      <c r="NTC1" s="281"/>
      <c r="NTD1" s="281"/>
      <c r="NTE1" s="281"/>
      <c r="NTF1" s="281"/>
      <c r="NTG1" s="281"/>
      <c r="NTH1" s="281"/>
      <c r="NTI1" s="281"/>
      <c r="NTJ1" s="281"/>
      <c r="NTK1" s="281"/>
      <c r="NTL1" s="281"/>
      <c r="NTM1" s="281"/>
      <c r="NTN1" s="281"/>
      <c r="NTO1" s="281"/>
      <c r="NTP1" s="281"/>
      <c r="NTQ1" s="281"/>
      <c r="NTR1" s="281"/>
      <c r="NTS1" s="281"/>
      <c r="NTT1" s="281"/>
      <c r="NTU1" s="281"/>
      <c r="NTV1" s="281"/>
      <c r="NTW1" s="281"/>
      <c r="NTX1" s="281"/>
      <c r="NTY1" s="281"/>
      <c r="NTZ1" s="281"/>
      <c r="NUA1" s="281"/>
      <c r="NUB1" s="281"/>
      <c r="NUC1" s="281"/>
      <c r="NUD1" s="281"/>
      <c r="NUE1" s="281"/>
      <c r="NUF1" s="281"/>
      <c r="NUG1" s="281"/>
      <c r="NUH1" s="281"/>
      <c r="NUI1" s="281"/>
      <c r="NUJ1" s="281"/>
      <c r="NUK1" s="281"/>
      <c r="NUL1" s="281"/>
      <c r="NUM1" s="281"/>
      <c r="NUN1" s="281"/>
      <c r="NUO1" s="281"/>
      <c r="NUP1" s="281"/>
      <c r="NUQ1" s="281"/>
      <c r="NUR1" s="281"/>
      <c r="NUS1" s="281"/>
      <c r="NUT1" s="281"/>
      <c r="NUU1" s="281"/>
      <c r="NUV1" s="281"/>
      <c r="NUW1" s="281"/>
      <c r="NUX1" s="281"/>
      <c r="NUY1" s="281"/>
      <c r="NUZ1" s="281"/>
      <c r="NVA1" s="281"/>
      <c r="NVB1" s="281"/>
      <c r="NVC1" s="281"/>
      <c r="NVD1" s="281"/>
      <c r="NVE1" s="281"/>
      <c r="NVF1" s="281"/>
      <c r="NVG1" s="281"/>
      <c r="NVH1" s="281"/>
      <c r="NVI1" s="281"/>
      <c r="NVJ1" s="281"/>
      <c r="NVK1" s="281"/>
      <c r="NVL1" s="281"/>
      <c r="NVM1" s="281"/>
      <c r="NVN1" s="281"/>
      <c r="NVO1" s="281"/>
      <c r="NVP1" s="281"/>
      <c r="NVQ1" s="281"/>
      <c r="NVR1" s="281"/>
      <c r="NVS1" s="281"/>
      <c r="NVT1" s="281"/>
      <c r="NVU1" s="281"/>
      <c r="NVV1" s="281"/>
      <c r="NVW1" s="281"/>
      <c r="NVX1" s="281"/>
      <c r="NVY1" s="281"/>
      <c r="NVZ1" s="281"/>
      <c r="NWA1" s="281"/>
      <c r="NWB1" s="281"/>
      <c r="NWC1" s="281"/>
      <c r="NWD1" s="281"/>
      <c r="NWE1" s="281"/>
      <c r="NWF1" s="281"/>
      <c r="NWG1" s="281"/>
      <c r="NWH1" s="281"/>
      <c r="NWI1" s="281"/>
      <c r="NWJ1" s="281"/>
      <c r="NWK1" s="281"/>
      <c r="NWL1" s="281"/>
      <c r="NWM1" s="281"/>
      <c r="NWN1" s="281"/>
      <c r="NWO1" s="281"/>
      <c r="NWP1" s="281"/>
      <c r="NWQ1" s="281"/>
      <c r="NWR1" s="281"/>
      <c r="NWS1" s="281"/>
      <c r="NWT1" s="281"/>
      <c r="NWU1" s="281"/>
      <c r="NWV1" s="281"/>
      <c r="NWW1" s="281"/>
      <c r="NWX1" s="281"/>
      <c r="NWY1" s="281"/>
      <c r="NWZ1" s="281"/>
      <c r="NXA1" s="281"/>
      <c r="NXB1" s="281"/>
      <c r="NXC1" s="281"/>
      <c r="NXD1" s="281"/>
      <c r="NXE1" s="281"/>
      <c r="NXF1" s="281"/>
      <c r="NXG1" s="281"/>
      <c r="NXH1" s="281"/>
      <c r="NXI1" s="281"/>
      <c r="NXJ1" s="281"/>
      <c r="NXK1" s="281"/>
      <c r="NXL1" s="281"/>
      <c r="NXM1" s="281"/>
      <c r="NXN1" s="281"/>
      <c r="NXO1" s="281"/>
      <c r="NXP1" s="281"/>
      <c r="NXQ1" s="281"/>
      <c r="NXR1" s="281"/>
      <c r="NXS1" s="281"/>
      <c r="NXT1" s="281"/>
      <c r="NXU1" s="281"/>
      <c r="NXV1" s="281"/>
      <c r="NXW1" s="281"/>
      <c r="NXX1" s="281"/>
      <c r="NXY1" s="281"/>
      <c r="NXZ1" s="281"/>
      <c r="NYA1" s="281"/>
      <c r="NYB1" s="281"/>
      <c r="NYC1" s="281"/>
      <c r="NYD1" s="281"/>
      <c r="NYE1" s="281"/>
      <c r="NYF1" s="281"/>
      <c r="NYG1" s="281"/>
      <c r="NYH1" s="281"/>
      <c r="NYI1" s="281"/>
      <c r="NYJ1" s="281"/>
      <c r="NYK1" s="281"/>
      <c r="NYL1" s="281"/>
      <c r="NYM1" s="281"/>
      <c r="NYN1" s="281"/>
      <c r="NYO1" s="281"/>
      <c r="NYP1" s="281"/>
      <c r="NYQ1" s="281"/>
      <c r="NYR1" s="281"/>
      <c r="NYS1" s="281"/>
      <c r="NYT1" s="281"/>
      <c r="NYU1" s="281"/>
      <c r="NYV1" s="281"/>
      <c r="NYW1" s="281"/>
      <c r="NYX1" s="281"/>
      <c r="NYY1" s="281"/>
      <c r="NYZ1" s="281"/>
      <c r="NZA1" s="281"/>
      <c r="NZB1" s="281"/>
      <c r="NZC1" s="281"/>
      <c r="NZD1" s="281"/>
      <c r="NZE1" s="281"/>
      <c r="NZF1" s="281"/>
      <c r="NZG1" s="281"/>
      <c r="NZH1" s="281"/>
      <c r="NZI1" s="281"/>
      <c r="NZJ1" s="281"/>
      <c r="NZK1" s="281"/>
      <c r="NZL1" s="281"/>
      <c r="NZM1" s="281"/>
      <c r="NZN1" s="281"/>
      <c r="NZO1" s="281"/>
      <c r="NZP1" s="281"/>
      <c r="NZQ1" s="281"/>
      <c r="NZR1" s="281"/>
      <c r="NZS1" s="281"/>
      <c r="NZT1" s="281"/>
      <c r="NZU1" s="281"/>
      <c r="NZV1" s="281"/>
      <c r="NZW1" s="281"/>
      <c r="NZX1" s="281"/>
      <c r="NZY1" s="281"/>
      <c r="NZZ1" s="281"/>
      <c r="OAA1" s="281"/>
      <c r="OAB1" s="281"/>
      <c r="OAC1" s="281"/>
      <c r="OAD1" s="281"/>
      <c r="OAE1" s="281"/>
      <c r="OAF1" s="281"/>
      <c r="OAG1" s="281"/>
      <c r="OAH1" s="281"/>
      <c r="OAI1" s="281"/>
      <c r="OAJ1" s="281"/>
      <c r="OAK1" s="281"/>
      <c r="OAL1" s="281"/>
      <c r="OAM1" s="281"/>
      <c r="OAN1" s="281"/>
      <c r="OAO1" s="281"/>
      <c r="OAP1" s="281"/>
      <c r="OAQ1" s="281"/>
      <c r="OAR1" s="281"/>
      <c r="OAS1" s="281"/>
      <c r="OAT1" s="281"/>
      <c r="OAU1" s="281"/>
      <c r="OAV1" s="281"/>
      <c r="OAW1" s="281"/>
      <c r="OAX1" s="281"/>
      <c r="OAY1" s="281"/>
      <c r="OAZ1" s="281"/>
      <c r="OBA1" s="281"/>
      <c r="OBB1" s="281"/>
      <c r="OBC1" s="281"/>
      <c r="OBD1" s="281"/>
      <c r="OBE1" s="281"/>
      <c r="OBF1" s="281"/>
      <c r="OBG1" s="281"/>
      <c r="OBH1" s="281"/>
      <c r="OBI1" s="281"/>
      <c r="OBJ1" s="281"/>
      <c r="OBK1" s="281"/>
      <c r="OBL1" s="281"/>
      <c r="OBM1" s="281"/>
      <c r="OBN1" s="281"/>
      <c r="OBO1" s="281"/>
      <c r="OBP1" s="281"/>
      <c r="OBQ1" s="281"/>
      <c r="OBR1" s="281"/>
      <c r="OBS1" s="281"/>
      <c r="OBT1" s="281"/>
      <c r="OBU1" s="281"/>
      <c r="OBV1" s="281"/>
      <c r="OBW1" s="281"/>
      <c r="OBX1" s="281"/>
      <c r="OBY1" s="281"/>
      <c r="OBZ1" s="281"/>
      <c r="OCA1" s="281"/>
      <c r="OCB1" s="281"/>
      <c r="OCC1" s="281"/>
      <c r="OCD1" s="281"/>
      <c r="OCE1" s="281"/>
      <c r="OCF1" s="281"/>
      <c r="OCG1" s="281"/>
      <c r="OCH1" s="281"/>
      <c r="OCI1" s="281"/>
      <c r="OCJ1" s="281"/>
      <c r="OCK1" s="281"/>
      <c r="OCL1" s="281"/>
      <c r="OCM1" s="281"/>
      <c r="OCN1" s="281"/>
      <c r="OCO1" s="281"/>
      <c r="OCP1" s="281"/>
      <c r="OCQ1" s="281"/>
      <c r="OCR1" s="281"/>
      <c r="OCS1" s="281"/>
      <c r="OCT1" s="281"/>
      <c r="OCU1" s="281"/>
      <c r="OCV1" s="281"/>
      <c r="OCW1" s="281"/>
      <c r="OCX1" s="281"/>
      <c r="OCY1" s="281"/>
      <c r="OCZ1" s="281"/>
      <c r="ODA1" s="281"/>
      <c r="ODB1" s="281"/>
      <c r="ODC1" s="281"/>
      <c r="ODD1" s="281"/>
      <c r="ODE1" s="281"/>
      <c r="ODF1" s="281"/>
      <c r="ODG1" s="281"/>
      <c r="ODH1" s="281"/>
      <c r="ODI1" s="281"/>
      <c r="ODJ1" s="281"/>
      <c r="ODK1" s="281"/>
      <c r="ODL1" s="281"/>
      <c r="ODM1" s="281"/>
      <c r="ODN1" s="281"/>
      <c r="ODO1" s="281"/>
      <c r="ODP1" s="281"/>
      <c r="ODQ1" s="281"/>
      <c r="ODR1" s="281"/>
      <c r="ODS1" s="281"/>
      <c r="ODT1" s="281"/>
      <c r="ODU1" s="281"/>
      <c r="ODV1" s="281"/>
      <c r="ODW1" s="281"/>
      <c r="ODX1" s="281"/>
      <c r="ODY1" s="281"/>
      <c r="ODZ1" s="281"/>
      <c r="OEA1" s="281"/>
      <c r="OEB1" s="281"/>
      <c r="OEC1" s="281"/>
      <c r="OED1" s="281"/>
      <c r="OEE1" s="281"/>
      <c r="OEF1" s="281"/>
      <c r="OEG1" s="281"/>
      <c r="OEH1" s="281"/>
      <c r="OEI1" s="281"/>
      <c r="OEJ1" s="281"/>
      <c r="OEK1" s="281"/>
      <c r="OEL1" s="281"/>
      <c r="OEM1" s="281"/>
      <c r="OEN1" s="281"/>
      <c r="OEO1" s="281"/>
      <c r="OEP1" s="281"/>
      <c r="OEQ1" s="281"/>
      <c r="OER1" s="281"/>
      <c r="OES1" s="281"/>
      <c r="OET1" s="281"/>
      <c r="OEU1" s="281"/>
      <c r="OEV1" s="281"/>
      <c r="OEW1" s="281"/>
      <c r="OEX1" s="281"/>
      <c r="OEY1" s="281"/>
      <c r="OEZ1" s="281"/>
      <c r="OFA1" s="281"/>
      <c r="OFB1" s="281"/>
      <c r="OFC1" s="281"/>
      <c r="OFD1" s="281"/>
      <c r="OFE1" s="281"/>
      <c r="OFF1" s="281"/>
      <c r="OFG1" s="281"/>
      <c r="OFH1" s="281"/>
      <c r="OFI1" s="281"/>
      <c r="OFJ1" s="281"/>
      <c r="OFK1" s="281"/>
      <c r="OFL1" s="281"/>
      <c r="OFM1" s="281"/>
      <c r="OFN1" s="281"/>
      <c r="OFO1" s="281"/>
      <c r="OFP1" s="281"/>
      <c r="OFQ1" s="281"/>
      <c r="OFR1" s="281"/>
      <c r="OFS1" s="281"/>
      <c r="OFT1" s="281"/>
      <c r="OFU1" s="281"/>
      <c r="OFV1" s="281"/>
      <c r="OFW1" s="281"/>
      <c r="OFX1" s="281"/>
      <c r="OFY1" s="281"/>
      <c r="OFZ1" s="281"/>
      <c r="OGA1" s="281"/>
      <c r="OGB1" s="281"/>
      <c r="OGC1" s="281"/>
      <c r="OGD1" s="281"/>
      <c r="OGE1" s="281"/>
      <c r="OGF1" s="281"/>
      <c r="OGG1" s="281"/>
      <c r="OGH1" s="281"/>
      <c r="OGI1" s="281"/>
      <c r="OGJ1" s="281"/>
      <c r="OGK1" s="281"/>
      <c r="OGL1" s="281"/>
      <c r="OGM1" s="281"/>
      <c r="OGN1" s="281"/>
      <c r="OGO1" s="281"/>
      <c r="OGP1" s="281"/>
      <c r="OGQ1" s="281"/>
      <c r="OGR1" s="281"/>
      <c r="OGS1" s="281"/>
      <c r="OGT1" s="281"/>
      <c r="OGU1" s="281"/>
      <c r="OGV1" s="281"/>
      <c r="OGW1" s="281"/>
      <c r="OGX1" s="281"/>
      <c r="OGY1" s="281"/>
      <c r="OGZ1" s="281"/>
      <c r="OHA1" s="281"/>
      <c r="OHB1" s="281"/>
      <c r="OHC1" s="281"/>
      <c r="OHD1" s="281"/>
      <c r="OHE1" s="281"/>
      <c r="OHF1" s="281"/>
      <c r="OHG1" s="281"/>
      <c r="OHH1" s="281"/>
      <c r="OHI1" s="281"/>
      <c r="OHJ1" s="281"/>
      <c r="OHK1" s="281"/>
      <c r="OHL1" s="281"/>
      <c r="OHM1" s="281"/>
      <c r="OHN1" s="281"/>
      <c r="OHO1" s="281"/>
      <c r="OHP1" s="281"/>
      <c r="OHQ1" s="281"/>
      <c r="OHR1" s="281"/>
      <c r="OHS1" s="281"/>
      <c r="OHT1" s="281"/>
      <c r="OHU1" s="281"/>
      <c r="OHV1" s="281"/>
      <c r="OHW1" s="281"/>
      <c r="OHX1" s="281"/>
      <c r="OHY1" s="281"/>
      <c r="OHZ1" s="281"/>
      <c r="OIA1" s="281"/>
      <c r="OIB1" s="281"/>
      <c r="OIC1" s="281"/>
      <c r="OID1" s="281"/>
      <c r="OIE1" s="281"/>
      <c r="OIF1" s="281"/>
      <c r="OIG1" s="281"/>
      <c r="OIH1" s="281"/>
      <c r="OII1" s="281"/>
      <c r="OIJ1" s="281"/>
      <c r="OIK1" s="281"/>
      <c r="OIL1" s="281"/>
      <c r="OIM1" s="281"/>
      <c r="OIN1" s="281"/>
      <c r="OIO1" s="281"/>
      <c r="OIP1" s="281"/>
      <c r="OIQ1" s="281"/>
      <c r="OIR1" s="281"/>
      <c r="OIS1" s="281"/>
      <c r="OIT1" s="281"/>
      <c r="OIU1" s="281"/>
      <c r="OIV1" s="281"/>
      <c r="OIW1" s="281"/>
      <c r="OIX1" s="281"/>
      <c r="OIY1" s="281"/>
      <c r="OIZ1" s="281"/>
      <c r="OJA1" s="281"/>
      <c r="OJB1" s="281"/>
      <c r="OJC1" s="281"/>
      <c r="OJD1" s="281"/>
      <c r="OJE1" s="281"/>
      <c r="OJF1" s="281"/>
      <c r="OJG1" s="281"/>
      <c r="OJH1" s="281"/>
      <c r="OJI1" s="281"/>
      <c r="OJJ1" s="281"/>
      <c r="OJK1" s="281"/>
      <c r="OJL1" s="281"/>
      <c r="OJM1" s="281"/>
      <c r="OJN1" s="281"/>
      <c r="OJO1" s="281"/>
      <c r="OJP1" s="281"/>
      <c r="OJQ1" s="281"/>
      <c r="OJR1" s="281"/>
      <c r="OJS1" s="281"/>
      <c r="OJT1" s="281"/>
      <c r="OJU1" s="281"/>
      <c r="OJV1" s="281"/>
      <c r="OJW1" s="281"/>
      <c r="OJX1" s="281"/>
      <c r="OJY1" s="281"/>
      <c r="OJZ1" s="281"/>
      <c r="OKA1" s="281"/>
      <c r="OKB1" s="281"/>
      <c r="OKC1" s="281"/>
      <c r="OKD1" s="281"/>
      <c r="OKE1" s="281"/>
      <c r="OKF1" s="281"/>
      <c r="OKG1" s="281"/>
      <c r="OKH1" s="281"/>
      <c r="OKI1" s="281"/>
      <c r="OKJ1" s="281"/>
      <c r="OKK1" s="281"/>
      <c r="OKL1" s="281"/>
      <c r="OKM1" s="281"/>
      <c r="OKN1" s="281"/>
      <c r="OKO1" s="281"/>
      <c r="OKP1" s="281"/>
      <c r="OKQ1" s="281"/>
      <c r="OKR1" s="281"/>
      <c r="OKS1" s="281"/>
      <c r="OKT1" s="281"/>
      <c r="OKU1" s="281"/>
      <c r="OKV1" s="281"/>
      <c r="OKW1" s="281"/>
      <c r="OKX1" s="281"/>
      <c r="OKY1" s="281"/>
      <c r="OKZ1" s="281"/>
      <c r="OLA1" s="281"/>
      <c r="OLB1" s="281"/>
      <c r="OLC1" s="281"/>
      <c r="OLD1" s="281"/>
      <c r="OLE1" s="281"/>
      <c r="OLF1" s="281"/>
      <c r="OLG1" s="281"/>
      <c r="OLH1" s="281"/>
      <c r="OLI1" s="281"/>
      <c r="OLJ1" s="281"/>
      <c r="OLK1" s="281"/>
      <c r="OLL1" s="281"/>
      <c r="OLM1" s="281"/>
      <c r="OLN1" s="281"/>
      <c r="OLO1" s="281"/>
      <c r="OLP1" s="281"/>
      <c r="OLQ1" s="281"/>
      <c r="OLR1" s="281"/>
      <c r="OLS1" s="281"/>
      <c r="OLT1" s="281"/>
      <c r="OLU1" s="281"/>
      <c r="OLV1" s="281"/>
      <c r="OLW1" s="281"/>
      <c r="OLX1" s="281"/>
      <c r="OLY1" s="281"/>
      <c r="OLZ1" s="281"/>
      <c r="OMA1" s="281"/>
      <c r="OMB1" s="281"/>
      <c r="OMC1" s="281"/>
      <c r="OMD1" s="281"/>
      <c r="OME1" s="281"/>
      <c r="OMF1" s="281"/>
      <c r="OMG1" s="281"/>
      <c r="OMH1" s="281"/>
      <c r="OMI1" s="281"/>
      <c r="OMJ1" s="281"/>
      <c r="OMK1" s="281"/>
      <c r="OML1" s="281"/>
      <c r="OMM1" s="281"/>
      <c r="OMN1" s="281"/>
      <c r="OMO1" s="281"/>
      <c r="OMP1" s="281"/>
      <c r="OMQ1" s="281"/>
      <c r="OMR1" s="281"/>
      <c r="OMS1" s="281"/>
      <c r="OMT1" s="281"/>
      <c r="OMU1" s="281"/>
      <c r="OMV1" s="281"/>
      <c r="OMW1" s="281"/>
      <c r="OMX1" s="281"/>
      <c r="OMY1" s="281"/>
      <c r="OMZ1" s="281"/>
      <c r="ONA1" s="281"/>
      <c r="ONB1" s="281"/>
      <c r="ONC1" s="281"/>
      <c r="OND1" s="281"/>
      <c r="ONE1" s="281"/>
      <c r="ONF1" s="281"/>
      <c r="ONG1" s="281"/>
      <c r="ONH1" s="281"/>
      <c r="ONI1" s="281"/>
      <c r="ONJ1" s="281"/>
      <c r="ONK1" s="281"/>
      <c r="ONL1" s="281"/>
      <c r="ONM1" s="281"/>
      <c r="ONN1" s="281"/>
      <c r="ONO1" s="281"/>
      <c r="ONP1" s="281"/>
      <c r="ONQ1" s="281"/>
      <c r="ONR1" s="281"/>
      <c r="ONS1" s="281"/>
      <c r="ONT1" s="281"/>
      <c r="ONU1" s="281"/>
      <c r="ONV1" s="281"/>
      <c r="ONW1" s="281"/>
      <c r="ONX1" s="281"/>
      <c r="ONY1" s="281"/>
      <c r="ONZ1" s="281"/>
      <c r="OOA1" s="281"/>
      <c r="OOB1" s="281"/>
      <c r="OOC1" s="281"/>
      <c r="OOD1" s="281"/>
      <c r="OOE1" s="281"/>
      <c r="OOF1" s="281"/>
      <c r="OOG1" s="281"/>
      <c r="OOH1" s="281"/>
      <c r="OOI1" s="281"/>
      <c r="OOJ1" s="281"/>
      <c r="OOK1" s="281"/>
      <c r="OOL1" s="281"/>
      <c r="OOM1" s="281"/>
      <c r="OON1" s="281"/>
      <c r="OOO1" s="281"/>
      <c r="OOP1" s="281"/>
      <c r="OOQ1" s="281"/>
      <c r="OOR1" s="281"/>
      <c r="OOS1" s="281"/>
      <c r="OOT1" s="281"/>
      <c r="OOU1" s="281"/>
      <c r="OOV1" s="281"/>
      <c r="OOW1" s="281"/>
      <c r="OOX1" s="281"/>
      <c r="OOY1" s="281"/>
      <c r="OOZ1" s="281"/>
      <c r="OPA1" s="281"/>
      <c r="OPB1" s="281"/>
      <c r="OPC1" s="281"/>
      <c r="OPD1" s="281"/>
      <c r="OPE1" s="281"/>
      <c r="OPF1" s="281"/>
      <c r="OPG1" s="281"/>
      <c r="OPH1" s="281"/>
      <c r="OPI1" s="281"/>
      <c r="OPJ1" s="281"/>
      <c r="OPK1" s="281"/>
      <c r="OPL1" s="281"/>
      <c r="OPM1" s="281"/>
      <c r="OPN1" s="281"/>
      <c r="OPO1" s="281"/>
      <c r="OPP1" s="281"/>
      <c r="OPQ1" s="281"/>
      <c r="OPR1" s="281"/>
      <c r="OPS1" s="281"/>
      <c r="OPT1" s="281"/>
      <c r="OPU1" s="281"/>
      <c r="OPV1" s="281"/>
      <c r="OPW1" s="281"/>
      <c r="OPX1" s="281"/>
      <c r="OPY1" s="281"/>
      <c r="OPZ1" s="281"/>
      <c r="OQA1" s="281"/>
      <c r="OQB1" s="281"/>
      <c r="OQC1" s="281"/>
      <c r="OQD1" s="281"/>
      <c r="OQE1" s="281"/>
      <c r="OQF1" s="281"/>
      <c r="OQG1" s="281"/>
      <c r="OQH1" s="281"/>
      <c r="OQI1" s="281"/>
      <c r="OQJ1" s="281"/>
      <c r="OQK1" s="281"/>
      <c r="OQL1" s="281"/>
      <c r="OQM1" s="281"/>
      <c r="OQN1" s="281"/>
      <c r="OQO1" s="281"/>
      <c r="OQP1" s="281"/>
      <c r="OQQ1" s="281"/>
      <c r="OQR1" s="281"/>
      <c r="OQS1" s="281"/>
      <c r="OQT1" s="281"/>
      <c r="OQU1" s="281"/>
      <c r="OQV1" s="281"/>
      <c r="OQW1" s="281"/>
      <c r="OQX1" s="281"/>
      <c r="OQY1" s="281"/>
      <c r="OQZ1" s="281"/>
      <c r="ORA1" s="281"/>
      <c r="ORB1" s="281"/>
      <c r="ORC1" s="281"/>
      <c r="ORD1" s="281"/>
      <c r="ORE1" s="281"/>
      <c r="ORF1" s="281"/>
      <c r="ORG1" s="281"/>
      <c r="ORH1" s="281"/>
      <c r="ORI1" s="281"/>
      <c r="ORJ1" s="281"/>
      <c r="ORK1" s="281"/>
      <c r="ORL1" s="281"/>
      <c r="ORM1" s="281"/>
      <c r="ORN1" s="281"/>
      <c r="ORO1" s="281"/>
      <c r="ORP1" s="281"/>
      <c r="ORQ1" s="281"/>
      <c r="ORR1" s="281"/>
      <c r="ORS1" s="281"/>
      <c r="ORT1" s="281"/>
      <c r="ORU1" s="281"/>
      <c r="ORV1" s="281"/>
      <c r="ORW1" s="281"/>
      <c r="ORX1" s="281"/>
      <c r="ORY1" s="281"/>
      <c r="ORZ1" s="281"/>
      <c r="OSA1" s="281"/>
      <c r="OSB1" s="281"/>
      <c r="OSC1" s="281"/>
      <c r="OSD1" s="281"/>
      <c r="OSE1" s="281"/>
      <c r="OSF1" s="281"/>
      <c r="OSG1" s="281"/>
      <c r="OSH1" s="281"/>
      <c r="OSI1" s="281"/>
      <c r="OSJ1" s="281"/>
      <c r="OSK1" s="281"/>
      <c r="OSL1" s="281"/>
      <c r="OSM1" s="281"/>
      <c r="OSN1" s="281"/>
      <c r="OSO1" s="281"/>
      <c r="OSP1" s="281"/>
      <c r="OSQ1" s="281"/>
      <c r="OSR1" s="281"/>
      <c r="OSS1" s="281"/>
      <c r="OST1" s="281"/>
      <c r="OSU1" s="281"/>
      <c r="OSV1" s="281"/>
      <c r="OSW1" s="281"/>
      <c r="OSX1" s="281"/>
      <c r="OSY1" s="281"/>
      <c r="OSZ1" s="281"/>
      <c r="OTA1" s="281"/>
      <c r="OTB1" s="281"/>
      <c r="OTC1" s="281"/>
      <c r="OTD1" s="281"/>
      <c r="OTE1" s="281"/>
      <c r="OTF1" s="281"/>
      <c r="OTG1" s="281"/>
      <c r="OTH1" s="281"/>
      <c r="OTI1" s="281"/>
      <c r="OTJ1" s="281"/>
      <c r="OTK1" s="281"/>
      <c r="OTL1" s="281"/>
      <c r="OTM1" s="281"/>
      <c r="OTN1" s="281"/>
      <c r="OTO1" s="281"/>
      <c r="OTP1" s="281"/>
      <c r="OTQ1" s="281"/>
      <c r="OTR1" s="281"/>
      <c r="OTS1" s="281"/>
      <c r="OTT1" s="281"/>
      <c r="OTU1" s="281"/>
      <c r="OTV1" s="281"/>
      <c r="OTW1" s="281"/>
      <c r="OTX1" s="281"/>
      <c r="OTY1" s="281"/>
      <c r="OTZ1" s="281"/>
      <c r="OUA1" s="281"/>
      <c r="OUB1" s="281"/>
      <c r="OUC1" s="281"/>
      <c r="OUD1" s="281"/>
      <c r="OUE1" s="281"/>
      <c r="OUF1" s="281"/>
      <c r="OUG1" s="281"/>
      <c r="OUH1" s="281"/>
      <c r="OUI1" s="281"/>
      <c r="OUJ1" s="281"/>
      <c r="OUK1" s="281"/>
      <c r="OUL1" s="281"/>
      <c r="OUM1" s="281"/>
      <c r="OUN1" s="281"/>
      <c r="OUO1" s="281"/>
      <c r="OUP1" s="281"/>
      <c r="OUQ1" s="281"/>
      <c r="OUR1" s="281"/>
      <c r="OUS1" s="281"/>
      <c r="OUT1" s="281"/>
      <c r="OUU1" s="281"/>
      <c r="OUV1" s="281"/>
      <c r="OUW1" s="281"/>
      <c r="OUX1" s="281"/>
      <c r="OUY1" s="281"/>
      <c r="OUZ1" s="281"/>
      <c r="OVA1" s="281"/>
      <c r="OVB1" s="281"/>
      <c r="OVC1" s="281"/>
      <c r="OVD1" s="281"/>
      <c r="OVE1" s="281"/>
      <c r="OVF1" s="281"/>
      <c r="OVG1" s="281"/>
      <c r="OVH1" s="281"/>
      <c r="OVI1" s="281"/>
      <c r="OVJ1" s="281"/>
      <c r="OVK1" s="281"/>
      <c r="OVL1" s="281"/>
      <c r="OVM1" s="281"/>
      <c r="OVN1" s="281"/>
      <c r="OVO1" s="281"/>
      <c r="OVP1" s="281"/>
      <c r="OVQ1" s="281"/>
      <c r="OVR1" s="281"/>
      <c r="OVS1" s="281"/>
      <c r="OVT1" s="281"/>
      <c r="OVU1" s="281"/>
      <c r="OVV1" s="281"/>
      <c r="OVW1" s="281"/>
      <c r="OVX1" s="281"/>
      <c r="OVY1" s="281"/>
      <c r="OVZ1" s="281"/>
      <c r="OWA1" s="281"/>
      <c r="OWB1" s="281"/>
      <c r="OWC1" s="281"/>
      <c r="OWD1" s="281"/>
      <c r="OWE1" s="281"/>
      <c r="OWF1" s="281"/>
      <c r="OWG1" s="281"/>
      <c r="OWH1" s="281"/>
      <c r="OWI1" s="281"/>
      <c r="OWJ1" s="281"/>
      <c r="OWK1" s="281"/>
      <c r="OWL1" s="281"/>
      <c r="OWM1" s="281"/>
      <c r="OWN1" s="281"/>
      <c r="OWO1" s="281"/>
      <c r="OWP1" s="281"/>
      <c r="OWQ1" s="281"/>
      <c r="OWR1" s="281"/>
      <c r="OWS1" s="281"/>
      <c r="OWT1" s="281"/>
      <c r="OWU1" s="281"/>
      <c r="OWV1" s="281"/>
      <c r="OWW1" s="281"/>
      <c r="OWX1" s="281"/>
      <c r="OWY1" s="281"/>
      <c r="OWZ1" s="281"/>
      <c r="OXA1" s="281"/>
      <c r="OXB1" s="281"/>
      <c r="OXC1" s="281"/>
      <c r="OXD1" s="281"/>
      <c r="OXE1" s="281"/>
      <c r="OXF1" s="281"/>
      <c r="OXG1" s="281"/>
      <c r="OXH1" s="281"/>
      <c r="OXI1" s="281"/>
      <c r="OXJ1" s="281"/>
      <c r="OXK1" s="281"/>
      <c r="OXL1" s="281"/>
      <c r="OXM1" s="281"/>
      <c r="OXN1" s="281"/>
      <c r="OXO1" s="281"/>
      <c r="OXP1" s="281"/>
      <c r="OXQ1" s="281"/>
      <c r="OXR1" s="281"/>
      <c r="OXS1" s="281"/>
      <c r="OXT1" s="281"/>
      <c r="OXU1" s="281"/>
      <c r="OXV1" s="281"/>
      <c r="OXW1" s="281"/>
      <c r="OXX1" s="281"/>
      <c r="OXY1" s="281"/>
      <c r="OXZ1" s="281"/>
      <c r="OYA1" s="281"/>
      <c r="OYB1" s="281"/>
      <c r="OYC1" s="281"/>
      <c r="OYD1" s="281"/>
      <c r="OYE1" s="281"/>
      <c r="OYF1" s="281"/>
      <c r="OYG1" s="281"/>
      <c r="OYH1" s="281"/>
      <c r="OYI1" s="281"/>
      <c r="OYJ1" s="281"/>
      <c r="OYK1" s="281"/>
      <c r="OYL1" s="281"/>
      <c r="OYM1" s="281"/>
      <c r="OYN1" s="281"/>
      <c r="OYO1" s="281"/>
      <c r="OYP1" s="281"/>
      <c r="OYQ1" s="281"/>
      <c r="OYR1" s="281"/>
      <c r="OYS1" s="281"/>
      <c r="OYT1" s="281"/>
      <c r="OYU1" s="281"/>
      <c r="OYV1" s="281"/>
      <c r="OYW1" s="281"/>
      <c r="OYX1" s="281"/>
      <c r="OYY1" s="281"/>
      <c r="OYZ1" s="281"/>
      <c r="OZA1" s="281"/>
      <c r="OZB1" s="281"/>
      <c r="OZC1" s="281"/>
      <c r="OZD1" s="281"/>
      <c r="OZE1" s="281"/>
      <c r="OZF1" s="281"/>
      <c r="OZG1" s="281"/>
      <c r="OZH1" s="281"/>
      <c r="OZI1" s="281"/>
      <c r="OZJ1" s="281"/>
      <c r="OZK1" s="281"/>
      <c r="OZL1" s="281"/>
      <c r="OZM1" s="281"/>
      <c r="OZN1" s="281"/>
      <c r="OZO1" s="281"/>
      <c r="OZP1" s="281"/>
      <c r="OZQ1" s="281"/>
      <c r="OZR1" s="281"/>
      <c r="OZS1" s="281"/>
      <c r="OZT1" s="281"/>
      <c r="OZU1" s="281"/>
      <c r="OZV1" s="281"/>
      <c r="OZW1" s="281"/>
      <c r="OZX1" s="281"/>
      <c r="OZY1" s="281"/>
      <c r="OZZ1" s="281"/>
      <c r="PAA1" s="281"/>
      <c r="PAB1" s="281"/>
      <c r="PAC1" s="281"/>
      <c r="PAD1" s="281"/>
      <c r="PAE1" s="281"/>
      <c r="PAF1" s="281"/>
      <c r="PAG1" s="281"/>
      <c r="PAH1" s="281"/>
      <c r="PAI1" s="281"/>
      <c r="PAJ1" s="281"/>
      <c r="PAK1" s="281"/>
      <c r="PAL1" s="281"/>
      <c r="PAM1" s="281"/>
      <c r="PAN1" s="281"/>
      <c r="PAO1" s="281"/>
      <c r="PAP1" s="281"/>
      <c r="PAQ1" s="281"/>
      <c r="PAR1" s="281"/>
      <c r="PAS1" s="281"/>
      <c r="PAT1" s="281"/>
      <c r="PAU1" s="281"/>
      <c r="PAV1" s="281"/>
      <c r="PAW1" s="281"/>
      <c r="PAX1" s="281"/>
      <c r="PAY1" s="281"/>
      <c r="PAZ1" s="281"/>
      <c r="PBA1" s="281"/>
      <c r="PBB1" s="281"/>
      <c r="PBC1" s="281"/>
      <c r="PBD1" s="281"/>
      <c r="PBE1" s="281"/>
      <c r="PBF1" s="281"/>
      <c r="PBG1" s="281"/>
      <c r="PBH1" s="281"/>
      <c r="PBI1" s="281"/>
      <c r="PBJ1" s="281"/>
      <c r="PBK1" s="281"/>
      <c r="PBL1" s="281"/>
      <c r="PBM1" s="281"/>
      <c r="PBN1" s="281"/>
      <c r="PBO1" s="281"/>
      <c r="PBP1" s="281"/>
      <c r="PBQ1" s="281"/>
      <c r="PBR1" s="281"/>
      <c r="PBS1" s="281"/>
      <c r="PBT1" s="281"/>
      <c r="PBU1" s="281"/>
      <c r="PBV1" s="281"/>
      <c r="PBW1" s="281"/>
      <c r="PBX1" s="281"/>
      <c r="PBY1" s="281"/>
      <c r="PBZ1" s="281"/>
      <c r="PCA1" s="281"/>
      <c r="PCB1" s="281"/>
      <c r="PCC1" s="281"/>
      <c r="PCD1" s="281"/>
      <c r="PCE1" s="281"/>
      <c r="PCF1" s="281"/>
      <c r="PCG1" s="281"/>
      <c r="PCH1" s="281"/>
      <c r="PCI1" s="281"/>
      <c r="PCJ1" s="281"/>
      <c r="PCK1" s="281"/>
      <c r="PCL1" s="281"/>
      <c r="PCM1" s="281"/>
      <c r="PCN1" s="281"/>
      <c r="PCO1" s="281"/>
      <c r="PCP1" s="281"/>
      <c r="PCQ1" s="281"/>
      <c r="PCR1" s="281"/>
      <c r="PCS1" s="281"/>
      <c r="PCT1" s="281"/>
      <c r="PCU1" s="281"/>
      <c r="PCV1" s="281"/>
      <c r="PCW1" s="281"/>
      <c r="PCX1" s="281"/>
      <c r="PCY1" s="281"/>
      <c r="PCZ1" s="281"/>
      <c r="PDA1" s="281"/>
      <c r="PDB1" s="281"/>
      <c r="PDC1" s="281"/>
      <c r="PDD1" s="281"/>
      <c r="PDE1" s="281"/>
      <c r="PDF1" s="281"/>
      <c r="PDG1" s="281"/>
      <c r="PDH1" s="281"/>
      <c r="PDI1" s="281"/>
      <c r="PDJ1" s="281"/>
      <c r="PDK1" s="281"/>
      <c r="PDL1" s="281"/>
      <c r="PDM1" s="281"/>
      <c r="PDN1" s="281"/>
      <c r="PDO1" s="281"/>
      <c r="PDP1" s="281"/>
      <c r="PDQ1" s="281"/>
      <c r="PDR1" s="281"/>
      <c r="PDS1" s="281"/>
      <c r="PDT1" s="281"/>
      <c r="PDU1" s="281"/>
      <c r="PDV1" s="281"/>
      <c r="PDW1" s="281"/>
      <c r="PDX1" s="281"/>
      <c r="PDY1" s="281"/>
      <c r="PDZ1" s="281"/>
      <c r="PEA1" s="281"/>
      <c r="PEB1" s="281"/>
      <c r="PEC1" s="281"/>
      <c r="PED1" s="281"/>
      <c r="PEE1" s="281"/>
      <c r="PEF1" s="281"/>
      <c r="PEG1" s="281"/>
      <c r="PEH1" s="281"/>
      <c r="PEI1" s="281"/>
      <c r="PEJ1" s="281"/>
      <c r="PEK1" s="281"/>
      <c r="PEL1" s="281"/>
      <c r="PEM1" s="281"/>
      <c r="PEN1" s="281"/>
      <c r="PEO1" s="281"/>
      <c r="PEP1" s="281"/>
      <c r="PEQ1" s="281"/>
      <c r="PER1" s="281"/>
      <c r="PES1" s="281"/>
      <c r="PET1" s="281"/>
      <c r="PEU1" s="281"/>
      <c r="PEV1" s="281"/>
      <c r="PEW1" s="281"/>
      <c r="PEX1" s="281"/>
      <c r="PEY1" s="281"/>
      <c r="PEZ1" s="281"/>
      <c r="PFA1" s="281"/>
      <c r="PFB1" s="281"/>
      <c r="PFC1" s="281"/>
      <c r="PFD1" s="281"/>
      <c r="PFE1" s="281"/>
      <c r="PFF1" s="281"/>
      <c r="PFG1" s="281"/>
      <c r="PFH1" s="281"/>
      <c r="PFI1" s="281"/>
      <c r="PFJ1" s="281"/>
      <c r="PFK1" s="281"/>
      <c r="PFL1" s="281"/>
      <c r="PFM1" s="281"/>
      <c r="PFN1" s="281"/>
      <c r="PFO1" s="281"/>
      <c r="PFP1" s="281"/>
      <c r="PFQ1" s="281"/>
      <c r="PFR1" s="281"/>
      <c r="PFS1" s="281"/>
      <c r="PFT1" s="281"/>
      <c r="PFU1" s="281"/>
      <c r="PFV1" s="281"/>
      <c r="PFW1" s="281"/>
      <c r="PFX1" s="281"/>
      <c r="PFY1" s="281"/>
      <c r="PFZ1" s="281"/>
      <c r="PGA1" s="281"/>
      <c r="PGB1" s="281"/>
      <c r="PGC1" s="281"/>
      <c r="PGD1" s="281"/>
      <c r="PGE1" s="281"/>
      <c r="PGF1" s="281"/>
      <c r="PGG1" s="281"/>
      <c r="PGH1" s="281"/>
      <c r="PGI1" s="281"/>
      <c r="PGJ1" s="281"/>
      <c r="PGK1" s="281"/>
      <c r="PGL1" s="281"/>
      <c r="PGM1" s="281"/>
      <c r="PGN1" s="281"/>
      <c r="PGO1" s="281"/>
      <c r="PGP1" s="281"/>
      <c r="PGQ1" s="281"/>
      <c r="PGR1" s="281"/>
      <c r="PGS1" s="281"/>
      <c r="PGT1" s="281"/>
      <c r="PGU1" s="281"/>
      <c r="PGV1" s="281"/>
      <c r="PGW1" s="281"/>
      <c r="PGX1" s="281"/>
      <c r="PGY1" s="281"/>
      <c r="PGZ1" s="281"/>
      <c r="PHA1" s="281"/>
      <c r="PHB1" s="281"/>
      <c r="PHC1" s="281"/>
      <c r="PHD1" s="281"/>
      <c r="PHE1" s="281"/>
      <c r="PHF1" s="281"/>
      <c r="PHG1" s="281"/>
      <c r="PHH1" s="281"/>
      <c r="PHI1" s="281"/>
      <c r="PHJ1" s="281"/>
      <c r="PHK1" s="281"/>
      <c r="PHL1" s="281"/>
      <c r="PHM1" s="281"/>
      <c r="PHN1" s="281"/>
      <c r="PHO1" s="281"/>
      <c r="PHP1" s="281"/>
      <c r="PHQ1" s="281"/>
      <c r="PHR1" s="281"/>
      <c r="PHS1" s="281"/>
      <c r="PHT1" s="281"/>
      <c r="PHU1" s="281"/>
      <c r="PHV1" s="281"/>
      <c r="PHW1" s="281"/>
      <c r="PHX1" s="281"/>
      <c r="PHY1" s="281"/>
      <c r="PHZ1" s="281"/>
      <c r="PIA1" s="281"/>
      <c r="PIB1" s="281"/>
      <c r="PIC1" s="281"/>
      <c r="PID1" s="281"/>
      <c r="PIE1" s="281"/>
      <c r="PIF1" s="281"/>
      <c r="PIG1" s="281"/>
      <c r="PIH1" s="281"/>
      <c r="PII1" s="281"/>
      <c r="PIJ1" s="281"/>
      <c r="PIK1" s="281"/>
      <c r="PIL1" s="281"/>
      <c r="PIM1" s="281"/>
      <c r="PIN1" s="281"/>
      <c r="PIO1" s="281"/>
      <c r="PIP1" s="281"/>
      <c r="PIQ1" s="281"/>
      <c r="PIR1" s="281"/>
      <c r="PIS1" s="281"/>
      <c r="PIT1" s="281"/>
      <c r="PIU1" s="281"/>
      <c r="PIV1" s="281"/>
      <c r="PIW1" s="281"/>
      <c r="PIX1" s="281"/>
      <c r="PIY1" s="281"/>
      <c r="PIZ1" s="281"/>
      <c r="PJA1" s="281"/>
      <c r="PJB1" s="281"/>
      <c r="PJC1" s="281"/>
      <c r="PJD1" s="281"/>
      <c r="PJE1" s="281"/>
      <c r="PJF1" s="281"/>
      <c r="PJG1" s="281"/>
      <c r="PJH1" s="281"/>
      <c r="PJI1" s="281"/>
      <c r="PJJ1" s="281"/>
      <c r="PJK1" s="281"/>
      <c r="PJL1" s="281"/>
      <c r="PJM1" s="281"/>
      <c r="PJN1" s="281"/>
      <c r="PJO1" s="281"/>
      <c r="PJP1" s="281"/>
      <c r="PJQ1" s="281"/>
      <c r="PJR1" s="281"/>
      <c r="PJS1" s="281"/>
      <c r="PJT1" s="281"/>
      <c r="PJU1" s="281"/>
      <c r="PJV1" s="281"/>
      <c r="PJW1" s="281"/>
      <c r="PJX1" s="281"/>
      <c r="PJY1" s="281"/>
      <c r="PJZ1" s="281"/>
      <c r="PKA1" s="281"/>
      <c r="PKB1" s="281"/>
      <c r="PKC1" s="281"/>
      <c r="PKD1" s="281"/>
      <c r="PKE1" s="281"/>
      <c r="PKF1" s="281"/>
      <c r="PKG1" s="281"/>
      <c r="PKH1" s="281"/>
      <c r="PKI1" s="281"/>
      <c r="PKJ1" s="281"/>
      <c r="PKK1" s="281"/>
      <c r="PKL1" s="281"/>
      <c r="PKM1" s="281"/>
      <c r="PKN1" s="281"/>
      <c r="PKO1" s="281"/>
      <c r="PKP1" s="281"/>
      <c r="PKQ1" s="281"/>
      <c r="PKR1" s="281"/>
      <c r="PKS1" s="281"/>
      <c r="PKT1" s="281"/>
      <c r="PKU1" s="281"/>
      <c r="PKV1" s="281"/>
      <c r="PKW1" s="281"/>
      <c r="PKX1" s="281"/>
      <c r="PKY1" s="281"/>
      <c r="PKZ1" s="281"/>
      <c r="PLA1" s="281"/>
      <c r="PLB1" s="281"/>
      <c r="PLC1" s="281"/>
      <c r="PLD1" s="281"/>
      <c r="PLE1" s="281"/>
      <c r="PLF1" s="281"/>
      <c r="PLG1" s="281"/>
      <c r="PLH1" s="281"/>
      <c r="PLI1" s="281"/>
      <c r="PLJ1" s="281"/>
      <c r="PLK1" s="281"/>
      <c r="PLL1" s="281"/>
      <c r="PLM1" s="281"/>
      <c r="PLN1" s="281"/>
      <c r="PLO1" s="281"/>
      <c r="PLP1" s="281"/>
      <c r="PLQ1" s="281"/>
      <c r="PLR1" s="281"/>
      <c r="PLS1" s="281"/>
      <c r="PLT1" s="281"/>
      <c r="PLU1" s="281"/>
      <c r="PLV1" s="281"/>
      <c r="PLW1" s="281"/>
      <c r="PLX1" s="281"/>
      <c r="PLY1" s="281"/>
      <c r="PLZ1" s="281"/>
      <c r="PMA1" s="281"/>
      <c r="PMB1" s="281"/>
      <c r="PMC1" s="281"/>
      <c r="PMD1" s="281"/>
      <c r="PME1" s="281"/>
      <c r="PMF1" s="281"/>
      <c r="PMG1" s="281"/>
      <c r="PMH1" s="281"/>
      <c r="PMI1" s="281"/>
      <c r="PMJ1" s="281"/>
      <c r="PMK1" s="281"/>
      <c r="PML1" s="281"/>
      <c r="PMM1" s="281"/>
      <c r="PMN1" s="281"/>
      <c r="PMO1" s="281"/>
      <c r="PMP1" s="281"/>
      <c r="PMQ1" s="281"/>
      <c r="PMR1" s="281"/>
      <c r="PMS1" s="281"/>
      <c r="PMT1" s="281"/>
      <c r="PMU1" s="281"/>
      <c r="PMV1" s="281"/>
      <c r="PMW1" s="281"/>
      <c r="PMX1" s="281"/>
      <c r="PMY1" s="281"/>
      <c r="PMZ1" s="281"/>
      <c r="PNA1" s="281"/>
      <c r="PNB1" s="281"/>
      <c r="PNC1" s="281"/>
      <c r="PND1" s="281"/>
      <c r="PNE1" s="281"/>
      <c r="PNF1" s="281"/>
      <c r="PNG1" s="281"/>
      <c r="PNH1" s="281"/>
      <c r="PNI1" s="281"/>
      <c r="PNJ1" s="281"/>
      <c r="PNK1" s="281"/>
      <c r="PNL1" s="281"/>
      <c r="PNM1" s="281"/>
      <c r="PNN1" s="281"/>
      <c r="PNO1" s="281"/>
      <c r="PNP1" s="281"/>
      <c r="PNQ1" s="281"/>
      <c r="PNR1" s="281"/>
      <c r="PNS1" s="281"/>
      <c r="PNT1" s="281"/>
      <c r="PNU1" s="281"/>
      <c r="PNV1" s="281"/>
      <c r="PNW1" s="281"/>
      <c r="PNX1" s="281"/>
      <c r="PNY1" s="281"/>
      <c r="PNZ1" s="281"/>
      <c r="POA1" s="281"/>
      <c r="POB1" s="281"/>
      <c r="POC1" s="281"/>
      <c r="POD1" s="281"/>
      <c r="POE1" s="281"/>
      <c r="POF1" s="281"/>
      <c r="POG1" s="281"/>
      <c r="POH1" s="281"/>
      <c r="POI1" s="281"/>
      <c r="POJ1" s="281"/>
      <c r="POK1" s="281"/>
      <c r="POL1" s="281"/>
      <c r="POM1" s="281"/>
      <c r="PON1" s="281"/>
      <c r="POO1" s="281"/>
      <c r="POP1" s="281"/>
      <c r="POQ1" s="281"/>
      <c r="POR1" s="281"/>
      <c r="POS1" s="281"/>
      <c r="POT1" s="281"/>
      <c r="POU1" s="281"/>
      <c r="POV1" s="281"/>
      <c r="POW1" s="281"/>
      <c r="POX1" s="281"/>
      <c r="POY1" s="281"/>
      <c r="POZ1" s="281"/>
      <c r="PPA1" s="281"/>
      <c r="PPB1" s="281"/>
      <c r="PPC1" s="281"/>
      <c r="PPD1" s="281"/>
      <c r="PPE1" s="281"/>
      <c r="PPF1" s="281"/>
      <c r="PPG1" s="281"/>
      <c r="PPH1" s="281"/>
      <c r="PPI1" s="281"/>
      <c r="PPJ1" s="281"/>
      <c r="PPK1" s="281"/>
      <c r="PPL1" s="281"/>
      <c r="PPM1" s="281"/>
      <c r="PPN1" s="281"/>
      <c r="PPO1" s="281"/>
      <c r="PPP1" s="281"/>
      <c r="PPQ1" s="281"/>
      <c r="PPR1" s="281"/>
      <c r="PPS1" s="281"/>
      <c r="PPT1" s="281"/>
      <c r="PPU1" s="281"/>
      <c r="PPV1" s="281"/>
      <c r="PPW1" s="281"/>
      <c r="PPX1" s="281"/>
      <c r="PPY1" s="281"/>
      <c r="PPZ1" s="281"/>
      <c r="PQA1" s="281"/>
      <c r="PQB1" s="281"/>
      <c r="PQC1" s="281"/>
      <c r="PQD1" s="281"/>
      <c r="PQE1" s="281"/>
      <c r="PQF1" s="281"/>
      <c r="PQG1" s="281"/>
      <c r="PQH1" s="281"/>
      <c r="PQI1" s="281"/>
      <c r="PQJ1" s="281"/>
      <c r="PQK1" s="281"/>
      <c r="PQL1" s="281"/>
      <c r="PQM1" s="281"/>
      <c r="PQN1" s="281"/>
      <c r="PQO1" s="281"/>
      <c r="PQP1" s="281"/>
      <c r="PQQ1" s="281"/>
      <c r="PQR1" s="281"/>
      <c r="PQS1" s="281"/>
      <c r="PQT1" s="281"/>
      <c r="PQU1" s="281"/>
      <c r="PQV1" s="281"/>
      <c r="PQW1" s="281"/>
      <c r="PQX1" s="281"/>
      <c r="PQY1" s="281"/>
      <c r="PQZ1" s="281"/>
      <c r="PRA1" s="281"/>
      <c r="PRB1" s="281"/>
      <c r="PRC1" s="281"/>
      <c r="PRD1" s="281"/>
      <c r="PRE1" s="281"/>
      <c r="PRF1" s="281"/>
      <c r="PRG1" s="281"/>
      <c r="PRH1" s="281"/>
      <c r="PRI1" s="281"/>
      <c r="PRJ1" s="281"/>
      <c r="PRK1" s="281"/>
      <c r="PRL1" s="281"/>
      <c r="PRM1" s="281"/>
      <c r="PRN1" s="281"/>
      <c r="PRO1" s="281"/>
      <c r="PRP1" s="281"/>
      <c r="PRQ1" s="281"/>
      <c r="PRR1" s="281"/>
      <c r="PRS1" s="281"/>
      <c r="PRT1" s="281"/>
      <c r="PRU1" s="281"/>
      <c r="PRV1" s="281"/>
      <c r="PRW1" s="281"/>
      <c r="PRX1" s="281"/>
      <c r="PRY1" s="281"/>
      <c r="PRZ1" s="281"/>
      <c r="PSA1" s="281"/>
      <c r="PSB1" s="281"/>
      <c r="PSC1" s="281"/>
      <c r="PSD1" s="281"/>
      <c r="PSE1" s="281"/>
      <c r="PSF1" s="281"/>
      <c r="PSG1" s="281"/>
      <c r="PSH1" s="281"/>
      <c r="PSI1" s="281"/>
      <c r="PSJ1" s="281"/>
      <c r="PSK1" s="281"/>
      <c r="PSL1" s="281"/>
      <c r="PSM1" s="281"/>
      <c r="PSN1" s="281"/>
      <c r="PSO1" s="281"/>
      <c r="PSP1" s="281"/>
      <c r="PSQ1" s="281"/>
      <c r="PSR1" s="281"/>
      <c r="PSS1" s="281"/>
      <c r="PST1" s="281"/>
      <c r="PSU1" s="281"/>
      <c r="PSV1" s="281"/>
      <c r="PSW1" s="281"/>
      <c r="PSX1" s="281"/>
      <c r="PSY1" s="281"/>
      <c r="PSZ1" s="281"/>
      <c r="PTA1" s="281"/>
      <c r="PTB1" s="281"/>
      <c r="PTC1" s="281"/>
      <c r="PTD1" s="281"/>
      <c r="PTE1" s="281"/>
      <c r="PTF1" s="281"/>
      <c r="PTG1" s="281"/>
      <c r="PTH1" s="281"/>
      <c r="PTI1" s="281"/>
      <c r="PTJ1" s="281"/>
      <c r="PTK1" s="281"/>
      <c r="PTL1" s="281"/>
      <c r="PTM1" s="281"/>
      <c r="PTN1" s="281"/>
      <c r="PTO1" s="281"/>
      <c r="PTP1" s="281"/>
      <c r="PTQ1" s="281"/>
      <c r="PTR1" s="281"/>
      <c r="PTS1" s="281"/>
      <c r="PTT1" s="281"/>
      <c r="PTU1" s="281"/>
      <c r="PTV1" s="281"/>
      <c r="PTW1" s="281"/>
      <c r="PTX1" s="281"/>
      <c r="PTY1" s="281"/>
      <c r="PTZ1" s="281"/>
      <c r="PUA1" s="281"/>
      <c r="PUB1" s="281"/>
      <c r="PUC1" s="281"/>
      <c r="PUD1" s="281"/>
      <c r="PUE1" s="281"/>
      <c r="PUF1" s="281"/>
      <c r="PUG1" s="281"/>
      <c r="PUH1" s="281"/>
      <c r="PUI1" s="281"/>
      <c r="PUJ1" s="281"/>
      <c r="PUK1" s="281"/>
      <c r="PUL1" s="281"/>
      <c r="PUM1" s="281"/>
      <c r="PUN1" s="281"/>
      <c r="PUO1" s="281"/>
      <c r="PUP1" s="281"/>
      <c r="PUQ1" s="281"/>
      <c r="PUR1" s="281"/>
      <c r="PUS1" s="281"/>
      <c r="PUT1" s="281"/>
      <c r="PUU1" s="281"/>
      <c r="PUV1" s="281"/>
      <c r="PUW1" s="281"/>
      <c r="PUX1" s="281"/>
      <c r="PUY1" s="281"/>
      <c r="PUZ1" s="281"/>
      <c r="PVA1" s="281"/>
      <c r="PVB1" s="281"/>
      <c r="PVC1" s="281"/>
      <c r="PVD1" s="281"/>
      <c r="PVE1" s="281"/>
      <c r="PVF1" s="281"/>
      <c r="PVG1" s="281"/>
      <c r="PVH1" s="281"/>
      <c r="PVI1" s="281"/>
      <c r="PVJ1" s="281"/>
      <c r="PVK1" s="281"/>
      <c r="PVL1" s="281"/>
      <c r="PVM1" s="281"/>
      <c r="PVN1" s="281"/>
      <c r="PVO1" s="281"/>
      <c r="PVP1" s="281"/>
      <c r="PVQ1" s="281"/>
      <c r="PVR1" s="281"/>
      <c r="PVS1" s="281"/>
      <c r="PVT1" s="281"/>
      <c r="PVU1" s="281"/>
      <c r="PVV1" s="281"/>
      <c r="PVW1" s="281"/>
      <c r="PVX1" s="281"/>
      <c r="PVY1" s="281"/>
      <c r="PVZ1" s="281"/>
      <c r="PWA1" s="281"/>
      <c r="PWB1" s="281"/>
      <c r="PWC1" s="281"/>
      <c r="PWD1" s="281"/>
      <c r="PWE1" s="281"/>
      <c r="PWF1" s="281"/>
      <c r="PWG1" s="281"/>
      <c r="PWH1" s="281"/>
      <c r="PWI1" s="281"/>
      <c r="PWJ1" s="281"/>
      <c r="PWK1" s="281"/>
      <c r="PWL1" s="281"/>
      <c r="PWM1" s="281"/>
      <c r="PWN1" s="281"/>
      <c r="PWO1" s="281"/>
      <c r="PWP1" s="281"/>
      <c r="PWQ1" s="281"/>
      <c r="PWR1" s="281"/>
      <c r="PWS1" s="281"/>
      <c r="PWT1" s="281"/>
      <c r="PWU1" s="281"/>
      <c r="PWV1" s="281"/>
      <c r="PWW1" s="281"/>
      <c r="PWX1" s="281"/>
      <c r="PWY1" s="281"/>
      <c r="PWZ1" s="281"/>
      <c r="PXA1" s="281"/>
      <c r="PXB1" s="281"/>
      <c r="PXC1" s="281"/>
      <c r="PXD1" s="281"/>
      <c r="PXE1" s="281"/>
      <c r="PXF1" s="281"/>
      <c r="PXG1" s="281"/>
      <c r="PXH1" s="281"/>
      <c r="PXI1" s="281"/>
      <c r="PXJ1" s="281"/>
      <c r="PXK1" s="281"/>
      <c r="PXL1" s="281"/>
      <c r="PXM1" s="281"/>
      <c r="PXN1" s="281"/>
      <c r="PXO1" s="281"/>
      <c r="PXP1" s="281"/>
      <c r="PXQ1" s="281"/>
      <c r="PXR1" s="281"/>
      <c r="PXS1" s="281"/>
      <c r="PXT1" s="281"/>
      <c r="PXU1" s="281"/>
      <c r="PXV1" s="281"/>
      <c r="PXW1" s="281"/>
      <c r="PXX1" s="281"/>
      <c r="PXY1" s="281"/>
      <c r="PXZ1" s="281"/>
      <c r="PYA1" s="281"/>
      <c r="PYB1" s="281"/>
      <c r="PYC1" s="281"/>
      <c r="PYD1" s="281"/>
      <c r="PYE1" s="281"/>
      <c r="PYF1" s="281"/>
      <c r="PYG1" s="281"/>
      <c r="PYH1" s="281"/>
      <c r="PYI1" s="281"/>
      <c r="PYJ1" s="281"/>
      <c r="PYK1" s="281"/>
      <c r="PYL1" s="281"/>
      <c r="PYM1" s="281"/>
      <c r="PYN1" s="281"/>
      <c r="PYO1" s="281"/>
      <c r="PYP1" s="281"/>
      <c r="PYQ1" s="281"/>
      <c r="PYR1" s="281"/>
      <c r="PYS1" s="281"/>
      <c r="PYT1" s="281"/>
      <c r="PYU1" s="281"/>
      <c r="PYV1" s="281"/>
      <c r="PYW1" s="281"/>
      <c r="PYX1" s="281"/>
      <c r="PYY1" s="281"/>
      <c r="PYZ1" s="281"/>
      <c r="PZA1" s="281"/>
      <c r="PZB1" s="281"/>
      <c r="PZC1" s="281"/>
      <c r="PZD1" s="281"/>
      <c r="PZE1" s="281"/>
      <c r="PZF1" s="281"/>
      <c r="PZG1" s="281"/>
      <c r="PZH1" s="281"/>
      <c r="PZI1" s="281"/>
      <c r="PZJ1" s="281"/>
      <c r="PZK1" s="281"/>
      <c r="PZL1" s="281"/>
      <c r="PZM1" s="281"/>
      <c r="PZN1" s="281"/>
      <c r="PZO1" s="281"/>
      <c r="PZP1" s="281"/>
      <c r="PZQ1" s="281"/>
      <c r="PZR1" s="281"/>
      <c r="PZS1" s="281"/>
      <c r="PZT1" s="281"/>
      <c r="PZU1" s="281"/>
      <c r="PZV1" s="281"/>
      <c r="PZW1" s="281"/>
      <c r="PZX1" s="281"/>
      <c r="PZY1" s="281"/>
      <c r="PZZ1" s="281"/>
      <c r="QAA1" s="281"/>
      <c r="QAB1" s="281"/>
      <c r="QAC1" s="281"/>
      <c r="QAD1" s="281"/>
      <c r="QAE1" s="281"/>
      <c r="QAF1" s="281"/>
      <c r="QAG1" s="281"/>
      <c r="QAH1" s="281"/>
      <c r="QAI1" s="281"/>
      <c r="QAJ1" s="281"/>
      <c r="QAK1" s="281"/>
      <c r="QAL1" s="281"/>
      <c r="QAM1" s="281"/>
      <c r="QAN1" s="281"/>
      <c r="QAO1" s="281"/>
      <c r="QAP1" s="281"/>
      <c r="QAQ1" s="281"/>
      <c r="QAR1" s="281"/>
      <c r="QAS1" s="281"/>
      <c r="QAT1" s="281"/>
      <c r="QAU1" s="281"/>
      <c r="QAV1" s="281"/>
      <c r="QAW1" s="281"/>
      <c r="QAX1" s="281"/>
      <c r="QAY1" s="281"/>
      <c r="QAZ1" s="281"/>
      <c r="QBA1" s="281"/>
      <c r="QBB1" s="281"/>
      <c r="QBC1" s="281"/>
      <c r="QBD1" s="281"/>
      <c r="QBE1" s="281"/>
      <c r="QBF1" s="281"/>
      <c r="QBG1" s="281"/>
      <c r="QBH1" s="281"/>
      <c r="QBI1" s="281"/>
      <c r="QBJ1" s="281"/>
      <c r="QBK1" s="281"/>
      <c r="QBL1" s="281"/>
      <c r="QBM1" s="281"/>
      <c r="QBN1" s="281"/>
      <c r="QBO1" s="281"/>
      <c r="QBP1" s="281"/>
      <c r="QBQ1" s="281"/>
      <c r="QBR1" s="281"/>
      <c r="QBS1" s="281"/>
      <c r="QBT1" s="281"/>
      <c r="QBU1" s="281"/>
      <c r="QBV1" s="281"/>
      <c r="QBW1" s="281"/>
      <c r="QBX1" s="281"/>
      <c r="QBY1" s="281"/>
      <c r="QBZ1" s="281"/>
      <c r="QCA1" s="281"/>
      <c r="QCB1" s="281"/>
      <c r="QCC1" s="281"/>
      <c r="QCD1" s="281"/>
      <c r="QCE1" s="281"/>
      <c r="QCF1" s="281"/>
      <c r="QCG1" s="281"/>
      <c r="QCH1" s="281"/>
      <c r="QCI1" s="281"/>
      <c r="QCJ1" s="281"/>
      <c r="QCK1" s="281"/>
      <c r="QCL1" s="281"/>
      <c r="QCM1" s="281"/>
      <c r="QCN1" s="281"/>
      <c r="QCO1" s="281"/>
      <c r="QCP1" s="281"/>
      <c r="QCQ1" s="281"/>
      <c r="QCR1" s="281"/>
      <c r="QCS1" s="281"/>
      <c r="QCT1" s="281"/>
      <c r="QCU1" s="281"/>
      <c r="QCV1" s="281"/>
      <c r="QCW1" s="281"/>
      <c r="QCX1" s="281"/>
      <c r="QCY1" s="281"/>
      <c r="QCZ1" s="281"/>
      <c r="QDA1" s="281"/>
      <c r="QDB1" s="281"/>
      <c r="QDC1" s="281"/>
      <c r="QDD1" s="281"/>
      <c r="QDE1" s="281"/>
      <c r="QDF1" s="281"/>
      <c r="QDG1" s="281"/>
      <c r="QDH1" s="281"/>
      <c r="QDI1" s="281"/>
      <c r="QDJ1" s="281"/>
      <c r="QDK1" s="281"/>
      <c r="QDL1" s="281"/>
      <c r="QDM1" s="281"/>
      <c r="QDN1" s="281"/>
      <c r="QDO1" s="281"/>
      <c r="QDP1" s="281"/>
      <c r="QDQ1" s="281"/>
      <c r="QDR1" s="281"/>
      <c r="QDS1" s="281"/>
      <c r="QDT1" s="281"/>
      <c r="QDU1" s="281"/>
      <c r="QDV1" s="281"/>
      <c r="QDW1" s="281"/>
      <c r="QDX1" s="281"/>
      <c r="QDY1" s="281"/>
      <c r="QDZ1" s="281"/>
      <c r="QEA1" s="281"/>
      <c r="QEB1" s="281"/>
      <c r="QEC1" s="281"/>
      <c r="QED1" s="281"/>
      <c r="QEE1" s="281"/>
      <c r="QEF1" s="281"/>
      <c r="QEG1" s="281"/>
      <c r="QEH1" s="281"/>
      <c r="QEI1" s="281"/>
      <c r="QEJ1" s="281"/>
      <c r="QEK1" s="281"/>
      <c r="QEL1" s="281"/>
      <c r="QEM1" s="281"/>
      <c r="QEN1" s="281"/>
      <c r="QEO1" s="281"/>
      <c r="QEP1" s="281"/>
      <c r="QEQ1" s="281"/>
      <c r="QER1" s="281"/>
      <c r="QES1" s="281"/>
      <c r="QET1" s="281"/>
      <c r="QEU1" s="281"/>
      <c r="QEV1" s="281"/>
      <c r="QEW1" s="281"/>
      <c r="QEX1" s="281"/>
      <c r="QEY1" s="281"/>
      <c r="QEZ1" s="281"/>
      <c r="QFA1" s="281"/>
      <c r="QFB1" s="281"/>
      <c r="QFC1" s="281"/>
      <c r="QFD1" s="281"/>
      <c r="QFE1" s="281"/>
      <c r="QFF1" s="281"/>
      <c r="QFG1" s="281"/>
      <c r="QFH1" s="281"/>
      <c r="QFI1" s="281"/>
      <c r="QFJ1" s="281"/>
      <c r="QFK1" s="281"/>
      <c r="QFL1" s="281"/>
      <c r="QFM1" s="281"/>
      <c r="QFN1" s="281"/>
      <c r="QFO1" s="281"/>
      <c r="QFP1" s="281"/>
      <c r="QFQ1" s="281"/>
      <c r="QFR1" s="281"/>
      <c r="QFS1" s="281"/>
      <c r="QFT1" s="281"/>
      <c r="QFU1" s="281"/>
      <c r="QFV1" s="281"/>
      <c r="QFW1" s="281"/>
      <c r="QFX1" s="281"/>
      <c r="QFY1" s="281"/>
      <c r="QFZ1" s="281"/>
      <c r="QGA1" s="281"/>
      <c r="QGB1" s="281"/>
      <c r="QGC1" s="281"/>
      <c r="QGD1" s="281"/>
      <c r="QGE1" s="281"/>
      <c r="QGF1" s="281"/>
      <c r="QGG1" s="281"/>
      <c r="QGH1" s="281"/>
      <c r="QGI1" s="281"/>
      <c r="QGJ1" s="281"/>
      <c r="QGK1" s="281"/>
      <c r="QGL1" s="281"/>
      <c r="QGM1" s="281"/>
      <c r="QGN1" s="281"/>
      <c r="QGO1" s="281"/>
      <c r="QGP1" s="281"/>
      <c r="QGQ1" s="281"/>
      <c r="QGR1" s="281"/>
      <c r="QGS1" s="281"/>
      <c r="QGT1" s="281"/>
      <c r="QGU1" s="281"/>
      <c r="QGV1" s="281"/>
      <c r="QGW1" s="281"/>
      <c r="QGX1" s="281"/>
      <c r="QGY1" s="281"/>
      <c r="QGZ1" s="281"/>
      <c r="QHA1" s="281"/>
      <c r="QHB1" s="281"/>
      <c r="QHC1" s="281"/>
      <c r="QHD1" s="281"/>
      <c r="QHE1" s="281"/>
      <c r="QHF1" s="281"/>
      <c r="QHG1" s="281"/>
      <c r="QHH1" s="281"/>
      <c r="QHI1" s="281"/>
      <c r="QHJ1" s="281"/>
      <c r="QHK1" s="281"/>
      <c r="QHL1" s="281"/>
      <c r="QHM1" s="281"/>
      <c r="QHN1" s="281"/>
      <c r="QHO1" s="281"/>
      <c r="QHP1" s="281"/>
      <c r="QHQ1" s="281"/>
      <c r="QHR1" s="281"/>
      <c r="QHS1" s="281"/>
      <c r="QHT1" s="281"/>
      <c r="QHU1" s="281"/>
      <c r="QHV1" s="281"/>
      <c r="QHW1" s="281"/>
      <c r="QHX1" s="281"/>
      <c r="QHY1" s="281"/>
      <c r="QHZ1" s="281"/>
      <c r="QIA1" s="281"/>
      <c r="QIB1" s="281"/>
      <c r="QIC1" s="281"/>
      <c r="QID1" s="281"/>
      <c r="QIE1" s="281"/>
      <c r="QIF1" s="281"/>
      <c r="QIG1" s="281"/>
      <c r="QIH1" s="281"/>
      <c r="QII1" s="281"/>
      <c r="QIJ1" s="281"/>
      <c r="QIK1" s="281"/>
      <c r="QIL1" s="281"/>
      <c r="QIM1" s="281"/>
      <c r="QIN1" s="281"/>
      <c r="QIO1" s="281"/>
      <c r="QIP1" s="281"/>
      <c r="QIQ1" s="281"/>
      <c r="QIR1" s="281"/>
      <c r="QIS1" s="281"/>
      <c r="QIT1" s="281"/>
      <c r="QIU1" s="281"/>
      <c r="QIV1" s="281"/>
      <c r="QIW1" s="281"/>
      <c r="QIX1" s="281"/>
      <c r="QIY1" s="281"/>
      <c r="QIZ1" s="281"/>
      <c r="QJA1" s="281"/>
      <c r="QJB1" s="281"/>
      <c r="QJC1" s="281"/>
      <c r="QJD1" s="281"/>
      <c r="QJE1" s="281"/>
      <c r="QJF1" s="281"/>
      <c r="QJG1" s="281"/>
      <c r="QJH1" s="281"/>
      <c r="QJI1" s="281"/>
      <c r="QJJ1" s="281"/>
      <c r="QJK1" s="281"/>
      <c r="QJL1" s="281"/>
      <c r="QJM1" s="281"/>
      <c r="QJN1" s="281"/>
      <c r="QJO1" s="281"/>
      <c r="QJP1" s="281"/>
      <c r="QJQ1" s="281"/>
      <c r="QJR1" s="281"/>
      <c r="QJS1" s="281"/>
      <c r="QJT1" s="281"/>
      <c r="QJU1" s="281"/>
      <c r="QJV1" s="281"/>
      <c r="QJW1" s="281"/>
      <c r="QJX1" s="281"/>
      <c r="QJY1" s="281"/>
      <c r="QJZ1" s="281"/>
      <c r="QKA1" s="281"/>
      <c r="QKB1" s="281"/>
      <c r="QKC1" s="281"/>
      <c r="QKD1" s="281"/>
      <c r="QKE1" s="281"/>
      <c r="QKF1" s="281"/>
      <c r="QKG1" s="281"/>
      <c r="QKH1" s="281"/>
      <c r="QKI1" s="281"/>
      <c r="QKJ1" s="281"/>
      <c r="QKK1" s="281"/>
      <c r="QKL1" s="281"/>
      <c r="QKM1" s="281"/>
      <c r="QKN1" s="281"/>
      <c r="QKO1" s="281"/>
      <c r="QKP1" s="281"/>
      <c r="QKQ1" s="281"/>
      <c r="QKR1" s="281"/>
      <c r="QKS1" s="281"/>
      <c r="QKT1" s="281"/>
      <c r="QKU1" s="281"/>
      <c r="QKV1" s="281"/>
      <c r="QKW1" s="281"/>
      <c r="QKX1" s="281"/>
      <c r="QKY1" s="281"/>
      <c r="QKZ1" s="281"/>
      <c r="QLA1" s="281"/>
      <c r="QLB1" s="281"/>
      <c r="QLC1" s="281"/>
      <c r="QLD1" s="281"/>
      <c r="QLE1" s="281"/>
      <c r="QLF1" s="281"/>
      <c r="QLG1" s="281"/>
      <c r="QLH1" s="281"/>
      <c r="QLI1" s="281"/>
      <c r="QLJ1" s="281"/>
      <c r="QLK1" s="281"/>
      <c r="QLL1" s="281"/>
      <c r="QLM1" s="281"/>
      <c r="QLN1" s="281"/>
      <c r="QLO1" s="281"/>
      <c r="QLP1" s="281"/>
      <c r="QLQ1" s="281"/>
      <c r="QLR1" s="281"/>
      <c r="QLS1" s="281"/>
      <c r="QLT1" s="281"/>
      <c r="QLU1" s="281"/>
      <c r="QLV1" s="281"/>
      <c r="QLW1" s="281"/>
      <c r="QLX1" s="281"/>
      <c r="QLY1" s="281"/>
      <c r="QLZ1" s="281"/>
      <c r="QMA1" s="281"/>
      <c r="QMB1" s="281"/>
      <c r="QMC1" s="281"/>
      <c r="QMD1" s="281"/>
      <c r="QME1" s="281"/>
      <c r="QMF1" s="281"/>
      <c r="QMG1" s="281"/>
      <c r="QMH1" s="281"/>
      <c r="QMI1" s="281"/>
      <c r="QMJ1" s="281"/>
      <c r="QMK1" s="281"/>
      <c r="QML1" s="281"/>
      <c r="QMM1" s="281"/>
      <c r="QMN1" s="281"/>
      <c r="QMO1" s="281"/>
      <c r="QMP1" s="281"/>
      <c r="QMQ1" s="281"/>
      <c r="QMR1" s="281"/>
      <c r="QMS1" s="281"/>
      <c r="QMT1" s="281"/>
      <c r="QMU1" s="281"/>
      <c r="QMV1" s="281"/>
      <c r="QMW1" s="281"/>
      <c r="QMX1" s="281"/>
      <c r="QMY1" s="281"/>
      <c r="QMZ1" s="281"/>
      <c r="QNA1" s="281"/>
      <c r="QNB1" s="281"/>
      <c r="QNC1" s="281"/>
      <c r="QND1" s="281"/>
      <c r="QNE1" s="281"/>
      <c r="QNF1" s="281"/>
      <c r="QNG1" s="281"/>
      <c r="QNH1" s="281"/>
      <c r="QNI1" s="281"/>
      <c r="QNJ1" s="281"/>
      <c r="QNK1" s="281"/>
      <c r="QNL1" s="281"/>
      <c r="QNM1" s="281"/>
      <c r="QNN1" s="281"/>
      <c r="QNO1" s="281"/>
      <c r="QNP1" s="281"/>
      <c r="QNQ1" s="281"/>
      <c r="QNR1" s="281"/>
      <c r="QNS1" s="281"/>
      <c r="QNT1" s="281"/>
      <c r="QNU1" s="281"/>
      <c r="QNV1" s="281"/>
      <c r="QNW1" s="281"/>
      <c r="QNX1" s="281"/>
      <c r="QNY1" s="281"/>
      <c r="QNZ1" s="281"/>
      <c r="QOA1" s="281"/>
      <c r="QOB1" s="281"/>
      <c r="QOC1" s="281"/>
      <c r="QOD1" s="281"/>
      <c r="QOE1" s="281"/>
      <c r="QOF1" s="281"/>
      <c r="QOG1" s="281"/>
      <c r="QOH1" s="281"/>
      <c r="QOI1" s="281"/>
      <c r="QOJ1" s="281"/>
      <c r="QOK1" s="281"/>
      <c r="QOL1" s="281"/>
      <c r="QOM1" s="281"/>
      <c r="QON1" s="281"/>
      <c r="QOO1" s="281"/>
      <c r="QOP1" s="281"/>
      <c r="QOQ1" s="281"/>
      <c r="QOR1" s="281"/>
      <c r="QOS1" s="281"/>
      <c r="QOT1" s="281"/>
      <c r="QOU1" s="281"/>
      <c r="QOV1" s="281"/>
      <c r="QOW1" s="281"/>
      <c r="QOX1" s="281"/>
      <c r="QOY1" s="281"/>
      <c r="QOZ1" s="281"/>
      <c r="QPA1" s="281"/>
      <c r="QPB1" s="281"/>
      <c r="QPC1" s="281"/>
      <c r="QPD1" s="281"/>
      <c r="QPE1" s="281"/>
      <c r="QPF1" s="281"/>
      <c r="QPG1" s="281"/>
      <c r="QPH1" s="281"/>
      <c r="QPI1" s="281"/>
      <c r="QPJ1" s="281"/>
      <c r="QPK1" s="281"/>
      <c r="QPL1" s="281"/>
      <c r="QPM1" s="281"/>
      <c r="QPN1" s="281"/>
      <c r="QPO1" s="281"/>
      <c r="QPP1" s="281"/>
      <c r="QPQ1" s="281"/>
      <c r="QPR1" s="281"/>
      <c r="QPS1" s="281"/>
      <c r="QPT1" s="281"/>
      <c r="QPU1" s="281"/>
      <c r="QPV1" s="281"/>
      <c r="QPW1" s="281"/>
      <c r="QPX1" s="281"/>
      <c r="QPY1" s="281"/>
      <c r="QPZ1" s="281"/>
      <c r="QQA1" s="281"/>
      <c r="QQB1" s="281"/>
      <c r="QQC1" s="281"/>
      <c r="QQD1" s="281"/>
      <c r="QQE1" s="281"/>
      <c r="QQF1" s="281"/>
      <c r="QQG1" s="281"/>
      <c r="QQH1" s="281"/>
      <c r="QQI1" s="281"/>
      <c r="QQJ1" s="281"/>
      <c r="QQK1" s="281"/>
      <c r="QQL1" s="281"/>
      <c r="QQM1" s="281"/>
      <c r="QQN1" s="281"/>
      <c r="QQO1" s="281"/>
      <c r="QQP1" s="281"/>
      <c r="QQQ1" s="281"/>
      <c r="QQR1" s="281"/>
      <c r="QQS1" s="281"/>
      <c r="QQT1" s="281"/>
      <c r="QQU1" s="281"/>
      <c r="QQV1" s="281"/>
      <c r="QQW1" s="281"/>
      <c r="QQX1" s="281"/>
      <c r="QQY1" s="281"/>
      <c r="QQZ1" s="281"/>
      <c r="QRA1" s="281"/>
      <c r="QRB1" s="281"/>
      <c r="QRC1" s="281"/>
      <c r="QRD1" s="281"/>
      <c r="QRE1" s="281"/>
      <c r="QRF1" s="281"/>
      <c r="QRG1" s="281"/>
      <c r="QRH1" s="281"/>
      <c r="QRI1" s="281"/>
      <c r="QRJ1" s="281"/>
      <c r="QRK1" s="281"/>
      <c r="QRL1" s="281"/>
      <c r="QRM1" s="281"/>
      <c r="QRN1" s="281"/>
      <c r="QRO1" s="281"/>
      <c r="QRP1" s="281"/>
      <c r="QRQ1" s="281"/>
      <c r="QRR1" s="281"/>
      <c r="QRS1" s="281"/>
      <c r="QRT1" s="281"/>
      <c r="QRU1" s="281"/>
      <c r="QRV1" s="281"/>
      <c r="QRW1" s="281"/>
      <c r="QRX1" s="281"/>
      <c r="QRY1" s="281"/>
      <c r="QRZ1" s="281"/>
      <c r="QSA1" s="281"/>
      <c r="QSB1" s="281"/>
      <c r="QSC1" s="281"/>
      <c r="QSD1" s="281"/>
      <c r="QSE1" s="281"/>
      <c r="QSF1" s="281"/>
      <c r="QSG1" s="281"/>
      <c r="QSH1" s="281"/>
      <c r="QSI1" s="281"/>
      <c r="QSJ1" s="281"/>
      <c r="QSK1" s="281"/>
      <c r="QSL1" s="281"/>
      <c r="QSM1" s="281"/>
      <c r="QSN1" s="281"/>
      <c r="QSO1" s="281"/>
      <c r="QSP1" s="281"/>
      <c r="QSQ1" s="281"/>
      <c r="QSR1" s="281"/>
      <c r="QSS1" s="281"/>
      <c r="QST1" s="281"/>
      <c r="QSU1" s="281"/>
      <c r="QSV1" s="281"/>
      <c r="QSW1" s="281"/>
      <c r="QSX1" s="281"/>
      <c r="QSY1" s="281"/>
      <c r="QSZ1" s="281"/>
      <c r="QTA1" s="281"/>
      <c r="QTB1" s="281"/>
      <c r="QTC1" s="281"/>
      <c r="QTD1" s="281"/>
      <c r="QTE1" s="281"/>
      <c r="QTF1" s="281"/>
      <c r="QTG1" s="281"/>
      <c r="QTH1" s="281"/>
      <c r="QTI1" s="281"/>
      <c r="QTJ1" s="281"/>
      <c r="QTK1" s="281"/>
      <c r="QTL1" s="281"/>
      <c r="QTM1" s="281"/>
      <c r="QTN1" s="281"/>
      <c r="QTO1" s="281"/>
      <c r="QTP1" s="281"/>
      <c r="QTQ1" s="281"/>
      <c r="QTR1" s="281"/>
      <c r="QTS1" s="281"/>
      <c r="QTT1" s="281"/>
      <c r="QTU1" s="281"/>
      <c r="QTV1" s="281"/>
      <c r="QTW1" s="281"/>
      <c r="QTX1" s="281"/>
      <c r="QTY1" s="281"/>
      <c r="QTZ1" s="281"/>
      <c r="QUA1" s="281"/>
      <c r="QUB1" s="281"/>
      <c r="QUC1" s="281"/>
      <c r="QUD1" s="281"/>
      <c r="QUE1" s="281"/>
      <c r="QUF1" s="281"/>
      <c r="QUG1" s="281"/>
      <c r="QUH1" s="281"/>
      <c r="QUI1" s="281"/>
      <c r="QUJ1" s="281"/>
      <c r="QUK1" s="281"/>
      <c r="QUL1" s="281"/>
      <c r="QUM1" s="281"/>
      <c r="QUN1" s="281"/>
      <c r="QUO1" s="281"/>
      <c r="QUP1" s="281"/>
      <c r="QUQ1" s="281"/>
      <c r="QUR1" s="281"/>
      <c r="QUS1" s="281"/>
      <c r="QUT1" s="281"/>
      <c r="QUU1" s="281"/>
      <c r="QUV1" s="281"/>
      <c r="QUW1" s="281"/>
      <c r="QUX1" s="281"/>
      <c r="QUY1" s="281"/>
      <c r="QUZ1" s="281"/>
      <c r="QVA1" s="281"/>
      <c r="QVB1" s="281"/>
      <c r="QVC1" s="281"/>
      <c r="QVD1" s="281"/>
      <c r="QVE1" s="281"/>
      <c r="QVF1" s="281"/>
      <c r="QVG1" s="281"/>
      <c r="QVH1" s="281"/>
      <c r="QVI1" s="281"/>
      <c r="QVJ1" s="281"/>
      <c r="QVK1" s="281"/>
      <c r="QVL1" s="281"/>
      <c r="QVM1" s="281"/>
      <c r="QVN1" s="281"/>
      <c r="QVO1" s="281"/>
      <c r="QVP1" s="281"/>
      <c r="QVQ1" s="281"/>
      <c r="QVR1" s="281"/>
      <c r="QVS1" s="281"/>
      <c r="QVT1" s="281"/>
      <c r="QVU1" s="281"/>
      <c r="QVV1" s="281"/>
      <c r="QVW1" s="281"/>
      <c r="QVX1" s="281"/>
      <c r="QVY1" s="281"/>
      <c r="QVZ1" s="281"/>
      <c r="QWA1" s="281"/>
      <c r="QWB1" s="281"/>
      <c r="QWC1" s="281"/>
      <c r="QWD1" s="281"/>
      <c r="QWE1" s="281"/>
      <c r="QWF1" s="281"/>
      <c r="QWG1" s="281"/>
      <c r="QWH1" s="281"/>
      <c r="QWI1" s="281"/>
      <c r="QWJ1" s="281"/>
      <c r="QWK1" s="281"/>
      <c r="QWL1" s="281"/>
      <c r="QWM1" s="281"/>
      <c r="QWN1" s="281"/>
      <c r="QWO1" s="281"/>
      <c r="QWP1" s="281"/>
      <c r="QWQ1" s="281"/>
      <c r="QWR1" s="281"/>
      <c r="QWS1" s="281"/>
      <c r="QWT1" s="281"/>
      <c r="QWU1" s="281"/>
      <c r="QWV1" s="281"/>
      <c r="QWW1" s="281"/>
      <c r="QWX1" s="281"/>
      <c r="QWY1" s="281"/>
      <c r="QWZ1" s="281"/>
      <c r="QXA1" s="281"/>
      <c r="QXB1" s="281"/>
      <c r="QXC1" s="281"/>
      <c r="QXD1" s="281"/>
      <c r="QXE1" s="281"/>
      <c r="QXF1" s="281"/>
      <c r="QXG1" s="281"/>
      <c r="QXH1" s="281"/>
      <c r="QXI1" s="281"/>
      <c r="QXJ1" s="281"/>
      <c r="QXK1" s="281"/>
      <c r="QXL1" s="281"/>
      <c r="QXM1" s="281"/>
      <c r="QXN1" s="281"/>
      <c r="QXO1" s="281"/>
      <c r="QXP1" s="281"/>
      <c r="QXQ1" s="281"/>
      <c r="QXR1" s="281"/>
      <c r="QXS1" s="281"/>
      <c r="QXT1" s="281"/>
      <c r="QXU1" s="281"/>
      <c r="QXV1" s="281"/>
      <c r="QXW1" s="281"/>
      <c r="QXX1" s="281"/>
      <c r="QXY1" s="281"/>
      <c r="QXZ1" s="281"/>
      <c r="QYA1" s="281"/>
      <c r="QYB1" s="281"/>
      <c r="QYC1" s="281"/>
      <c r="QYD1" s="281"/>
      <c r="QYE1" s="281"/>
      <c r="QYF1" s="281"/>
      <c r="QYG1" s="281"/>
      <c r="QYH1" s="281"/>
      <c r="QYI1" s="281"/>
      <c r="QYJ1" s="281"/>
      <c r="QYK1" s="281"/>
      <c r="QYL1" s="281"/>
      <c r="QYM1" s="281"/>
      <c r="QYN1" s="281"/>
      <c r="QYO1" s="281"/>
      <c r="QYP1" s="281"/>
      <c r="QYQ1" s="281"/>
      <c r="QYR1" s="281"/>
      <c r="QYS1" s="281"/>
      <c r="QYT1" s="281"/>
      <c r="QYU1" s="281"/>
      <c r="QYV1" s="281"/>
      <c r="QYW1" s="281"/>
      <c r="QYX1" s="281"/>
      <c r="QYY1" s="281"/>
      <c r="QYZ1" s="281"/>
      <c r="QZA1" s="281"/>
      <c r="QZB1" s="281"/>
      <c r="QZC1" s="281"/>
      <c r="QZD1" s="281"/>
      <c r="QZE1" s="281"/>
      <c r="QZF1" s="281"/>
      <c r="QZG1" s="281"/>
      <c r="QZH1" s="281"/>
      <c r="QZI1" s="281"/>
      <c r="QZJ1" s="281"/>
      <c r="QZK1" s="281"/>
      <c r="QZL1" s="281"/>
      <c r="QZM1" s="281"/>
      <c r="QZN1" s="281"/>
      <c r="QZO1" s="281"/>
      <c r="QZP1" s="281"/>
      <c r="QZQ1" s="281"/>
      <c r="QZR1" s="281"/>
      <c r="QZS1" s="281"/>
      <c r="QZT1" s="281"/>
      <c r="QZU1" s="281"/>
      <c r="QZV1" s="281"/>
      <c r="QZW1" s="281"/>
      <c r="QZX1" s="281"/>
      <c r="QZY1" s="281"/>
      <c r="QZZ1" s="281"/>
      <c r="RAA1" s="281"/>
      <c r="RAB1" s="281"/>
      <c r="RAC1" s="281"/>
      <c r="RAD1" s="281"/>
      <c r="RAE1" s="281"/>
      <c r="RAF1" s="281"/>
      <c r="RAG1" s="281"/>
      <c r="RAH1" s="281"/>
      <c r="RAI1" s="281"/>
      <c r="RAJ1" s="281"/>
      <c r="RAK1" s="281"/>
      <c r="RAL1" s="281"/>
      <c r="RAM1" s="281"/>
      <c r="RAN1" s="281"/>
      <c r="RAO1" s="281"/>
      <c r="RAP1" s="281"/>
      <c r="RAQ1" s="281"/>
      <c r="RAR1" s="281"/>
      <c r="RAS1" s="281"/>
      <c r="RAT1" s="281"/>
      <c r="RAU1" s="281"/>
      <c r="RAV1" s="281"/>
      <c r="RAW1" s="281"/>
      <c r="RAX1" s="281"/>
      <c r="RAY1" s="281"/>
      <c r="RAZ1" s="281"/>
      <c r="RBA1" s="281"/>
      <c r="RBB1" s="281"/>
      <c r="RBC1" s="281"/>
      <c r="RBD1" s="281"/>
      <c r="RBE1" s="281"/>
      <c r="RBF1" s="281"/>
      <c r="RBG1" s="281"/>
      <c r="RBH1" s="281"/>
      <c r="RBI1" s="281"/>
      <c r="RBJ1" s="281"/>
      <c r="RBK1" s="281"/>
      <c r="RBL1" s="281"/>
      <c r="RBM1" s="281"/>
      <c r="RBN1" s="281"/>
      <c r="RBO1" s="281"/>
      <c r="RBP1" s="281"/>
      <c r="RBQ1" s="281"/>
      <c r="RBR1" s="281"/>
      <c r="RBS1" s="281"/>
      <c r="RBT1" s="281"/>
      <c r="RBU1" s="281"/>
      <c r="RBV1" s="281"/>
      <c r="RBW1" s="281"/>
      <c r="RBX1" s="281"/>
      <c r="RBY1" s="281"/>
      <c r="RBZ1" s="281"/>
      <c r="RCA1" s="281"/>
      <c r="RCB1" s="281"/>
      <c r="RCC1" s="281"/>
      <c r="RCD1" s="281"/>
      <c r="RCE1" s="281"/>
      <c r="RCF1" s="281"/>
      <c r="RCG1" s="281"/>
      <c r="RCH1" s="281"/>
      <c r="RCI1" s="281"/>
      <c r="RCJ1" s="281"/>
      <c r="RCK1" s="281"/>
      <c r="RCL1" s="281"/>
      <c r="RCM1" s="281"/>
      <c r="RCN1" s="281"/>
      <c r="RCO1" s="281"/>
      <c r="RCP1" s="281"/>
      <c r="RCQ1" s="281"/>
      <c r="RCR1" s="281"/>
      <c r="RCS1" s="281"/>
      <c r="RCT1" s="281"/>
      <c r="RCU1" s="281"/>
      <c r="RCV1" s="281"/>
      <c r="RCW1" s="281"/>
      <c r="RCX1" s="281"/>
      <c r="RCY1" s="281"/>
      <c r="RCZ1" s="281"/>
      <c r="RDA1" s="281"/>
      <c r="RDB1" s="281"/>
      <c r="RDC1" s="281"/>
      <c r="RDD1" s="281"/>
      <c r="RDE1" s="281"/>
      <c r="RDF1" s="281"/>
      <c r="RDG1" s="281"/>
      <c r="RDH1" s="281"/>
      <c r="RDI1" s="281"/>
      <c r="RDJ1" s="281"/>
      <c r="RDK1" s="281"/>
      <c r="RDL1" s="281"/>
      <c r="RDM1" s="281"/>
      <c r="RDN1" s="281"/>
      <c r="RDO1" s="281"/>
      <c r="RDP1" s="281"/>
      <c r="RDQ1" s="281"/>
      <c r="RDR1" s="281"/>
      <c r="RDS1" s="281"/>
      <c r="RDT1" s="281"/>
      <c r="RDU1" s="281"/>
      <c r="RDV1" s="281"/>
      <c r="RDW1" s="281"/>
      <c r="RDX1" s="281"/>
      <c r="RDY1" s="281"/>
      <c r="RDZ1" s="281"/>
      <c r="REA1" s="281"/>
      <c r="REB1" s="281"/>
      <c r="REC1" s="281"/>
      <c r="RED1" s="281"/>
      <c r="REE1" s="281"/>
      <c r="REF1" s="281"/>
      <c r="REG1" s="281"/>
      <c r="REH1" s="281"/>
      <c r="REI1" s="281"/>
      <c r="REJ1" s="281"/>
      <c r="REK1" s="281"/>
      <c r="REL1" s="281"/>
      <c r="REM1" s="281"/>
      <c r="REN1" s="281"/>
      <c r="REO1" s="281"/>
      <c r="REP1" s="281"/>
      <c r="REQ1" s="281"/>
      <c r="RER1" s="281"/>
      <c r="RES1" s="281"/>
      <c r="RET1" s="281"/>
      <c r="REU1" s="281"/>
      <c r="REV1" s="281"/>
      <c r="REW1" s="281"/>
      <c r="REX1" s="281"/>
      <c r="REY1" s="281"/>
      <c r="REZ1" s="281"/>
      <c r="RFA1" s="281"/>
      <c r="RFB1" s="281"/>
      <c r="RFC1" s="281"/>
      <c r="RFD1" s="281"/>
      <c r="RFE1" s="281"/>
      <c r="RFF1" s="281"/>
      <c r="RFG1" s="281"/>
      <c r="RFH1" s="281"/>
      <c r="RFI1" s="281"/>
      <c r="RFJ1" s="281"/>
      <c r="RFK1" s="281"/>
      <c r="RFL1" s="281"/>
      <c r="RFM1" s="281"/>
      <c r="RFN1" s="281"/>
      <c r="RFO1" s="281"/>
      <c r="RFP1" s="281"/>
      <c r="RFQ1" s="281"/>
      <c r="RFR1" s="281"/>
      <c r="RFS1" s="281"/>
      <c r="RFT1" s="281"/>
      <c r="RFU1" s="281"/>
      <c r="RFV1" s="281"/>
      <c r="RFW1" s="281"/>
      <c r="RFX1" s="281"/>
      <c r="RFY1" s="281"/>
      <c r="RFZ1" s="281"/>
      <c r="RGA1" s="281"/>
      <c r="RGB1" s="281"/>
      <c r="RGC1" s="281"/>
      <c r="RGD1" s="281"/>
      <c r="RGE1" s="281"/>
      <c r="RGF1" s="281"/>
      <c r="RGG1" s="281"/>
      <c r="RGH1" s="281"/>
      <c r="RGI1" s="281"/>
      <c r="RGJ1" s="281"/>
      <c r="RGK1" s="281"/>
      <c r="RGL1" s="281"/>
      <c r="RGM1" s="281"/>
      <c r="RGN1" s="281"/>
      <c r="RGO1" s="281"/>
      <c r="RGP1" s="281"/>
      <c r="RGQ1" s="281"/>
      <c r="RGR1" s="281"/>
      <c r="RGS1" s="281"/>
      <c r="RGT1" s="281"/>
      <c r="RGU1" s="281"/>
      <c r="RGV1" s="281"/>
      <c r="RGW1" s="281"/>
      <c r="RGX1" s="281"/>
      <c r="RGY1" s="281"/>
      <c r="RGZ1" s="281"/>
      <c r="RHA1" s="281"/>
      <c r="RHB1" s="281"/>
      <c r="RHC1" s="281"/>
      <c r="RHD1" s="281"/>
      <c r="RHE1" s="281"/>
      <c r="RHF1" s="281"/>
      <c r="RHG1" s="281"/>
      <c r="RHH1" s="281"/>
      <c r="RHI1" s="281"/>
      <c r="RHJ1" s="281"/>
      <c r="RHK1" s="281"/>
      <c r="RHL1" s="281"/>
      <c r="RHM1" s="281"/>
      <c r="RHN1" s="281"/>
      <c r="RHO1" s="281"/>
      <c r="RHP1" s="281"/>
      <c r="RHQ1" s="281"/>
      <c r="RHR1" s="281"/>
      <c r="RHS1" s="281"/>
      <c r="RHT1" s="281"/>
      <c r="RHU1" s="281"/>
      <c r="RHV1" s="281"/>
      <c r="RHW1" s="281"/>
      <c r="RHX1" s="281"/>
      <c r="RHY1" s="281"/>
      <c r="RHZ1" s="281"/>
      <c r="RIA1" s="281"/>
      <c r="RIB1" s="281"/>
      <c r="RIC1" s="281"/>
      <c r="RID1" s="281"/>
      <c r="RIE1" s="281"/>
      <c r="RIF1" s="281"/>
      <c r="RIG1" s="281"/>
      <c r="RIH1" s="281"/>
      <c r="RII1" s="281"/>
      <c r="RIJ1" s="281"/>
      <c r="RIK1" s="281"/>
      <c r="RIL1" s="281"/>
      <c r="RIM1" s="281"/>
      <c r="RIN1" s="281"/>
      <c r="RIO1" s="281"/>
      <c r="RIP1" s="281"/>
      <c r="RIQ1" s="281"/>
      <c r="RIR1" s="281"/>
      <c r="RIS1" s="281"/>
      <c r="RIT1" s="281"/>
      <c r="RIU1" s="281"/>
      <c r="RIV1" s="281"/>
      <c r="RIW1" s="281"/>
      <c r="RIX1" s="281"/>
      <c r="RIY1" s="281"/>
      <c r="RIZ1" s="281"/>
      <c r="RJA1" s="281"/>
      <c r="RJB1" s="281"/>
      <c r="RJC1" s="281"/>
      <c r="RJD1" s="281"/>
      <c r="RJE1" s="281"/>
      <c r="RJF1" s="281"/>
      <c r="RJG1" s="281"/>
      <c r="RJH1" s="281"/>
      <c r="RJI1" s="281"/>
      <c r="RJJ1" s="281"/>
      <c r="RJK1" s="281"/>
      <c r="RJL1" s="281"/>
      <c r="RJM1" s="281"/>
      <c r="RJN1" s="281"/>
      <c r="RJO1" s="281"/>
      <c r="RJP1" s="281"/>
      <c r="RJQ1" s="281"/>
      <c r="RJR1" s="281"/>
      <c r="RJS1" s="281"/>
      <c r="RJT1" s="281"/>
      <c r="RJU1" s="281"/>
      <c r="RJV1" s="281"/>
      <c r="RJW1" s="281"/>
      <c r="RJX1" s="281"/>
      <c r="RJY1" s="281"/>
      <c r="RJZ1" s="281"/>
      <c r="RKA1" s="281"/>
      <c r="RKB1" s="281"/>
      <c r="RKC1" s="281"/>
      <c r="RKD1" s="281"/>
      <c r="RKE1" s="281"/>
      <c r="RKF1" s="281"/>
      <c r="RKG1" s="281"/>
      <c r="RKH1" s="281"/>
      <c r="RKI1" s="281"/>
      <c r="RKJ1" s="281"/>
      <c r="RKK1" s="281"/>
      <c r="RKL1" s="281"/>
      <c r="RKM1" s="281"/>
      <c r="RKN1" s="281"/>
      <c r="RKO1" s="281"/>
      <c r="RKP1" s="281"/>
      <c r="RKQ1" s="281"/>
      <c r="RKR1" s="281"/>
      <c r="RKS1" s="281"/>
      <c r="RKT1" s="281"/>
      <c r="RKU1" s="281"/>
      <c r="RKV1" s="281"/>
      <c r="RKW1" s="281"/>
      <c r="RKX1" s="281"/>
      <c r="RKY1" s="281"/>
      <c r="RKZ1" s="281"/>
      <c r="RLA1" s="281"/>
      <c r="RLB1" s="281"/>
      <c r="RLC1" s="281"/>
      <c r="RLD1" s="281"/>
      <c r="RLE1" s="281"/>
      <c r="RLF1" s="281"/>
      <c r="RLG1" s="281"/>
      <c r="RLH1" s="281"/>
      <c r="RLI1" s="281"/>
      <c r="RLJ1" s="281"/>
      <c r="RLK1" s="281"/>
      <c r="RLL1" s="281"/>
      <c r="RLM1" s="281"/>
      <c r="RLN1" s="281"/>
      <c r="RLO1" s="281"/>
      <c r="RLP1" s="281"/>
      <c r="RLQ1" s="281"/>
      <c r="RLR1" s="281"/>
      <c r="RLS1" s="281"/>
      <c r="RLT1" s="281"/>
      <c r="RLU1" s="281"/>
      <c r="RLV1" s="281"/>
      <c r="RLW1" s="281"/>
      <c r="RLX1" s="281"/>
      <c r="RLY1" s="281"/>
      <c r="RLZ1" s="281"/>
      <c r="RMA1" s="281"/>
      <c r="RMB1" s="281"/>
      <c r="RMC1" s="281"/>
      <c r="RMD1" s="281"/>
      <c r="RME1" s="281"/>
      <c r="RMF1" s="281"/>
      <c r="RMG1" s="281"/>
      <c r="RMH1" s="281"/>
      <c r="RMI1" s="281"/>
      <c r="RMJ1" s="281"/>
      <c r="RMK1" s="281"/>
      <c r="RML1" s="281"/>
      <c r="RMM1" s="281"/>
      <c r="RMN1" s="281"/>
      <c r="RMO1" s="281"/>
      <c r="RMP1" s="281"/>
      <c r="RMQ1" s="281"/>
      <c r="RMR1" s="281"/>
      <c r="RMS1" s="281"/>
      <c r="RMT1" s="281"/>
      <c r="RMU1" s="281"/>
      <c r="RMV1" s="281"/>
      <c r="RMW1" s="281"/>
      <c r="RMX1" s="281"/>
      <c r="RMY1" s="281"/>
      <c r="RMZ1" s="281"/>
      <c r="RNA1" s="281"/>
      <c r="RNB1" s="281"/>
      <c r="RNC1" s="281"/>
      <c r="RND1" s="281"/>
      <c r="RNE1" s="281"/>
      <c r="RNF1" s="281"/>
      <c r="RNG1" s="281"/>
      <c r="RNH1" s="281"/>
      <c r="RNI1" s="281"/>
      <c r="RNJ1" s="281"/>
      <c r="RNK1" s="281"/>
      <c r="RNL1" s="281"/>
      <c r="RNM1" s="281"/>
      <c r="RNN1" s="281"/>
      <c r="RNO1" s="281"/>
      <c r="RNP1" s="281"/>
      <c r="RNQ1" s="281"/>
      <c r="RNR1" s="281"/>
      <c r="RNS1" s="281"/>
      <c r="RNT1" s="281"/>
      <c r="RNU1" s="281"/>
      <c r="RNV1" s="281"/>
      <c r="RNW1" s="281"/>
      <c r="RNX1" s="281"/>
      <c r="RNY1" s="281"/>
      <c r="RNZ1" s="281"/>
      <c r="ROA1" s="281"/>
      <c r="ROB1" s="281"/>
      <c r="ROC1" s="281"/>
      <c r="ROD1" s="281"/>
      <c r="ROE1" s="281"/>
      <c r="ROF1" s="281"/>
      <c r="ROG1" s="281"/>
      <c r="ROH1" s="281"/>
      <c r="ROI1" s="281"/>
      <c r="ROJ1" s="281"/>
      <c r="ROK1" s="281"/>
      <c r="ROL1" s="281"/>
      <c r="ROM1" s="281"/>
      <c r="RON1" s="281"/>
      <c r="ROO1" s="281"/>
      <c r="ROP1" s="281"/>
      <c r="ROQ1" s="281"/>
      <c r="ROR1" s="281"/>
      <c r="ROS1" s="281"/>
      <c r="ROT1" s="281"/>
      <c r="ROU1" s="281"/>
      <c r="ROV1" s="281"/>
      <c r="ROW1" s="281"/>
      <c r="ROX1" s="281"/>
      <c r="ROY1" s="281"/>
      <c r="ROZ1" s="281"/>
      <c r="RPA1" s="281"/>
      <c r="RPB1" s="281"/>
      <c r="RPC1" s="281"/>
      <c r="RPD1" s="281"/>
      <c r="RPE1" s="281"/>
      <c r="RPF1" s="281"/>
      <c r="RPG1" s="281"/>
      <c r="RPH1" s="281"/>
      <c r="RPI1" s="281"/>
      <c r="RPJ1" s="281"/>
      <c r="RPK1" s="281"/>
      <c r="RPL1" s="281"/>
      <c r="RPM1" s="281"/>
      <c r="RPN1" s="281"/>
      <c r="RPO1" s="281"/>
      <c r="RPP1" s="281"/>
      <c r="RPQ1" s="281"/>
      <c r="RPR1" s="281"/>
      <c r="RPS1" s="281"/>
      <c r="RPT1" s="281"/>
      <c r="RPU1" s="281"/>
      <c r="RPV1" s="281"/>
      <c r="RPW1" s="281"/>
      <c r="RPX1" s="281"/>
      <c r="RPY1" s="281"/>
      <c r="RPZ1" s="281"/>
      <c r="RQA1" s="281"/>
      <c r="RQB1" s="281"/>
      <c r="RQC1" s="281"/>
      <c r="RQD1" s="281"/>
      <c r="RQE1" s="281"/>
      <c r="RQF1" s="281"/>
      <c r="RQG1" s="281"/>
      <c r="RQH1" s="281"/>
      <c r="RQI1" s="281"/>
      <c r="RQJ1" s="281"/>
      <c r="RQK1" s="281"/>
      <c r="RQL1" s="281"/>
      <c r="RQM1" s="281"/>
      <c r="RQN1" s="281"/>
      <c r="RQO1" s="281"/>
      <c r="RQP1" s="281"/>
      <c r="RQQ1" s="281"/>
      <c r="RQR1" s="281"/>
      <c r="RQS1" s="281"/>
      <c r="RQT1" s="281"/>
      <c r="RQU1" s="281"/>
      <c r="RQV1" s="281"/>
      <c r="RQW1" s="281"/>
      <c r="RQX1" s="281"/>
      <c r="RQY1" s="281"/>
      <c r="RQZ1" s="281"/>
      <c r="RRA1" s="281"/>
      <c r="RRB1" s="281"/>
      <c r="RRC1" s="281"/>
      <c r="RRD1" s="281"/>
      <c r="RRE1" s="281"/>
      <c r="RRF1" s="281"/>
      <c r="RRG1" s="281"/>
      <c r="RRH1" s="281"/>
      <c r="RRI1" s="281"/>
      <c r="RRJ1" s="281"/>
      <c r="RRK1" s="281"/>
      <c r="RRL1" s="281"/>
      <c r="RRM1" s="281"/>
      <c r="RRN1" s="281"/>
      <c r="RRO1" s="281"/>
      <c r="RRP1" s="281"/>
      <c r="RRQ1" s="281"/>
      <c r="RRR1" s="281"/>
      <c r="RRS1" s="281"/>
      <c r="RRT1" s="281"/>
      <c r="RRU1" s="281"/>
      <c r="RRV1" s="281"/>
      <c r="RRW1" s="281"/>
      <c r="RRX1" s="281"/>
      <c r="RRY1" s="281"/>
      <c r="RRZ1" s="281"/>
      <c r="RSA1" s="281"/>
      <c r="RSB1" s="281"/>
      <c r="RSC1" s="281"/>
      <c r="RSD1" s="281"/>
      <c r="RSE1" s="281"/>
      <c r="RSF1" s="281"/>
      <c r="RSG1" s="281"/>
      <c r="RSH1" s="281"/>
      <c r="RSI1" s="281"/>
      <c r="RSJ1" s="281"/>
      <c r="RSK1" s="281"/>
      <c r="RSL1" s="281"/>
      <c r="RSM1" s="281"/>
      <c r="RSN1" s="281"/>
      <c r="RSO1" s="281"/>
      <c r="RSP1" s="281"/>
      <c r="RSQ1" s="281"/>
      <c r="RSR1" s="281"/>
      <c r="RSS1" s="281"/>
      <c r="RST1" s="281"/>
      <c r="RSU1" s="281"/>
      <c r="RSV1" s="281"/>
      <c r="RSW1" s="281"/>
      <c r="RSX1" s="281"/>
      <c r="RSY1" s="281"/>
      <c r="RSZ1" s="281"/>
      <c r="RTA1" s="281"/>
      <c r="RTB1" s="281"/>
      <c r="RTC1" s="281"/>
      <c r="RTD1" s="281"/>
      <c r="RTE1" s="281"/>
      <c r="RTF1" s="281"/>
      <c r="RTG1" s="281"/>
      <c r="RTH1" s="281"/>
      <c r="RTI1" s="281"/>
      <c r="RTJ1" s="281"/>
      <c r="RTK1" s="281"/>
      <c r="RTL1" s="281"/>
      <c r="RTM1" s="281"/>
      <c r="RTN1" s="281"/>
      <c r="RTO1" s="281"/>
      <c r="RTP1" s="281"/>
      <c r="RTQ1" s="281"/>
      <c r="RTR1" s="281"/>
      <c r="RTS1" s="281"/>
      <c r="RTT1" s="281"/>
      <c r="RTU1" s="281"/>
      <c r="RTV1" s="281"/>
      <c r="RTW1" s="281"/>
      <c r="RTX1" s="281"/>
      <c r="RTY1" s="281"/>
      <c r="RTZ1" s="281"/>
      <c r="RUA1" s="281"/>
      <c r="RUB1" s="281"/>
      <c r="RUC1" s="281"/>
      <c r="RUD1" s="281"/>
      <c r="RUE1" s="281"/>
      <c r="RUF1" s="281"/>
      <c r="RUG1" s="281"/>
      <c r="RUH1" s="281"/>
      <c r="RUI1" s="281"/>
      <c r="RUJ1" s="281"/>
      <c r="RUK1" s="281"/>
      <c r="RUL1" s="281"/>
      <c r="RUM1" s="281"/>
      <c r="RUN1" s="281"/>
      <c r="RUO1" s="281"/>
      <c r="RUP1" s="281"/>
      <c r="RUQ1" s="281"/>
      <c r="RUR1" s="281"/>
      <c r="RUS1" s="281"/>
      <c r="RUT1" s="281"/>
      <c r="RUU1" s="281"/>
      <c r="RUV1" s="281"/>
      <c r="RUW1" s="281"/>
      <c r="RUX1" s="281"/>
      <c r="RUY1" s="281"/>
      <c r="RUZ1" s="281"/>
      <c r="RVA1" s="281"/>
      <c r="RVB1" s="281"/>
      <c r="RVC1" s="281"/>
      <c r="RVD1" s="281"/>
      <c r="RVE1" s="281"/>
      <c r="RVF1" s="281"/>
      <c r="RVG1" s="281"/>
      <c r="RVH1" s="281"/>
      <c r="RVI1" s="281"/>
      <c r="RVJ1" s="281"/>
      <c r="RVK1" s="281"/>
      <c r="RVL1" s="281"/>
      <c r="RVM1" s="281"/>
      <c r="RVN1" s="281"/>
      <c r="RVO1" s="281"/>
      <c r="RVP1" s="281"/>
      <c r="RVQ1" s="281"/>
      <c r="RVR1" s="281"/>
      <c r="RVS1" s="281"/>
      <c r="RVT1" s="281"/>
      <c r="RVU1" s="281"/>
      <c r="RVV1" s="281"/>
      <c r="RVW1" s="281"/>
      <c r="RVX1" s="281"/>
      <c r="RVY1" s="281"/>
      <c r="RVZ1" s="281"/>
      <c r="RWA1" s="281"/>
      <c r="RWB1" s="281"/>
      <c r="RWC1" s="281"/>
      <c r="RWD1" s="281"/>
      <c r="RWE1" s="281"/>
      <c r="RWF1" s="281"/>
      <c r="RWG1" s="281"/>
      <c r="RWH1" s="281"/>
      <c r="RWI1" s="281"/>
      <c r="RWJ1" s="281"/>
      <c r="RWK1" s="281"/>
      <c r="RWL1" s="281"/>
      <c r="RWM1" s="281"/>
      <c r="RWN1" s="281"/>
      <c r="RWO1" s="281"/>
      <c r="RWP1" s="281"/>
      <c r="RWQ1" s="281"/>
      <c r="RWR1" s="281"/>
      <c r="RWS1" s="281"/>
      <c r="RWT1" s="281"/>
      <c r="RWU1" s="281"/>
      <c r="RWV1" s="281"/>
      <c r="RWW1" s="281"/>
      <c r="RWX1" s="281"/>
      <c r="RWY1" s="281"/>
      <c r="RWZ1" s="281"/>
      <c r="RXA1" s="281"/>
      <c r="RXB1" s="281"/>
      <c r="RXC1" s="281"/>
      <c r="RXD1" s="281"/>
      <c r="RXE1" s="281"/>
      <c r="RXF1" s="281"/>
      <c r="RXG1" s="281"/>
      <c r="RXH1" s="281"/>
      <c r="RXI1" s="281"/>
      <c r="RXJ1" s="281"/>
      <c r="RXK1" s="281"/>
      <c r="RXL1" s="281"/>
      <c r="RXM1" s="281"/>
      <c r="RXN1" s="281"/>
      <c r="RXO1" s="281"/>
      <c r="RXP1" s="281"/>
      <c r="RXQ1" s="281"/>
      <c r="RXR1" s="281"/>
      <c r="RXS1" s="281"/>
      <c r="RXT1" s="281"/>
      <c r="RXU1" s="281"/>
      <c r="RXV1" s="281"/>
      <c r="RXW1" s="281"/>
      <c r="RXX1" s="281"/>
      <c r="RXY1" s="281"/>
      <c r="RXZ1" s="281"/>
      <c r="RYA1" s="281"/>
      <c r="RYB1" s="281"/>
      <c r="RYC1" s="281"/>
      <c r="RYD1" s="281"/>
      <c r="RYE1" s="281"/>
      <c r="RYF1" s="281"/>
      <c r="RYG1" s="281"/>
      <c r="RYH1" s="281"/>
      <c r="RYI1" s="281"/>
      <c r="RYJ1" s="281"/>
      <c r="RYK1" s="281"/>
      <c r="RYL1" s="281"/>
      <c r="RYM1" s="281"/>
      <c r="RYN1" s="281"/>
      <c r="RYO1" s="281"/>
      <c r="RYP1" s="281"/>
      <c r="RYQ1" s="281"/>
      <c r="RYR1" s="281"/>
      <c r="RYS1" s="281"/>
      <c r="RYT1" s="281"/>
      <c r="RYU1" s="281"/>
      <c r="RYV1" s="281"/>
      <c r="RYW1" s="281"/>
      <c r="RYX1" s="281"/>
      <c r="RYY1" s="281"/>
      <c r="RYZ1" s="281"/>
      <c r="RZA1" s="281"/>
      <c r="RZB1" s="281"/>
      <c r="RZC1" s="281"/>
      <c r="RZD1" s="281"/>
      <c r="RZE1" s="281"/>
      <c r="RZF1" s="281"/>
      <c r="RZG1" s="281"/>
      <c r="RZH1" s="281"/>
      <c r="RZI1" s="281"/>
      <c r="RZJ1" s="281"/>
      <c r="RZK1" s="281"/>
      <c r="RZL1" s="281"/>
      <c r="RZM1" s="281"/>
      <c r="RZN1" s="281"/>
      <c r="RZO1" s="281"/>
      <c r="RZP1" s="281"/>
      <c r="RZQ1" s="281"/>
      <c r="RZR1" s="281"/>
      <c r="RZS1" s="281"/>
      <c r="RZT1" s="281"/>
      <c r="RZU1" s="281"/>
      <c r="RZV1" s="281"/>
      <c r="RZW1" s="281"/>
      <c r="RZX1" s="281"/>
      <c r="RZY1" s="281"/>
      <c r="RZZ1" s="281"/>
      <c r="SAA1" s="281"/>
      <c r="SAB1" s="281"/>
      <c r="SAC1" s="281"/>
      <c r="SAD1" s="281"/>
      <c r="SAE1" s="281"/>
      <c r="SAF1" s="281"/>
      <c r="SAG1" s="281"/>
      <c r="SAH1" s="281"/>
      <c r="SAI1" s="281"/>
      <c r="SAJ1" s="281"/>
      <c r="SAK1" s="281"/>
      <c r="SAL1" s="281"/>
      <c r="SAM1" s="281"/>
      <c r="SAN1" s="281"/>
      <c r="SAO1" s="281"/>
      <c r="SAP1" s="281"/>
      <c r="SAQ1" s="281"/>
      <c r="SAR1" s="281"/>
      <c r="SAS1" s="281"/>
      <c r="SAT1" s="281"/>
      <c r="SAU1" s="281"/>
      <c r="SAV1" s="281"/>
      <c r="SAW1" s="281"/>
      <c r="SAX1" s="281"/>
      <c r="SAY1" s="281"/>
      <c r="SAZ1" s="281"/>
      <c r="SBA1" s="281"/>
      <c r="SBB1" s="281"/>
      <c r="SBC1" s="281"/>
      <c r="SBD1" s="281"/>
      <c r="SBE1" s="281"/>
      <c r="SBF1" s="281"/>
      <c r="SBG1" s="281"/>
      <c r="SBH1" s="281"/>
      <c r="SBI1" s="281"/>
      <c r="SBJ1" s="281"/>
      <c r="SBK1" s="281"/>
      <c r="SBL1" s="281"/>
      <c r="SBM1" s="281"/>
      <c r="SBN1" s="281"/>
      <c r="SBO1" s="281"/>
      <c r="SBP1" s="281"/>
      <c r="SBQ1" s="281"/>
      <c r="SBR1" s="281"/>
      <c r="SBS1" s="281"/>
      <c r="SBT1" s="281"/>
      <c r="SBU1" s="281"/>
      <c r="SBV1" s="281"/>
      <c r="SBW1" s="281"/>
      <c r="SBX1" s="281"/>
      <c r="SBY1" s="281"/>
      <c r="SBZ1" s="281"/>
      <c r="SCA1" s="281"/>
      <c r="SCB1" s="281"/>
      <c r="SCC1" s="281"/>
      <c r="SCD1" s="281"/>
      <c r="SCE1" s="281"/>
      <c r="SCF1" s="281"/>
      <c r="SCG1" s="281"/>
      <c r="SCH1" s="281"/>
      <c r="SCI1" s="281"/>
      <c r="SCJ1" s="281"/>
      <c r="SCK1" s="281"/>
      <c r="SCL1" s="281"/>
      <c r="SCM1" s="281"/>
      <c r="SCN1" s="281"/>
      <c r="SCO1" s="281"/>
      <c r="SCP1" s="281"/>
      <c r="SCQ1" s="281"/>
      <c r="SCR1" s="281"/>
      <c r="SCS1" s="281"/>
      <c r="SCT1" s="281"/>
      <c r="SCU1" s="281"/>
      <c r="SCV1" s="281"/>
      <c r="SCW1" s="281"/>
      <c r="SCX1" s="281"/>
      <c r="SCY1" s="281"/>
      <c r="SCZ1" s="281"/>
      <c r="SDA1" s="281"/>
      <c r="SDB1" s="281"/>
      <c r="SDC1" s="281"/>
      <c r="SDD1" s="281"/>
      <c r="SDE1" s="281"/>
      <c r="SDF1" s="281"/>
      <c r="SDG1" s="281"/>
      <c r="SDH1" s="281"/>
      <c r="SDI1" s="281"/>
      <c r="SDJ1" s="281"/>
      <c r="SDK1" s="281"/>
      <c r="SDL1" s="281"/>
      <c r="SDM1" s="281"/>
      <c r="SDN1" s="281"/>
      <c r="SDO1" s="281"/>
      <c r="SDP1" s="281"/>
      <c r="SDQ1" s="281"/>
      <c r="SDR1" s="281"/>
      <c r="SDS1" s="281"/>
      <c r="SDT1" s="281"/>
      <c r="SDU1" s="281"/>
      <c r="SDV1" s="281"/>
      <c r="SDW1" s="281"/>
      <c r="SDX1" s="281"/>
      <c r="SDY1" s="281"/>
      <c r="SDZ1" s="281"/>
      <c r="SEA1" s="281"/>
      <c r="SEB1" s="281"/>
      <c r="SEC1" s="281"/>
      <c r="SED1" s="281"/>
      <c r="SEE1" s="281"/>
      <c r="SEF1" s="281"/>
      <c r="SEG1" s="281"/>
      <c r="SEH1" s="281"/>
      <c r="SEI1" s="281"/>
      <c r="SEJ1" s="281"/>
      <c r="SEK1" s="281"/>
      <c r="SEL1" s="281"/>
      <c r="SEM1" s="281"/>
      <c r="SEN1" s="281"/>
      <c r="SEO1" s="281"/>
      <c r="SEP1" s="281"/>
      <c r="SEQ1" s="281"/>
      <c r="SER1" s="281"/>
      <c r="SES1" s="281"/>
      <c r="SET1" s="281"/>
      <c r="SEU1" s="281"/>
      <c r="SEV1" s="281"/>
      <c r="SEW1" s="281"/>
      <c r="SEX1" s="281"/>
      <c r="SEY1" s="281"/>
      <c r="SEZ1" s="281"/>
      <c r="SFA1" s="281"/>
      <c r="SFB1" s="281"/>
      <c r="SFC1" s="281"/>
      <c r="SFD1" s="281"/>
      <c r="SFE1" s="281"/>
      <c r="SFF1" s="281"/>
      <c r="SFG1" s="281"/>
      <c r="SFH1" s="281"/>
      <c r="SFI1" s="281"/>
      <c r="SFJ1" s="281"/>
      <c r="SFK1" s="281"/>
      <c r="SFL1" s="281"/>
      <c r="SFM1" s="281"/>
      <c r="SFN1" s="281"/>
      <c r="SFO1" s="281"/>
      <c r="SFP1" s="281"/>
      <c r="SFQ1" s="281"/>
      <c r="SFR1" s="281"/>
      <c r="SFS1" s="281"/>
      <c r="SFT1" s="281"/>
      <c r="SFU1" s="281"/>
      <c r="SFV1" s="281"/>
      <c r="SFW1" s="281"/>
      <c r="SFX1" s="281"/>
      <c r="SFY1" s="281"/>
      <c r="SFZ1" s="281"/>
      <c r="SGA1" s="281"/>
      <c r="SGB1" s="281"/>
      <c r="SGC1" s="281"/>
      <c r="SGD1" s="281"/>
      <c r="SGE1" s="281"/>
      <c r="SGF1" s="281"/>
      <c r="SGG1" s="281"/>
      <c r="SGH1" s="281"/>
      <c r="SGI1" s="281"/>
      <c r="SGJ1" s="281"/>
      <c r="SGK1" s="281"/>
      <c r="SGL1" s="281"/>
      <c r="SGM1" s="281"/>
      <c r="SGN1" s="281"/>
      <c r="SGO1" s="281"/>
      <c r="SGP1" s="281"/>
      <c r="SGQ1" s="281"/>
      <c r="SGR1" s="281"/>
      <c r="SGS1" s="281"/>
      <c r="SGT1" s="281"/>
      <c r="SGU1" s="281"/>
      <c r="SGV1" s="281"/>
      <c r="SGW1" s="281"/>
      <c r="SGX1" s="281"/>
      <c r="SGY1" s="281"/>
      <c r="SGZ1" s="281"/>
      <c r="SHA1" s="281"/>
      <c r="SHB1" s="281"/>
      <c r="SHC1" s="281"/>
      <c r="SHD1" s="281"/>
      <c r="SHE1" s="281"/>
      <c r="SHF1" s="281"/>
      <c r="SHG1" s="281"/>
      <c r="SHH1" s="281"/>
      <c r="SHI1" s="281"/>
      <c r="SHJ1" s="281"/>
      <c r="SHK1" s="281"/>
      <c r="SHL1" s="281"/>
      <c r="SHM1" s="281"/>
      <c r="SHN1" s="281"/>
      <c r="SHO1" s="281"/>
      <c r="SHP1" s="281"/>
      <c r="SHQ1" s="281"/>
      <c r="SHR1" s="281"/>
      <c r="SHS1" s="281"/>
      <c r="SHT1" s="281"/>
      <c r="SHU1" s="281"/>
      <c r="SHV1" s="281"/>
      <c r="SHW1" s="281"/>
      <c r="SHX1" s="281"/>
      <c r="SHY1" s="281"/>
      <c r="SHZ1" s="281"/>
      <c r="SIA1" s="281"/>
      <c r="SIB1" s="281"/>
      <c r="SIC1" s="281"/>
      <c r="SID1" s="281"/>
      <c r="SIE1" s="281"/>
      <c r="SIF1" s="281"/>
      <c r="SIG1" s="281"/>
      <c r="SIH1" s="281"/>
      <c r="SII1" s="281"/>
      <c r="SIJ1" s="281"/>
      <c r="SIK1" s="281"/>
      <c r="SIL1" s="281"/>
      <c r="SIM1" s="281"/>
      <c r="SIN1" s="281"/>
      <c r="SIO1" s="281"/>
      <c r="SIP1" s="281"/>
      <c r="SIQ1" s="281"/>
      <c r="SIR1" s="281"/>
      <c r="SIS1" s="281"/>
      <c r="SIT1" s="281"/>
      <c r="SIU1" s="281"/>
      <c r="SIV1" s="281"/>
      <c r="SIW1" s="281"/>
      <c r="SIX1" s="281"/>
      <c r="SIY1" s="281"/>
      <c r="SIZ1" s="281"/>
      <c r="SJA1" s="281"/>
      <c r="SJB1" s="281"/>
      <c r="SJC1" s="281"/>
      <c r="SJD1" s="281"/>
      <c r="SJE1" s="281"/>
      <c r="SJF1" s="281"/>
      <c r="SJG1" s="281"/>
      <c r="SJH1" s="281"/>
      <c r="SJI1" s="281"/>
      <c r="SJJ1" s="281"/>
      <c r="SJK1" s="281"/>
      <c r="SJL1" s="281"/>
      <c r="SJM1" s="281"/>
      <c r="SJN1" s="281"/>
      <c r="SJO1" s="281"/>
      <c r="SJP1" s="281"/>
      <c r="SJQ1" s="281"/>
      <c r="SJR1" s="281"/>
      <c r="SJS1" s="281"/>
      <c r="SJT1" s="281"/>
      <c r="SJU1" s="281"/>
      <c r="SJV1" s="281"/>
      <c r="SJW1" s="281"/>
      <c r="SJX1" s="281"/>
      <c r="SJY1" s="281"/>
      <c r="SJZ1" s="281"/>
      <c r="SKA1" s="281"/>
      <c r="SKB1" s="281"/>
      <c r="SKC1" s="281"/>
      <c r="SKD1" s="281"/>
      <c r="SKE1" s="281"/>
      <c r="SKF1" s="281"/>
      <c r="SKG1" s="281"/>
      <c r="SKH1" s="281"/>
      <c r="SKI1" s="281"/>
      <c r="SKJ1" s="281"/>
      <c r="SKK1" s="281"/>
      <c r="SKL1" s="281"/>
      <c r="SKM1" s="281"/>
      <c r="SKN1" s="281"/>
      <c r="SKO1" s="281"/>
      <c r="SKP1" s="281"/>
      <c r="SKQ1" s="281"/>
      <c r="SKR1" s="281"/>
      <c r="SKS1" s="281"/>
      <c r="SKT1" s="281"/>
      <c r="SKU1" s="281"/>
      <c r="SKV1" s="281"/>
      <c r="SKW1" s="281"/>
      <c r="SKX1" s="281"/>
      <c r="SKY1" s="281"/>
      <c r="SKZ1" s="281"/>
      <c r="SLA1" s="281"/>
      <c r="SLB1" s="281"/>
      <c r="SLC1" s="281"/>
      <c r="SLD1" s="281"/>
      <c r="SLE1" s="281"/>
      <c r="SLF1" s="281"/>
      <c r="SLG1" s="281"/>
      <c r="SLH1" s="281"/>
      <c r="SLI1" s="281"/>
      <c r="SLJ1" s="281"/>
      <c r="SLK1" s="281"/>
      <c r="SLL1" s="281"/>
      <c r="SLM1" s="281"/>
      <c r="SLN1" s="281"/>
      <c r="SLO1" s="281"/>
      <c r="SLP1" s="281"/>
      <c r="SLQ1" s="281"/>
      <c r="SLR1" s="281"/>
      <c r="SLS1" s="281"/>
      <c r="SLT1" s="281"/>
      <c r="SLU1" s="281"/>
      <c r="SLV1" s="281"/>
      <c r="SLW1" s="281"/>
      <c r="SLX1" s="281"/>
      <c r="SLY1" s="281"/>
      <c r="SLZ1" s="281"/>
      <c r="SMA1" s="281"/>
      <c r="SMB1" s="281"/>
      <c r="SMC1" s="281"/>
      <c r="SMD1" s="281"/>
      <c r="SME1" s="281"/>
      <c r="SMF1" s="281"/>
      <c r="SMG1" s="281"/>
      <c r="SMH1" s="281"/>
      <c r="SMI1" s="281"/>
      <c r="SMJ1" s="281"/>
      <c r="SMK1" s="281"/>
      <c r="SML1" s="281"/>
      <c r="SMM1" s="281"/>
      <c r="SMN1" s="281"/>
      <c r="SMO1" s="281"/>
      <c r="SMP1" s="281"/>
      <c r="SMQ1" s="281"/>
      <c r="SMR1" s="281"/>
      <c r="SMS1" s="281"/>
      <c r="SMT1" s="281"/>
      <c r="SMU1" s="281"/>
      <c r="SMV1" s="281"/>
      <c r="SMW1" s="281"/>
      <c r="SMX1" s="281"/>
      <c r="SMY1" s="281"/>
      <c r="SMZ1" s="281"/>
      <c r="SNA1" s="281"/>
      <c r="SNB1" s="281"/>
      <c r="SNC1" s="281"/>
      <c r="SND1" s="281"/>
      <c r="SNE1" s="281"/>
      <c r="SNF1" s="281"/>
      <c r="SNG1" s="281"/>
      <c r="SNH1" s="281"/>
      <c r="SNI1" s="281"/>
      <c r="SNJ1" s="281"/>
      <c r="SNK1" s="281"/>
      <c r="SNL1" s="281"/>
      <c r="SNM1" s="281"/>
      <c r="SNN1" s="281"/>
      <c r="SNO1" s="281"/>
      <c r="SNP1" s="281"/>
      <c r="SNQ1" s="281"/>
      <c r="SNR1" s="281"/>
      <c r="SNS1" s="281"/>
      <c r="SNT1" s="281"/>
      <c r="SNU1" s="281"/>
      <c r="SNV1" s="281"/>
      <c r="SNW1" s="281"/>
      <c r="SNX1" s="281"/>
      <c r="SNY1" s="281"/>
      <c r="SNZ1" s="281"/>
      <c r="SOA1" s="281"/>
      <c r="SOB1" s="281"/>
      <c r="SOC1" s="281"/>
      <c r="SOD1" s="281"/>
      <c r="SOE1" s="281"/>
      <c r="SOF1" s="281"/>
      <c r="SOG1" s="281"/>
      <c r="SOH1" s="281"/>
      <c r="SOI1" s="281"/>
      <c r="SOJ1" s="281"/>
      <c r="SOK1" s="281"/>
      <c r="SOL1" s="281"/>
      <c r="SOM1" s="281"/>
      <c r="SON1" s="281"/>
      <c r="SOO1" s="281"/>
      <c r="SOP1" s="281"/>
      <c r="SOQ1" s="281"/>
      <c r="SOR1" s="281"/>
      <c r="SOS1" s="281"/>
      <c r="SOT1" s="281"/>
      <c r="SOU1" s="281"/>
      <c r="SOV1" s="281"/>
      <c r="SOW1" s="281"/>
      <c r="SOX1" s="281"/>
      <c r="SOY1" s="281"/>
      <c r="SOZ1" s="281"/>
      <c r="SPA1" s="281"/>
      <c r="SPB1" s="281"/>
      <c r="SPC1" s="281"/>
      <c r="SPD1" s="281"/>
      <c r="SPE1" s="281"/>
      <c r="SPF1" s="281"/>
      <c r="SPG1" s="281"/>
      <c r="SPH1" s="281"/>
      <c r="SPI1" s="281"/>
      <c r="SPJ1" s="281"/>
      <c r="SPK1" s="281"/>
      <c r="SPL1" s="281"/>
      <c r="SPM1" s="281"/>
      <c r="SPN1" s="281"/>
      <c r="SPO1" s="281"/>
      <c r="SPP1" s="281"/>
      <c r="SPQ1" s="281"/>
      <c r="SPR1" s="281"/>
      <c r="SPS1" s="281"/>
      <c r="SPT1" s="281"/>
      <c r="SPU1" s="281"/>
      <c r="SPV1" s="281"/>
      <c r="SPW1" s="281"/>
      <c r="SPX1" s="281"/>
      <c r="SPY1" s="281"/>
      <c r="SPZ1" s="281"/>
      <c r="SQA1" s="281"/>
      <c r="SQB1" s="281"/>
      <c r="SQC1" s="281"/>
      <c r="SQD1" s="281"/>
      <c r="SQE1" s="281"/>
      <c r="SQF1" s="281"/>
      <c r="SQG1" s="281"/>
      <c r="SQH1" s="281"/>
      <c r="SQI1" s="281"/>
      <c r="SQJ1" s="281"/>
      <c r="SQK1" s="281"/>
      <c r="SQL1" s="281"/>
      <c r="SQM1" s="281"/>
      <c r="SQN1" s="281"/>
      <c r="SQO1" s="281"/>
      <c r="SQP1" s="281"/>
      <c r="SQQ1" s="281"/>
      <c r="SQR1" s="281"/>
      <c r="SQS1" s="281"/>
      <c r="SQT1" s="281"/>
      <c r="SQU1" s="281"/>
      <c r="SQV1" s="281"/>
      <c r="SQW1" s="281"/>
      <c r="SQX1" s="281"/>
      <c r="SQY1" s="281"/>
      <c r="SQZ1" s="281"/>
      <c r="SRA1" s="281"/>
      <c r="SRB1" s="281"/>
      <c r="SRC1" s="281"/>
      <c r="SRD1" s="281"/>
      <c r="SRE1" s="281"/>
      <c r="SRF1" s="281"/>
      <c r="SRG1" s="281"/>
      <c r="SRH1" s="281"/>
      <c r="SRI1" s="281"/>
      <c r="SRJ1" s="281"/>
      <c r="SRK1" s="281"/>
      <c r="SRL1" s="281"/>
      <c r="SRM1" s="281"/>
      <c r="SRN1" s="281"/>
      <c r="SRO1" s="281"/>
      <c r="SRP1" s="281"/>
      <c r="SRQ1" s="281"/>
      <c r="SRR1" s="281"/>
      <c r="SRS1" s="281"/>
      <c r="SRT1" s="281"/>
      <c r="SRU1" s="281"/>
      <c r="SRV1" s="281"/>
      <c r="SRW1" s="281"/>
      <c r="SRX1" s="281"/>
      <c r="SRY1" s="281"/>
      <c r="SRZ1" s="281"/>
      <c r="SSA1" s="281"/>
      <c r="SSB1" s="281"/>
      <c r="SSC1" s="281"/>
      <c r="SSD1" s="281"/>
      <c r="SSE1" s="281"/>
      <c r="SSF1" s="281"/>
      <c r="SSG1" s="281"/>
      <c r="SSH1" s="281"/>
      <c r="SSI1" s="281"/>
      <c r="SSJ1" s="281"/>
      <c r="SSK1" s="281"/>
      <c r="SSL1" s="281"/>
      <c r="SSM1" s="281"/>
      <c r="SSN1" s="281"/>
      <c r="SSO1" s="281"/>
      <c r="SSP1" s="281"/>
      <c r="SSQ1" s="281"/>
      <c r="SSR1" s="281"/>
      <c r="SSS1" s="281"/>
      <c r="SST1" s="281"/>
      <c r="SSU1" s="281"/>
      <c r="SSV1" s="281"/>
      <c r="SSW1" s="281"/>
      <c r="SSX1" s="281"/>
      <c r="SSY1" s="281"/>
      <c r="SSZ1" s="281"/>
      <c r="STA1" s="281"/>
      <c r="STB1" s="281"/>
      <c r="STC1" s="281"/>
      <c r="STD1" s="281"/>
      <c r="STE1" s="281"/>
      <c r="STF1" s="281"/>
      <c r="STG1" s="281"/>
      <c r="STH1" s="281"/>
      <c r="STI1" s="281"/>
      <c r="STJ1" s="281"/>
      <c r="STK1" s="281"/>
      <c r="STL1" s="281"/>
      <c r="STM1" s="281"/>
      <c r="STN1" s="281"/>
      <c r="STO1" s="281"/>
      <c r="STP1" s="281"/>
      <c r="STQ1" s="281"/>
      <c r="STR1" s="281"/>
      <c r="STS1" s="281"/>
      <c r="STT1" s="281"/>
      <c r="STU1" s="281"/>
      <c r="STV1" s="281"/>
      <c r="STW1" s="281"/>
      <c r="STX1" s="281"/>
      <c r="STY1" s="281"/>
      <c r="STZ1" s="281"/>
      <c r="SUA1" s="281"/>
      <c r="SUB1" s="281"/>
      <c r="SUC1" s="281"/>
      <c r="SUD1" s="281"/>
      <c r="SUE1" s="281"/>
      <c r="SUF1" s="281"/>
      <c r="SUG1" s="281"/>
      <c r="SUH1" s="281"/>
      <c r="SUI1" s="281"/>
      <c r="SUJ1" s="281"/>
      <c r="SUK1" s="281"/>
      <c r="SUL1" s="281"/>
      <c r="SUM1" s="281"/>
      <c r="SUN1" s="281"/>
      <c r="SUO1" s="281"/>
      <c r="SUP1" s="281"/>
      <c r="SUQ1" s="281"/>
      <c r="SUR1" s="281"/>
      <c r="SUS1" s="281"/>
      <c r="SUT1" s="281"/>
      <c r="SUU1" s="281"/>
      <c r="SUV1" s="281"/>
      <c r="SUW1" s="281"/>
      <c r="SUX1" s="281"/>
      <c r="SUY1" s="281"/>
      <c r="SUZ1" s="281"/>
      <c r="SVA1" s="281"/>
      <c r="SVB1" s="281"/>
      <c r="SVC1" s="281"/>
      <c r="SVD1" s="281"/>
      <c r="SVE1" s="281"/>
      <c r="SVF1" s="281"/>
      <c r="SVG1" s="281"/>
      <c r="SVH1" s="281"/>
      <c r="SVI1" s="281"/>
      <c r="SVJ1" s="281"/>
      <c r="SVK1" s="281"/>
      <c r="SVL1" s="281"/>
      <c r="SVM1" s="281"/>
      <c r="SVN1" s="281"/>
      <c r="SVO1" s="281"/>
      <c r="SVP1" s="281"/>
      <c r="SVQ1" s="281"/>
      <c r="SVR1" s="281"/>
      <c r="SVS1" s="281"/>
      <c r="SVT1" s="281"/>
      <c r="SVU1" s="281"/>
      <c r="SVV1" s="281"/>
      <c r="SVW1" s="281"/>
      <c r="SVX1" s="281"/>
      <c r="SVY1" s="281"/>
      <c r="SVZ1" s="281"/>
      <c r="SWA1" s="281"/>
      <c r="SWB1" s="281"/>
      <c r="SWC1" s="281"/>
      <c r="SWD1" s="281"/>
      <c r="SWE1" s="281"/>
      <c r="SWF1" s="281"/>
      <c r="SWG1" s="281"/>
      <c r="SWH1" s="281"/>
      <c r="SWI1" s="281"/>
      <c r="SWJ1" s="281"/>
      <c r="SWK1" s="281"/>
      <c r="SWL1" s="281"/>
      <c r="SWM1" s="281"/>
      <c r="SWN1" s="281"/>
      <c r="SWO1" s="281"/>
      <c r="SWP1" s="281"/>
      <c r="SWQ1" s="281"/>
      <c r="SWR1" s="281"/>
      <c r="SWS1" s="281"/>
      <c r="SWT1" s="281"/>
      <c r="SWU1" s="281"/>
      <c r="SWV1" s="281"/>
      <c r="SWW1" s="281"/>
      <c r="SWX1" s="281"/>
      <c r="SWY1" s="281"/>
      <c r="SWZ1" s="281"/>
      <c r="SXA1" s="281"/>
      <c r="SXB1" s="281"/>
      <c r="SXC1" s="281"/>
      <c r="SXD1" s="281"/>
      <c r="SXE1" s="281"/>
      <c r="SXF1" s="281"/>
      <c r="SXG1" s="281"/>
      <c r="SXH1" s="281"/>
      <c r="SXI1" s="281"/>
      <c r="SXJ1" s="281"/>
      <c r="SXK1" s="281"/>
      <c r="SXL1" s="281"/>
      <c r="SXM1" s="281"/>
      <c r="SXN1" s="281"/>
      <c r="SXO1" s="281"/>
      <c r="SXP1" s="281"/>
      <c r="SXQ1" s="281"/>
      <c r="SXR1" s="281"/>
      <c r="SXS1" s="281"/>
      <c r="SXT1" s="281"/>
      <c r="SXU1" s="281"/>
      <c r="SXV1" s="281"/>
      <c r="SXW1" s="281"/>
      <c r="SXX1" s="281"/>
      <c r="SXY1" s="281"/>
      <c r="SXZ1" s="281"/>
      <c r="SYA1" s="281"/>
      <c r="SYB1" s="281"/>
      <c r="SYC1" s="281"/>
      <c r="SYD1" s="281"/>
      <c r="SYE1" s="281"/>
      <c r="SYF1" s="281"/>
      <c r="SYG1" s="281"/>
      <c r="SYH1" s="281"/>
      <c r="SYI1" s="281"/>
      <c r="SYJ1" s="281"/>
      <c r="SYK1" s="281"/>
      <c r="SYL1" s="281"/>
      <c r="SYM1" s="281"/>
      <c r="SYN1" s="281"/>
      <c r="SYO1" s="281"/>
      <c r="SYP1" s="281"/>
      <c r="SYQ1" s="281"/>
      <c r="SYR1" s="281"/>
      <c r="SYS1" s="281"/>
      <c r="SYT1" s="281"/>
      <c r="SYU1" s="281"/>
      <c r="SYV1" s="281"/>
      <c r="SYW1" s="281"/>
      <c r="SYX1" s="281"/>
      <c r="SYY1" s="281"/>
      <c r="SYZ1" s="281"/>
      <c r="SZA1" s="281"/>
      <c r="SZB1" s="281"/>
      <c r="SZC1" s="281"/>
      <c r="SZD1" s="281"/>
      <c r="SZE1" s="281"/>
      <c r="SZF1" s="281"/>
      <c r="SZG1" s="281"/>
      <c r="SZH1" s="281"/>
      <c r="SZI1" s="281"/>
      <c r="SZJ1" s="281"/>
      <c r="SZK1" s="281"/>
      <c r="SZL1" s="281"/>
      <c r="SZM1" s="281"/>
      <c r="SZN1" s="281"/>
      <c r="SZO1" s="281"/>
      <c r="SZP1" s="281"/>
      <c r="SZQ1" s="281"/>
      <c r="SZR1" s="281"/>
      <c r="SZS1" s="281"/>
      <c r="SZT1" s="281"/>
      <c r="SZU1" s="281"/>
      <c r="SZV1" s="281"/>
      <c r="SZW1" s="281"/>
      <c r="SZX1" s="281"/>
      <c r="SZY1" s="281"/>
      <c r="SZZ1" s="281"/>
      <c r="TAA1" s="281"/>
      <c r="TAB1" s="281"/>
      <c r="TAC1" s="281"/>
      <c r="TAD1" s="281"/>
      <c r="TAE1" s="281"/>
      <c r="TAF1" s="281"/>
      <c r="TAG1" s="281"/>
      <c r="TAH1" s="281"/>
      <c r="TAI1" s="281"/>
      <c r="TAJ1" s="281"/>
      <c r="TAK1" s="281"/>
      <c r="TAL1" s="281"/>
      <c r="TAM1" s="281"/>
      <c r="TAN1" s="281"/>
      <c r="TAO1" s="281"/>
      <c r="TAP1" s="281"/>
      <c r="TAQ1" s="281"/>
      <c r="TAR1" s="281"/>
      <c r="TAS1" s="281"/>
      <c r="TAT1" s="281"/>
      <c r="TAU1" s="281"/>
      <c r="TAV1" s="281"/>
      <c r="TAW1" s="281"/>
      <c r="TAX1" s="281"/>
      <c r="TAY1" s="281"/>
      <c r="TAZ1" s="281"/>
      <c r="TBA1" s="281"/>
      <c r="TBB1" s="281"/>
      <c r="TBC1" s="281"/>
      <c r="TBD1" s="281"/>
      <c r="TBE1" s="281"/>
      <c r="TBF1" s="281"/>
      <c r="TBG1" s="281"/>
      <c r="TBH1" s="281"/>
      <c r="TBI1" s="281"/>
      <c r="TBJ1" s="281"/>
      <c r="TBK1" s="281"/>
      <c r="TBL1" s="281"/>
      <c r="TBM1" s="281"/>
      <c r="TBN1" s="281"/>
      <c r="TBO1" s="281"/>
      <c r="TBP1" s="281"/>
      <c r="TBQ1" s="281"/>
      <c r="TBR1" s="281"/>
      <c r="TBS1" s="281"/>
      <c r="TBT1" s="281"/>
      <c r="TBU1" s="281"/>
      <c r="TBV1" s="281"/>
      <c r="TBW1" s="281"/>
      <c r="TBX1" s="281"/>
      <c r="TBY1" s="281"/>
      <c r="TBZ1" s="281"/>
      <c r="TCA1" s="281"/>
      <c r="TCB1" s="281"/>
      <c r="TCC1" s="281"/>
      <c r="TCD1" s="281"/>
      <c r="TCE1" s="281"/>
      <c r="TCF1" s="281"/>
      <c r="TCG1" s="281"/>
      <c r="TCH1" s="281"/>
      <c r="TCI1" s="281"/>
      <c r="TCJ1" s="281"/>
      <c r="TCK1" s="281"/>
      <c r="TCL1" s="281"/>
      <c r="TCM1" s="281"/>
      <c r="TCN1" s="281"/>
      <c r="TCO1" s="281"/>
      <c r="TCP1" s="281"/>
      <c r="TCQ1" s="281"/>
      <c r="TCR1" s="281"/>
      <c r="TCS1" s="281"/>
      <c r="TCT1" s="281"/>
      <c r="TCU1" s="281"/>
      <c r="TCV1" s="281"/>
      <c r="TCW1" s="281"/>
      <c r="TCX1" s="281"/>
      <c r="TCY1" s="281"/>
      <c r="TCZ1" s="281"/>
      <c r="TDA1" s="281"/>
      <c r="TDB1" s="281"/>
      <c r="TDC1" s="281"/>
      <c r="TDD1" s="281"/>
      <c r="TDE1" s="281"/>
      <c r="TDF1" s="281"/>
      <c r="TDG1" s="281"/>
      <c r="TDH1" s="281"/>
      <c r="TDI1" s="281"/>
      <c r="TDJ1" s="281"/>
      <c r="TDK1" s="281"/>
      <c r="TDL1" s="281"/>
      <c r="TDM1" s="281"/>
      <c r="TDN1" s="281"/>
      <c r="TDO1" s="281"/>
      <c r="TDP1" s="281"/>
      <c r="TDQ1" s="281"/>
      <c r="TDR1" s="281"/>
      <c r="TDS1" s="281"/>
      <c r="TDT1" s="281"/>
      <c r="TDU1" s="281"/>
      <c r="TDV1" s="281"/>
      <c r="TDW1" s="281"/>
      <c r="TDX1" s="281"/>
      <c r="TDY1" s="281"/>
      <c r="TDZ1" s="281"/>
      <c r="TEA1" s="281"/>
      <c r="TEB1" s="281"/>
      <c r="TEC1" s="281"/>
      <c r="TED1" s="281"/>
      <c r="TEE1" s="281"/>
      <c r="TEF1" s="281"/>
      <c r="TEG1" s="281"/>
      <c r="TEH1" s="281"/>
      <c r="TEI1" s="281"/>
      <c r="TEJ1" s="281"/>
      <c r="TEK1" s="281"/>
      <c r="TEL1" s="281"/>
      <c r="TEM1" s="281"/>
      <c r="TEN1" s="281"/>
      <c r="TEO1" s="281"/>
      <c r="TEP1" s="281"/>
      <c r="TEQ1" s="281"/>
      <c r="TER1" s="281"/>
      <c r="TES1" s="281"/>
      <c r="TET1" s="281"/>
      <c r="TEU1" s="281"/>
      <c r="TEV1" s="281"/>
      <c r="TEW1" s="281"/>
      <c r="TEX1" s="281"/>
      <c r="TEY1" s="281"/>
      <c r="TEZ1" s="281"/>
      <c r="TFA1" s="281"/>
      <c r="TFB1" s="281"/>
      <c r="TFC1" s="281"/>
      <c r="TFD1" s="281"/>
      <c r="TFE1" s="281"/>
      <c r="TFF1" s="281"/>
      <c r="TFG1" s="281"/>
      <c r="TFH1" s="281"/>
      <c r="TFI1" s="281"/>
      <c r="TFJ1" s="281"/>
      <c r="TFK1" s="281"/>
      <c r="TFL1" s="281"/>
      <c r="TFM1" s="281"/>
      <c r="TFN1" s="281"/>
      <c r="TFO1" s="281"/>
      <c r="TFP1" s="281"/>
      <c r="TFQ1" s="281"/>
      <c r="TFR1" s="281"/>
      <c r="TFS1" s="281"/>
      <c r="TFT1" s="281"/>
      <c r="TFU1" s="281"/>
      <c r="TFV1" s="281"/>
      <c r="TFW1" s="281"/>
      <c r="TFX1" s="281"/>
      <c r="TFY1" s="281"/>
      <c r="TFZ1" s="281"/>
      <c r="TGA1" s="281"/>
      <c r="TGB1" s="281"/>
      <c r="TGC1" s="281"/>
      <c r="TGD1" s="281"/>
      <c r="TGE1" s="281"/>
      <c r="TGF1" s="281"/>
      <c r="TGG1" s="281"/>
      <c r="TGH1" s="281"/>
      <c r="TGI1" s="281"/>
      <c r="TGJ1" s="281"/>
      <c r="TGK1" s="281"/>
      <c r="TGL1" s="281"/>
      <c r="TGM1" s="281"/>
      <c r="TGN1" s="281"/>
      <c r="TGO1" s="281"/>
      <c r="TGP1" s="281"/>
      <c r="TGQ1" s="281"/>
      <c r="TGR1" s="281"/>
      <c r="TGS1" s="281"/>
      <c r="TGT1" s="281"/>
      <c r="TGU1" s="281"/>
      <c r="TGV1" s="281"/>
      <c r="TGW1" s="281"/>
      <c r="TGX1" s="281"/>
      <c r="TGY1" s="281"/>
      <c r="TGZ1" s="281"/>
      <c r="THA1" s="281"/>
      <c r="THB1" s="281"/>
      <c r="THC1" s="281"/>
      <c r="THD1" s="281"/>
      <c r="THE1" s="281"/>
      <c r="THF1" s="281"/>
      <c r="THG1" s="281"/>
      <c r="THH1" s="281"/>
      <c r="THI1" s="281"/>
      <c r="THJ1" s="281"/>
      <c r="THK1" s="281"/>
      <c r="THL1" s="281"/>
      <c r="THM1" s="281"/>
      <c r="THN1" s="281"/>
      <c r="THO1" s="281"/>
      <c r="THP1" s="281"/>
      <c r="THQ1" s="281"/>
      <c r="THR1" s="281"/>
      <c r="THS1" s="281"/>
      <c r="THT1" s="281"/>
      <c r="THU1" s="281"/>
      <c r="THV1" s="281"/>
      <c r="THW1" s="281"/>
      <c r="THX1" s="281"/>
      <c r="THY1" s="281"/>
      <c r="THZ1" s="281"/>
      <c r="TIA1" s="281"/>
      <c r="TIB1" s="281"/>
      <c r="TIC1" s="281"/>
      <c r="TID1" s="281"/>
      <c r="TIE1" s="281"/>
      <c r="TIF1" s="281"/>
      <c r="TIG1" s="281"/>
      <c r="TIH1" s="281"/>
      <c r="TII1" s="281"/>
      <c r="TIJ1" s="281"/>
      <c r="TIK1" s="281"/>
      <c r="TIL1" s="281"/>
      <c r="TIM1" s="281"/>
      <c r="TIN1" s="281"/>
      <c r="TIO1" s="281"/>
      <c r="TIP1" s="281"/>
      <c r="TIQ1" s="281"/>
      <c r="TIR1" s="281"/>
      <c r="TIS1" s="281"/>
      <c r="TIT1" s="281"/>
      <c r="TIU1" s="281"/>
      <c r="TIV1" s="281"/>
      <c r="TIW1" s="281"/>
      <c r="TIX1" s="281"/>
      <c r="TIY1" s="281"/>
      <c r="TIZ1" s="281"/>
      <c r="TJA1" s="281"/>
      <c r="TJB1" s="281"/>
      <c r="TJC1" s="281"/>
      <c r="TJD1" s="281"/>
      <c r="TJE1" s="281"/>
      <c r="TJF1" s="281"/>
      <c r="TJG1" s="281"/>
      <c r="TJH1" s="281"/>
      <c r="TJI1" s="281"/>
      <c r="TJJ1" s="281"/>
      <c r="TJK1" s="281"/>
      <c r="TJL1" s="281"/>
      <c r="TJM1" s="281"/>
      <c r="TJN1" s="281"/>
      <c r="TJO1" s="281"/>
      <c r="TJP1" s="281"/>
      <c r="TJQ1" s="281"/>
      <c r="TJR1" s="281"/>
      <c r="TJS1" s="281"/>
      <c r="TJT1" s="281"/>
      <c r="TJU1" s="281"/>
      <c r="TJV1" s="281"/>
      <c r="TJW1" s="281"/>
      <c r="TJX1" s="281"/>
      <c r="TJY1" s="281"/>
      <c r="TJZ1" s="281"/>
      <c r="TKA1" s="281"/>
      <c r="TKB1" s="281"/>
      <c r="TKC1" s="281"/>
      <c r="TKD1" s="281"/>
      <c r="TKE1" s="281"/>
      <c r="TKF1" s="281"/>
      <c r="TKG1" s="281"/>
      <c r="TKH1" s="281"/>
      <c r="TKI1" s="281"/>
      <c r="TKJ1" s="281"/>
      <c r="TKK1" s="281"/>
      <c r="TKL1" s="281"/>
      <c r="TKM1" s="281"/>
      <c r="TKN1" s="281"/>
      <c r="TKO1" s="281"/>
      <c r="TKP1" s="281"/>
      <c r="TKQ1" s="281"/>
      <c r="TKR1" s="281"/>
      <c r="TKS1" s="281"/>
      <c r="TKT1" s="281"/>
      <c r="TKU1" s="281"/>
      <c r="TKV1" s="281"/>
      <c r="TKW1" s="281"/>
      <c r="TKX1" s="281"/>
      <c r="TKY1" s="281"/>
      <c r="TKZ1" s="281"/>
      <c r="TLA1" s="281"/>
      <c r="TLB1" s="281"/>
      <c r="TLC1" s="281"/>
      <c r="TLD1" s="281"/>
      <c r="TLE1" s="281"/>
      <c r="TLF1" s="281"/>
      <c r="TLG1" s="281"/>
      <c r="TLH1" s="281"/>
      <c r="TLI1" s="281"/>
      <c r="TLJ1" s="281"/>
      <c r="TLK1" s="281"/>
      <c r="TLL1" s="281"/>
      <c r="TLM1" s="281"/>
      <c r="TLN1" s="281"/>
      <c r="TLO1" s="281"/>
      <c r="TLP1" s="281"/>
      <c r="TLQ1" s="281"/>
      <c r="TLR1" s="281"/>
      <c r="TLS1" s="281"/>
      <c r="TLT1" s="281"/>
      <c r="TLU1" s="281"/>
      <c r="TLV1" s="281"/>
      <c r="TLW1" s="281"/>
      <c r="TLX1" s="281"/>
      <c r="TLY1" s="281"/>
      <c r="TLZ1" s="281"/>
      <c r="TMA1" s="281"/>
      <c r="TMB1" s="281"/>
      <c r="TMC1" s="281"/>
      <c r="TMD1" s="281"/>
      <c r="TME1" s="281"/>
      <c r="TMF1" s="281"/>
      <c r="TMG1" s="281"/>
      <c r="TMH1" s="281"/>
      <c r="TMI1" s="281"/>
      <c r="TMJ1" s="281"/>
      <c r="TMK1" s="281"/>
      <c r="TML1" s="281"/>
      <c r="TMM1" s="281"/>
      <c r="TMN1" s="281"/>
      <c r="TMO1" s="281"/>
      <c r="TMP1" s="281"/>
      <c r="TMQ1" s="281"/>
      <c r="TMR1" s="281"/>
      <c r="TMS1" s="281"/>
      <c r="TMT1" s="281"/>
      <c r="TMU1" s="281"/>
      <c r="TMV1" s="281"/>
      <c r="TMW1" s="281"/>
      <c r="TMX1" s="281"/>
      <c r="TMY1" s="281"/>
      <c r="TMZ1" s="281"/>
      <c r="TNA1" s="281"/>
      <c r="TNB1" s="281"/>
      <c r="TNC1" s="281"/>
      <c r="TND1" s="281"/>
      <c r="TNE1" s="281"/>
      <c r="TNF1" s="281"/>
      <c r="TNG1" s="281"/>
      <c r="TNH1" s="281"/>
      <c r="TNI1" s="281"/>
      <c r="TNJ1" s="281"/>
      <c r="TNK1" s="281"/>
      <c r="TNL1" s="281"/>
      <c r="TNM1" s="281"/>
      <c r="TNN1" s="281"/>
      <c r="TNO1" s="281"/>
      <c r="TNP1" s="281"/>
      <c r="TNQ1" s="281"/>
      <c r="TNR1" s="281"/>
      <c r="TNS1" s="281"/>
      <c r="TNT1" s="281"/>
      <c r="TNU1" s="281"/>
      <c r="TNV1" s="281"/>
      <c r="TNW1" s="281"/>
      <c r="TNX1" s="281"/>
      <c r="TNY1" s="281"/>
      <c r="TNZ1" s="281"/>
      <c r="TOA1" s="281"/>
      <c r="TOB1" s="281"/>
      <c r="TOC1" s="281"/>
      <c r="TOD1" s="281"/>
      <c r="TOE1" s="281"/>
      <c r="TOF1" s="281"/>
      <c r="TOG1" s="281"/>
      <c r="TOH1" s="281"/>
      <c r="TOI1" s="281"/>
      <c r="TOJ1" s="281"/>
      <c r="TOK1" s="281"/>
      <c r="TOL1" s="281"/>
      <c r="TOM1" s="281"/>
      <c r="TON1" s="281"/>
      <c r="TOO1" s="281"/>
      <c r="TOP1" s="281"/>
      <c r="TOQ1" s="281"/>
      <c r="TOR1" s="281"/>
      <c r="TOS1" s="281"/>
      <c r="TOT1" s="281"/>
      <c r="TOU1" s="281"/>
      <c r="TOV1" s="281"/>
      <c r="TOW1" s="281"/>
      <c r="TOX1" s="281"/>
      <c r="TOY1" s="281"/>
      <c r="TOZ1" s="281"/>
      <c r="TPA1" s="281"/>
      <c r="TPB1" s="281"/>
      <c r="TPC1" s="281"/>
      <c r="TPD1" s="281"/>
      <c r="TPE1" s="281"/>
      <c r="TPF1" s="281"/>
      <c r="TPG1" s="281"/>
      <c r="TPH1" s="281"/>
      <c r="TPI1" s="281"/>
      <c r="TPJ1" s="281"/>
      <c r="TPK1" s="281"/>
      <c r="TPL1" s="281"/>
      <c r="TPM1" s="281"/>
      <c r="TPN1" s="281"/>
      <c r="TPO1" s="281"/>
      <c r="TPP1" s="281"/>
      <c r="TPQ1" s="281"/>
      <c r="TPR1" s="281"/>
      <c r="TPS1" s="281"/>
      <c r="TPT1" s="281"/>
      <c r="TPU1" s="281"/>
      <c r="TPV1" s="281"/>
      <c r="TPW1" s="281"/>
      <c r="TPX1" s="281"/>
      <c r="TPY1" s="281"/>
      <c r="TPZ1" s="281"/>
      <c r="TQA1" s="281"/>
      <c r="TQB1" s="281"/>
      <c r="TQC1" s="281"/>
      <c r="TQD1" s="281"/>
      <c r="TQE1" s="281"/>
      <c r="TQF1" s="281"/>
      <c r="TQG1" s="281"/>
      <c r="TQH1" s="281"/>
      <c r="TQI1" s="281"/>
      <c r="TQJ1" s="281"/>
      <c r="TQK1" s="281"/>
      <c r="TQL1" s="281"/>
      <c r="TQM1" s="281"/>
      <c r="TQN1" s="281"/>
      <c r="TQO1" s="281"/>
      <c r="TQP1" s="281"/>
      <c r="TQQ1" s="281"/>
      <c r="TQR1" s="281"/>
      <c r="TQS1" s="281"/>
      <c r="TQT1" s="281"/>
      <c r="TQU1" s="281"/>
      <c r="TQV1" s="281"/>
      <c r="TQW1" s="281"/>
      <c r="TQX1" s="281"/>
      <c r="TQY1" s="281"/>
      <c r="TQZ1" s="281"/>
      <c r="TRA1" s="281"/>
      <c r="TRB1" s="281"/>
      <c r="TRC1" s="281"/>
      <c r="TRD1" s="281"/>
      <c r="TRE1" s="281"/>
      <c r="TRF1" s="281"/>
      <c r="TRG1" s="281"/>
      <c r="TRH1" s="281"/>
      <c r="TRI1" s="281"/>
      <c r="TRJ1" s="281"/>
      <c r="TRK1" s="281"/>
      <c r="TRL1" s="281"/>
      <c r="TRM1" s="281"/>
      <c r="TRN1" s="281"/>
      <c r="TRO1" s="281"/>
      <c r="TRP1" s="281"/>
      <c r="TRQ1" s="281"/>
      <c r="TRR1" s="281"/>
      <c r="TRS1" s="281"/>
      <c r="TRT1" s="281"/>
      <c r="TRU1" s="281"/>
      <c r="TRV1" s="281"/>
      <c r="TRW1" s="281"/>
      <c r="TRX1" s="281"/>
      <c r="TRY1" s="281"/>
      <c r="TRZ1" s="281"/>
      <c r="TSA1" s="281"/>
      <c r="TSB1" s="281"/>
      <c r="TSC1" s="281"/>
      <c r="TSD1" s="281"/>
      <c r="TSE1" s="281"/>
      <c r="TSF1" s="281"/>
      <c r="TSG1" s="281"/>
      <c r="TSH1" s="281"/>
      <c r="TSI1" s="281"/>
      <c r="TSJ1" s="281"/>
      <c r="TSK1" s="281"/>
      <c r="TSL1" s="281"/>
      <c r="TSM1" s="281"/>
      <c r="TSN1" s="281"/>
      <c r="TSO1" s="281"/>
      <c r="TSP1" s="281"/>
      <c r="TSQ1" s="281"/>
      <c r="TSR1" s="281"/>
      <c r="TSS1" s="281"/>
      <c r="TST1" s="281"/>
      <c r="TSU1" s="281"/>
      <c r="TSV1" s="281"/>
      <c r="TSW1" s="281"/>
      <c r="TSX1" s="281"/>
      <c r="TSY1" s="281"/>
      <c r="TSZ1" s="281"/>
      <c r="TTA1" s="281"/>
      <c r="TTB1" s="281"/>
      <c r="TTC1" s="281"/>
      <c r="TTD1" s="281"/>
      <c r="TTE1" s="281"/>
      <c r="TTF1" s="281"/>
      <c r="TTG1" s="281"/>
      <c r="TTH1" s="281"/>
      <c r="TTI1" s="281"/>
      <c r="TTJ1" s="281"/>
      <c r="TTK1" s="281"/>
      <c r="TTL1" s="281"/>
      <c r="TTM1" s="281"/>
      <c r="TTN1" s="281"/>
      <c r="TTO1" s="281"/>
      <c r="TTP1" s="281"/>
      <c r="TTQ1" s="281"/>
      <c r="TTR1" s="281"/>
      <c r="TTS1" s="281"/>
      <c r="TTT1" s="281"/>
      <c r="TTU1" s="281"/>
      <c r="TTV1" s="281"/>
      <c r="TTW1" s="281"/>
      <c r="TTX1" s="281"/>
      <c r="TTY1" s="281"/>
      <c r="TTZ1" s="281"/>
      <c r="TUA1" s="281"/>
      <c r="TUB1" s="281"/>
      <c r="TUC1" s="281"/>
      <c r="TUD1" s="281"/>
      <c r="TUE1" s="281"/>
      <c r="TUF1" s="281"/>
      <c r="TUG1" s="281"/>
      <c r="TUH1" s="281"/>
      <c r="TUI1" s="281"/>
      <c r="TUJ1" s="281"/>
      <c r="TUK1" s="281"/>
      <c r="TUL1" s="281"/>
      <c r="TUM1" s="281"/>
      <c r="TUN1" s="281"/>
      <c r="TUO1" s="281"/>
      <c r="TUP1" s="281"/>
      <c r="TUQ1" s="281"/>
      <c r="TUR1" s="281"/>
      <c r="TUS1" s="281"/>
      <c r="TUT1" s="281"/>
      <c r="TUU1" s="281"/>
      <c r="TUV1" s="281"/>
      <c r="TUW1" s="281"/>
      <c r="TUX1" s="281"/>
      <c r="TUY1" s="281"/>
      <c r="TUZ1" s="281"/>
      <c r="TVA1" s="281"/>
      <c r="TVB1" s="281"/>
      <c r="TVC1" s="281"/>
      <c r="TVD1" s="281"/>
      <c r="TVE1" s="281"/>
      <c r="TVF1" s="281"/>
      <c r="TVG1" s="281"/>
      <c r="TVH1" s="281"/>
      <c r="TVI1" s="281"/>
      <c r="TVJ1" s="281"/>
      <c r="TVK1" s="281"/>
      <c r="TVL1" s="281"/>
      <c r="TVM1" s="281"/>
      <c r="TVN1" s="281"/>
      <c r="TVO1" s="281"/>
      <c r="TVP1" s="281"/>
      <c r="TVQ1" s="281"/>
      <c r="TVR1" s="281"/>
      <c r="TVS1" s="281"/>
      <c r="TVT1" s="281"/>
      <c r="TVU1" s="281"/>
      <c r="TVV1" s="281"/>
      <c r="TVW1" s="281"/>
      <c r="TVX1" s="281"/>
      <c r="TVY1" s="281"/>
      <c r="TVZ1" s="281"/>
      <c r="TWA1" s="281"/>
      <c r="TWB1" s="281"/>
      <c r="TWC1" s="281"/>
      <c r="TWD1" s="281"/>
      <c r="TWE1" s="281"/>
      <c r="TWF1" s="281"/>
      <c r="TWG1" s="281"/>
      <c r="TWH1" s="281"/>
      <c r="TWI1" s="281"/>
      <c r="TWJ1" s="281"/>
      <c r="TWK1" s="281"/>
      <c r="TWL1" s="281"/>
      <c r="TWM1" s="281"/>
      <c r="TWN1" s="281"/>
      <c r="TWO1" s="281"/>
      <c r="TWP1" s="281"/>
      <c r="TWQ1" s="281"/>
      <c r="TWR1" s="281"/>
      <c r="TWS1" s="281"/>
      <c r="TWT1" s="281"/>
      <c r="TWU1" s="281"/>
      <c r="TWV1" s="281"/>
      <c r="TWW1" s="281"/>
      <c r="TWX1" s="281"/>
      <c r="TWY1" s="281"/>
      <c r="TWZ1" s="281"/>
      <c r="TXA1" s="281"/>
      <c r="TXB1" s="281"/>
      <c r="TXC1" s="281"/>
      <c r="TXD1" s="281"/>
      <c r="TXE1" s="281"/>
      <c r="TXF1" s="281"/>
      <c r="TXG1" s="281"/>
      <c r="TXH1" s="281"/>
      <c r="TXI1" s="281"/>
      <c r="TXJ1" s="281"/>
      <c r="TXK1" s="281"/>
      <c r="TXL1" s="281"/>
      <c r="TXM1" s="281"/>
      <c r="TXN1" s="281"/>
      <c r="TXO1" s="281"/>
      <c r="TXP1" s="281"/>
      <c r="TXQ1" s="281"/>
      <c r="TXR1" s="281"/>
      <c r="TXS1" s="281"/>
      <c r="TXT1" s="281"/>
      <c r="TXU1" s="281"/>
      <c r="TXV1" s="281"/>
      <c r="TXW1" s="281"/>
      <c r="TXX1" s="281"/>
      <c r="TXY1" s="281"/>
      <c r="TXZ1" s="281"/>
      <c r="TYA1" s="281"/>
      <c r="TYB1" s="281"/>
      <c r="TYC1" s="281"/>
      <c r="TYD1" s="281"/>
      <c r="TYE1" s="281"/>
      <c r="TYF1" s="281"/>
      <c r="TYG1" s="281"/>
      <c r="TYH1" s="281"/>
      <c r="TYI1" s="281"/>
      <c r="TYJ1" s="281"/>
      <c r="TYK1" s="281"/>
      <c r="TYL1" s="281"/>
      <c r="TYM1" s="281"/>
      <c r="TYN1" s="281"/>
      <c r="TYO1" s="281"/>
      <c r="TYP1" s="281"/>
      <c r="TYQ1" s="281"/>
      <c r="TYR1" s="281"/>
      <c r="TYS1" s="281"/>
      <c r="TYT1" s="281"/>
      <c r="TYU1" s="281"/>
      <c r="TYV1" s="281"/>
      <c r="TYW1" s="281"/>
      <c r="TYX1" s="281"/>
      <c r="TYY1" s="281"/>
      <c r="TYZ1" s="281"/>
      <c r="TZA1" s="281"/>
      <c r="TZB1" s="281"/>
      <c r="TZC1" s="281"/>
      <c r="TZD1" s="281"/>
      <c r="TZE1" s="281"/>
      <c r="TZF1" s="281"/>
      <c r="TZG1" s="281"/>
      <c r="TZH1" s="281"/>
      <c r="TZI1" s="281"/>
      <c r="TZJ1" s="281"/>
      <c r="TZK1" s="281"/>
      <c r="TZL1" s="281"/>
      <c r="TZM1" s="281"/>
      <c r="TZN1" s="281"/>
      <c r="TZO1" s="281"/>
      <c r="TZP1" s="281"/>
      <c r="TZQ1" s="281"/>
      <c r="TZR1" s="281"/>
      <c r="TZS1" s="281"/>
      <c r="TZT1" s="281"/>
      <c r="TZU1" s="281"/>
      <c r="TZV1" s="281"/>
      <c r="TZW1" s="281"/>
      <c r="TZX1" s="281"/>
      <c r="TZY1" s="281"/>
      <c r="TZZ1" s="281"/>
      <c r="UAA1" s="281"/>
      <c r="UAB1" s="281"/>
      <c r="UAC1" s="281"/>
      <c r="UAD1" s="281"/>
      <c r="UAE1" s="281"/>
      <c r="UAF1" s="281"/>
      <c r="UAG1" s="281"/>
      <c r="UAH1" s="281"/>
      <c r="UAI1" s="281"/>
      <c r="UAJ1" s="281"/>
      <c r="UAK1" s="281"/>
      <c r="UAL1" s="281"/>
      <c r="UAM1" s="281"/>
      <c r="UAN1" s="281"/>
      <c r="UAO1" s="281"/>
      <c r="UAP1" s="281"/>
      <c r="UAQ1" s="281"/>
      <c r="UAR1" s="281"/>
      <c r="UAS1" s="281"/>
      <c r="UAT1" s="281"/>
      <c r="UAU1" s="281"/>
      <c r="UAV1" s="281"/>
      <c r="UAW1" s="281"/>
      <c r="UAX1" s="281"/>
      <c r="UAY1" s="281"/>
      <c r="UAZ1" s="281"/>
      <c r="UBA1" s="281"/>
      <c r="UBB1" s="281"/>
      <c r="UBC1" s="281"/>
      <c r="UBD1" s="281"/>
      <c r="UBE1" s="281"/>
      <c r="UBF1" s="281"/>
      <c r="UBG1" s="281"/>
      <c r="UBH1" s="281"/>
      <c r="UBI1" s="281"/>
      <c r="UBJ1" s="281"/>
      <c r="UBK1" s="281"/>
      <c r="UBL1" s="281"/>
      <c r="UBM1" s="281"/>
      <c r="UBN1" s="281"/>
      <c r="UBO1" s="281"/>
      <c r="UBP1" s="281"/>
      <c r="UBQ1" s="281"/>
      <c r="UBR1" s="281"/>
      <c r="UBS1" s="281"/>
      <c r="UBT1" s="281"/>
      <c r="UBU1" s="281"/>
      <c r="UBV1" s="281"/>
      <c r="UBW1" s="281"/>
      <c r="UBX1" s="281"/>
      <c r="UBY1" s="281"/>
      <c r="UBZ1" s="281"/>
      <c r="UCA1" s="281"/>
      <c r="UCB1" s="281"/>
      <c r="UCC1" s="281"/>
      <c r="UCD1" s="281"/>
      <c r="UCE1" s="281"/>
      <c r="UCF1" s="281"/>
      <c r="UCG1" s="281"/>
      <c r="UCH1" s="281"/>
      <c r="UCI1" s="281"/>
      <c r="UCJ1" s="281"/>
      <c r="UCK1" s="281"/>
      <c r="UCL1" s="281"/>
      <c r="UCM1" s="281"/>
      <c r="UCN1" s="281"/>
      <c r="UCO1" s="281"/>
      <c r="UCP1" s="281"/>
      <c r="UCQ1" s="281"/>
      <c r="UCR1" s="281"/>
      <c r="UCS1" s="281"/>
      <c r="UCT1" s="281"/>
      <c r="UCU1" s="281"/>
      <c r="UCV1" s="281"/>
      <c r="UCW1" s="281"/>
      <c r="UCX1" s="281"/>
      <c r="UCY1" s="281"/>
      <c r="UCZ1" s="281"/>
      <c r="UDA1" s="281"/>
      <c r="UDB1" s="281"/>
      <c r="UDC1" s="281"/>
      <c r="UDD1" s="281"/>
      <c r="UDE1" s="281"/>
      <c r="UDF1" s="281"/>
      <c r="UDG1" s="281"/>
      <c r="UDH1" s="281"/>
      <c r="UDI1" s="281"/>
      <c r="UDJ1" s="281"/>
      <c r="UDK1" s="281"/>
      <c r="UDL1" s="281"/>
      <c r="UDM1" s="281"/>
      <c r="UDN1" s="281"/>
      <c r="UDO1" s="281"/>
      <c r="UDP1" s="281"/>
      <c r="UDQ1" s="281"/>
      <c r="UDR1" s="281"/>
      <c r="UDS1" s="281"/>
      <c r="UDT1" s="281"/>
      <c r="UDU1" s="281"/>
      <c r="UDV1" s="281"/>
      <c r="UDW1" s="281"/>
      <c r="UDX1" s="281"/>
      <c r="UDY1" s="281"/>
      <c r="UDZ1" s="281"/>
      <c r="UEA1" s="281"/>
      <c r="UEB1" s="281"/>
      <c r="UEC1" s="281"/>
      <c r="UED1" s="281"/>
      <c r="UEE1" s="281"/>
      <c r="UEF1" s="281"/>
      <c r="UEG1" s="281"/>
      <c r="UEH1" s="281"/>
      <c r="UEI1" s="281"/>
      <c r="UEJ1" s="281"/>
      <c r="UEK1" s="281"/>
      <c r="UEL1" s="281"/>
      <c r="UEM1" s="281"/>
      <c r="UEN1" s="281"/>
      <c r="UEO1" s="281"/>
      <c r="UEP1" s="281"/>
      <c r="UEQ1" s="281"/>
      <c r="UER1" s="281"/>
      <c r="UES1" s="281"/>
      <c r="UET1" s="281"/>
      <c r="UEU1" s="281"/>
      <c r="UEV1" s="281"/>
      <c r="UEW1" s="281"/>
      <c r="UEX1" s="281"/>
      <c r="UEY1" s="281"/>
      <c r="UEZ1" s="281"/>
      <c r="UFA1" s="281"/>
      <c r="UFB1" s="281"/>
      <c r="UFC1" s="281"/>
      <c r="UFD1" s="281"/>
      <c r="UFE1" s="281"/>
      <c r="UFF1" s="281"/>
      <c r="UFG1" s="281"/>
      <c r="UFH1" s="281"/>
      <c r="UFI1" s="281"/>
      <c r="UFJ1" s="281"/>
      <c r="UFK1" s="281"/>
      <c r="UFL1" s="281"/>
      <c r="UFM1" s="281"/>
      <c r="UFN1" s="281"/>
      <c r="UFO1" s="281"/>
      <c r="UFP1" s="281"/>
      <c r="UFQ1" s="281"/>
      <c r="UFR1" s="281"/>
      <c r="UFS1" s="281"/>
      <c r="UFT1" s="281"/>
      <c r="UFU1" s="281"/>
      <c r="UFV1" s="281"/>
      <c r="UFW1" s="281"/>
      <c r="UFX1" s="281"/>
      <c r="UFY1" s="281"/>
      <c r="UFZ1" s="281"/>
      <c r="UGA1" s="281"/>
      <c r="UGB1" s="281"/>
      <c r="UGC1" s="281"/>
      <c r="UGD1" s="281"/>
      <c r="UGE1" s="281"/>
      <c r="UGF1" s="281"/>
      <c r="UGG1" s="281"/>
      <c r="UGH1" s="281"/>
      <c r="UGI1" s="281"/>
      <c r="UGJ1" s="281"/>
      <c r="UGK1" s="281"/>
      <c r="UGL1" s="281"/>
      <c r="UGM1" s="281"/>
      <c r="UGN1" s="281"/>
      <c r="UGO1" s="281"/>
      <c r="UGP1" s="281"/>
      <c r="UGQ1" s="281"/>
      <c r="UGR1" s="281"/>
      <c r="UGS1" s="281"/>
      <c r="UGT1" s="281"/>
      <c r="UGU1" s="281"/>
      <c r="UGV1" s="281"/>
      <c r="UGW1" s="281"/>
      <c r="UGX1" s="281"/>
      <c r="UGY1" s="281"/>
      <c r="UGZ1" s="281"/>
      <c r="UHA1" s="281"/>
      <c r="UHB1" s="281"/>
      <c r="UHC1" s="281"/>
      <c r="UHD1" s="281"/>
      <c r="UHE1" s="281"/>
      <c r="UHF1" s="281"/>
      <c r="UHG1" s="281"/>
      <c r="UHH1" s="281"/>
      <c r="UHI1" s="281"/>
      <c r="UHJ1" s="281"/>
      <c r="UHK1" s="281"/>
      <c r="UHL1" s="281"/>
      <c r="UHM1" s="281"/>
      <c r="UHN1" s="281"/>
      <c r="UHO1" s="281"/>
      <c r="UHP1" s="281"/>
      <c r="UHQ1" s="281"/>
      <c r="UHR1" s="281"/>
      <c r="UHS1" s="281"/>
      <c r="UHT1" s="281"/>
      <c r="UHU1" s="281"/>
      <c r="UHV1" s="281"/>
      <c r="UHW1" s="281"/>
      <c r="UHX1" s="281"/>
      <c r="UHY1" s="281"/>
      <c r="UHZ1" s="281"/>
      <c r="UIA1" s="281"/>
      <c r="UIB1" s="281"/>
      <c r="UIC1" s="281"/>
      <c r="UID1" s="281"/>
      <c r="UIE1" s="281"/>
      <c r="UIF1" s="281"/>
      <c r="UIG1" s="281"/>
      <c r="UIH1" s="281"/>
      <c r="UII1" s="281"/>
      <c r="UIJ1" s="281"/>
      <c r="UIK1" s="281"/>
      <c r="UIL1" s="281"/>
      <c r="UIM1" s="281"/>
      <c r="UIN1" s="281"/>
      <c r="UIO1" s="281"/>
      <c r="UIP1" s="281"/>
      <c r="UIQ1" s="281"/>
      <c r="UIR1" s="281"/>
      <c r="UIS1" s="281"/>
      <c r="UIT1" s="281"/>
      <c r="UIU1" s="281"/>
      <c r="UIV1" s="281"/>
      <c r="UIW1" s="281"/>
      <c r="UIX1" s="281"/>
      <c r="UIY1" s="281"/>
      <c r="UIZ1" s="281"/>
      <c r="UJA1" s="281"/>
      <c r="UJB1" s="281"/>
      <c r="UJC1" s="281"/>
      <c r="UJD1" s="281"/>
      <c r="UJE1" s="281"/>
      <c r="UJF1" s="281"/>
      <c r="UJG1" s="281"/>
      <c r="UJH1" s="281"/>
      <c r="UJI1" s="281"/>
      <c r="UJJ1" s="281"/>
      <c r="UJK1" s="281"/>
      <c r="UJL1" s="281"/>
      <c r="UJM1" s="281"/>
      <c r="UJN1" s="281"/>
      <c r="UJO1" s="281"/>
      <c r="UJP1" s="281"/>
      <c r="UJQ1" s="281"/>
      <c r="UJR1" s="281"/>
      <c r="UJS1" s="281"/>
      <c r="UJT1" s="281"/>
      <c r="UJU1" s="281"/>
      <c r="UJV1" s="281"/>
      <c r="UJW1" s="281"/>
      <c r="UJX1" s="281"/>
      <c r="UJY1" s="281"/>
      <c r="UJZ1" s="281"/>
      <c r="UKA1" s="281"/>
      <c r="UKB1" s="281"/>
      <c r="UKC1" s="281"/>
      <c r="UKD1" s="281"/>
      <c r="UKE1" s="281"/>
      <c r="UKF1" s="281"/>
      <c r="UKG1" s="281"/>
      <c r="UKH1" s="281"/>
      <c r="UKI1" s="281"/>
      <c r="UKJ1" s="281"/>
      <c r="UKK1" s="281"/>
      <c r="UKL1" s="281"/>
      <c r="UKM1" s="281"/>
      <c r="UKN1" s="281"/>
      <c r="UKO1" s="281"/>
      <c r="UKP1" s="281"/>
      <c r="UKQ1" s="281"/>
      <c r="UKR1" s="281"/>
      <c r="UKS1" s="281"/>
      <c r="UKT1" s="281"/>
      <c r="UKU1" s="281"/>
      <c r="UKV1" s="281"/>
      <c r="UKW1" s="281"/>
      <c r="UKX1" s="281"/>
      <c r="UKY1" s="281"/>
      <c r="UKZ1" s="281"/>
      <c r="ULA1" s="281"/>
      <c r="ULB1" s="281"/>
      <c r="ULC1" s="281"/>
      <c r="ULD1" s="281"/>
      <c r="ULE1" s="281"/>
      <c r="ULF1" s="281"/>
      <c r="ULG1" s="281"/>
      <c r="ULH1" s="281"/>
      <c r="ULI1" s="281"/>
      <c r="ULJ1" s="281"/>
      <c r="ULK1" s="281"/>
      <c r="ULL1" s="281"/>
      <c r="ULM1" s="281"/>
      <c r="ULN1" s="281"/>
      <c r="ULO1" s="281"/>
      <c r="ULP1" s="281"/>
      <c r="ULQ1" s="281"/>
      <c r="ULR1" s="281"/>
      <c r="ULS1" s="281"/>
      <c r="ULT1" s="281"/>
      <c r="ULU1" s="281"/>
      <c r="ULV1" s="281"/>
      <c r="ULW1" s="281"/>
      <c r="ULX1" s="281"/>
      <c r="ULY1" s="281"/>
      <c r="ULZ1" s="281"/>
      <c r="UMA1" s="281"/>
      <c r="UMB1" s="281"/>
      <c r="UMC1" s="281"/>
      <c r="UMD1" s="281"/>
      <c r="UME1" s="281"/>
      <c r="UMF1" s="281"/>
      <c r="UMG1" s="281"/>
      <c r="UMH1" s="281"/>
      <c r="UMI1" s="281"/>
      <c r="UMJ1" s="281"/>
      <c r="UMK1" s="281"/>
      <c r="UML1" s="281"/>
      <c r="UMM1" s="281"/>
      <c r="UMN1" s="281"/>
      <c r="UMO1" s="281"/>
      <c r="UMP1" s="281"/>
      <c r="UMQ1" s="281"/>
      <c r="UMR1" s="281"/>
      <c r="UMS1" s="281"/>
      <c r="UMT1" s="281"/>
      <c r="UMU1" s="281"/>
      <c r="UMV1" s="281"/>
      <c r="UMW1" s="281"/>
      <c r="UMX1" s="281"/>
      <c r="UMY1" s="281"/>
      <c r="UMZ1" s="281"/>
      <c r="UNA1" s="281"/>
      <c r="UNB1" s="281"/>
      <c r="UNC1" s="281"/>
      <c r="UND1" s="281"/>
      <c r="UNE1" s="281"/>
      <c r="UNF1" s="281"/>
      <c r="UNG1" s="281"/>
      <c r="UNH1" s="281"/>
      <c r="UNI1" s="281"/>
      <c r="UNJ1" s="281"/>
      <c r="UNK1" s="281"/>
      <c r="UNL1" s="281"/>
      <c r="UNM1" s="281"/>
      <c r="UNN1" s="281"/>
      <c r="UNO1" s="281"/>
      <c r="UNP1" s="281"/>
      <c r="UNQ1" s="281"/>
      <c r="UNR1" s="281"/>
      <c r="UNS1" s="281"/>
      <c r="UNT1" s="281"/>
      <c r="UNU1" s="281"/>
      <c r="UNV1" s="281"/>
      <c r="UNW1" s="281"/>
      <c r="UNX1" s="281"/>
      <c r="UNY1" s="281"/>
      <c r="UNZ1" s="281"/>
      <c r="UOA1" s="281"/>
      <c r="UOB1" s="281"/>
      <c r="UOC1" s="281"/>
      <c r="UOD1" s="281"/>
      <c r="UOE1" s="281"/>
      <c r="UOF1" s="281"/>
      <c r="UOG1" s="281"/>
      <c r="UOH1" s="281"/>
      <c r="UOI1" s="281"/>
      <c r="UOJ1" s="281"/>
      <c r="UOK1" s="281"/>
      <c r="UOL1" s="281"/>
      <c r="UOM1" s="281"/>
      <c r="UON1" s="281"/>
      <c r="UOO1" s="281"/>
      <c r="UOP1" s="281"/>
      <c r="UOQ1" s="281"/>
      <c r="UOR1" s="281"/>
      <c r="UOS1" s="281"/>
      <c r="UOT1" s="281"/>
      <c r="UOU1" s="281"/>
      <c r="UOV1" s="281"/>
      <c r="UOW1" s="281"/>
      <c r="UOX1" s="281"/>
      <c r="UOY1" s="281"/>
      <c r="UOZ1" s="281"/>
      <c r="UPA1" s="281"/>
      <c r="UPB1" s="281"/>
      <c r="UPC1" s="281"/>
      <c r="UPD1" s="281"/>
      <c r="UPE1" s="281"/>
      <c r="UPF1" s="281"/>
      <c r="UPG1" s="281"/>
      <c r="UPH1" s="281"/>
      <c r="UPI1" s="281"/>
      <c r="UPJ1" s="281"/>
      <c r="UPK1" s="281"/>
      <c r="UPL1" s="281"/>
      <c r="UPM1" s="281"/>
      <c r="UPN1" s="281"/>
      <c r="UPO1" s="281"/>
      <c r="UPP1" s="281"/>
      <c r="UPQ1" s="281"/>
      <c r="UPR1" s="281"/>
      <c r="UPS1" s="281"/>
      <c r="UPT1" s="281"/>
      <c r="UPU1" s="281"/>
      <c r="UPV1" s="281"/>
      <c r="UPW1" s="281"/>
      <c r="UPX1" s="281"/>
      <c r="UPY1" s="281"/>
      <c r="UPZ1" s="281"/>
      <c r="UQA1" s="281"/>
      <c r="UQB1" s="281"/>
      <c r="UQC1" s="281"/>
      <c r="UQD1" s="281"/>
      <c r="UQE1" s="281"/>
      <c r="UQF1" s="281"/>
      <c r="UQG1" s="281"/>
      <c r="UQH1" s="281"/>
      <c r="UQI1" s="281"/>
      <c r="UQJ1" s="281"/>
      <c r="UQK1" s="281"/>
      <c r="UQL1" s="281"/>
      <c r="UQM1" s="281"/>
      <c r="UQN1" s="281"/>
      <c r="UQO1" s="281"/>
      <c r="UQP1" s="281"/>
      <c r="UQQ1" s="281"/>
      <c r="UQR1" s="281"/>
      <c r="UQS1" s="281"/>
      <c r="UQT1" s="281"/>
      <c r="UQU1" s="281"/>
      <c r="UQV1" s="281"/>
      <c r="UQW1" s="281"/>
      <c r="UQX1" s="281"/>
      <c r="UQY1" s="281"/>
      <c r="UQZ1" s="281"/>
      <c r="URA1" s="281"/>
      <c r="URB1" s="281"/>
      <c r="URC1" s="281"/>
      <c r="URD1" s="281"/>
      <c r="URE1" s="281"/>
      <c r="URF1" s="281"/>
      <c r="URG1" s="281"/>
      <c r="URH1" s="281"/>
      <c r="URI1" s="281"/>
      <c r="URJ1" s="281"/>
      <c r="URK1" s="281"/>
      <c r="URL1" s="281"/>
      <c r="URM1" s="281"/>
      <c r="URN1" s="281"/>
      <c r="URO1" s="281"/>
      <c r="URP1" s="281"/>
      <c r="URQ1" s="281"/>
      <c r="URR1" s="281"/>
      <c r="URS1" s="281"/>
      <c r="URT1" s="281"/>
      <c r="URU1" s="281"/>
      <c r="URV1" s="281"/>
      <c r="URW1" s="281"/>
      <c r="URX1" s="281"/>
      <c r="URY1" s="281"/>
      <c r="URZ1" s="281"/>
      <c r="USA1" s="281"/>
      <c r="USB1" s="281"/>
      <c r="USC1" s="281"/>
      <c r="USD1" s="281"/>
      <c r="USE1" s="281"/>
      <c r="USF1" s="281"/>
      <c r="USG1" s="281"/>
      <c r="USH1" s="281"/>
      <c r="USI1" s="281"/>
      <c r="USJ1" s="281"/>
      <c r="USK1" s="281"/>
      <c r="USL1" s="281"/>
      <c r="USM1" s="281"/>
      <c r="USN1" s="281"/>
      <c r="USO1" s="281"/>
      <c r="USP1" s="281"/>
      <c r="USQ1" s="281"/>
      <c r="USR1" s="281"/>
      <c r="USS1" s="281"/>
      <c r="UST1" s="281"/>
      <c r="USU1" s="281"/>
      <c r="USV1" s="281"/>
      <c r="USW1" s="281"/>
      <c r="USX1" s="281"/>
      <c r="USY1" s="281"/>
      <c r="USZ1" s="281"/>
      <c r="UTA1" s="281"/>
      <c r="UTB1" s="281"/>
      <c r="UTC1" s="281"/>
      <c r="UTD1" s="281"/>
      <c r="UTE1" s="281"/>
      <c r="UTF1" s="281"/>
      <c r="UTG1" s="281"/>
      <c r="UTH1" s="281"/>
      <c r="UTI1" s="281"/>
      <c r="UTJ1" s="281"/>
      <c r="UTK1" s="281"/>
      <c r="UTL1" s="281"/>
      <c r="UTM1" s="281"/>
      <c r="UTN1" s="281"/>
      <c r="UTO1" s="281"/>
      <c r="UTP1" s="281"/>
      <c r="UTQ1" s="281"/>
      <c r="UTR1" s="281"/>
      <c r="UTS1" s="281"/>
      <c r="UTT1" s="281"/>
      <c r="UTU1" s="281"/>
      <c r="UTV1" s="281"/>
      <c r="UTW1" s="281"/>
      <c r="UTX1" s="281"/>
      <c r="UTY1" s="281"/>
      <c r="UTZ1" s="281"/>
      <c r="UUA1" s="281"/>
      <c r="UUB1" s="281"/>
      <c r="UUC1" s="281"/>
      <c r="UUD1" s="281"/>
      <c r="UUE1" s="281"/>
      <c r="UUF1" s="281"/>
      <c r="UUG1" s="281"/>
      <c r="UUH1" s="281"/>
      <c r="UUI1" s="281"/>
      <c r="UUJ1" s="281"/>
      <c r="UUK1" s="281"/>
      <c r="UUL1" s="281"/>
      <c r="UUM1" s="281"/>
      <c r="UUN1" s="281"/>
      <c r="UUO1" s="281"/>
      <c r="UUP1" s="281"/>
      <c r="UUQ1" s="281"/>
      <c r="UUR1" s="281"/>
      <c r="UUS1" s="281"/>
      <c r="UUT1" s="281"/>
      <c r="UUU1" s="281"/>
      <c r="UUV1" s="281"/>
      <c r="UUW1" s="281"/>
      <c r="UUX1" s="281"/>
      <c r="UUY1" s="281"/>
      <c r="UUZ1" s="281"/>
      <c r="UVA1" s="281"/>
      <c r="UVB1" s="281"/>
      <c r="UVC1" s="281"/>
      <c r="UVD1" s="281"/>
      <c r="UVE1" s="281"/>
      <c r="UVF1" s="281"/>
      <c r="UVG1" s="281"/>
      <c r="UVH1" s="281"/>
      <c r="UVI1" s="281"/>
      <c r="UVJ1" s="281"/>
      <c r="UVK1" s="281"/>
      <c r="UVL1" s="281"/>
      <c r="UVM1" s="281"/>
      <c r="UVN1" s="281"/>
      <c r="UVO1" s="281"/>
      <c r="UVP1" s="281"/>
      <c r="UVQ1" s="281"/>
      <c r="UVR1" s="281"/>
      <c r="UVS1" s="281"/>
      <c r="UVT1" s="281"/>
      <c r="UVU1" s="281"/>
      <c r="UVV1" s="281"/>
      <c r="UVW1" s="281"/>
      <c r="UVX1" s="281"/>
      <c r="UVY1" s="281"/>
      <c r="UVZ1" s="281"/>
      <c r="UWA1" s="281"/>
      <c r="UWB1" s="281"/>
      <c r="UWC1" s="281"/>
      <c r="UWD1" s="281"/>
      <c r="UWE1" s="281"/>
      <c r="UWF1" s="281"/>
      <c r="UWG1" s="281"/>
      <c r="UWH1" s="281"/>
      <c r="UWI1" s="281"/>
      <c r="UWJ1" s="281"/>
      <c r="UWK1" s="281"/>
      <c r="UWL1" s="281"/>
      <c r="UWM1" s="281"/>
      <c r="UWN1" s="281"/>
      <c r="UWO1" s="281"/>
      <c r="UWP1" s="281"/>
      <c r="UWQ1" s="281"/>
      <c r="UWR1" s="281"/>
      <c r="UWS1" s="281"/>
      <c r="UWT1" s="281"/>
      <c r="UWU1" s="281"/>
      <c r="UWV1" s="281"/>
      <c r="UWW1" s="281"/>
      <c r="UWX1" s="281"/>
      <c r="UWY1" s="281"/>
      <c r="UWZ1" s="281"/>
      <c r="UXA1" s="281"/>
      <c r="UXB1" s="281"/>
      <c r="UXC1" s="281"/>
      <c r="UXD1" s="281"/>
      <c r="UXE1" s="281"/>
      <c r="UXF1" s="281"/>
      <c r="UXG1" s="281"/>
      <c r="UXH1" s="281"/>
      <c r="UXI1" s="281"/>
      <c r="UXJ1" s="281"/>
      <c r="UXK1" s="281"/>
      <c r="UXL1" s="281"/>
      <c r="UXM1" s="281"/>
      <c r="UXN1" s="281"/>
      <c r="UXO1" s="281"/>
      <c r="UXP1" s="281"/>
      <c r="UXQ1" s="281"/>
      <c r="UXR1" s="281"/>
      <c r="UXS1" s="281"/>
      <c r="UXT1" s="281"/>
      <c r="UXU1" s="281"/>
      <c r="UXV1" s="281"/>
      <c r="UXW1" s="281"/>
      <c r="UXX1" s="281"/>
      <c r="UXY1" s="281"/>
      <c r="UXZ1" s="281"/>
      <c r="UYA1" s="281"/>
      <c r="UYB1" s="281"/>
      <c r="UYC1" s="281"/>
      <c r="UYD1" s="281"/>
      <c r="UYE1" s="281"/>
      <c r="UYF1" s="281"/>
      <c r="UYG1" s="281"/>
      <c r="UYH1" s="281"/>
      <c r="UYI1" s="281"/>
      <c r="UYJ1" s="281"/>
      <c r="UYK1" s="281"/>
      <c r="UYL1" s="281"/>
      <c r="UYM1" s="281"/>
      <c r="UYN1" s="281"/>
      <c r="UYO1" s="281"/>
      <c r="UYP1" s="281"/>
      <c r="UYQ1" s="281"/>
      <c r="UYR1" s="281"/>
      <c r="UYS1" s="281"/>
      <c r="UYT1" s="281"/>
      <c r="UYU1" s="281"/>
      <c r="UYV1" s="281"/>
      <c r="UYW1" s="281"/>
      <c r="UYX1" s="281"/>
      <c r="UYY1" s="281"/>
      <c r="UYZ1" s="281"/>
      <c r="UZA1" s="281"/>
      <c r="UZB1" s="281"/>
      <c r="UZC1" s="281"/>
      <c r="UZD1" s="281"/>
      <c r="UZE1" s="281"/>
      <c r="UZF1" s="281"/>
      <c r="UZG1" s="281"/>
      <c r="UZH1" s="281"/>
      <c r="UZI1" s="281"/>
      <c r="UZJ1" s="281"/>
      <c r="UZK1" s="281"/>
      <c r="UZL1" s="281"/>
      <c r="UZM1" s="281"/>
      <c r="UZN1" s="281"/>
      <c r="UZO1" s="281"/>
      <c r="UZP1" s="281"/>
      <c r="UZQ1" s="281"/>
      <c r="UZR1" s="281"/>
      <c r="UZS1" s="281"/>
      <c r="UZT1" s="281"/>
      <c r="UZU1" s="281"/>
      <c r="UZV1" s="281"/>
      <c r="UZW1" s="281"/>
      <c r="UZX1" s="281"/>
      <c r="UZY1" s="281"/>
      <c r="UZZ1" s="281"/>
      <c r="VAA1" s="281"/>
      <c r="VAB1" s="281"/>
      <c r="VAC1" s="281"/>
      <c r="VAD1" s="281"/>
      <c r="VAE1" s="281"/>
      <c r="VAF1" s="281"/>
      <c r="VAG1" s="281"/>
      <c r="VAH1" s="281"/>
      <c r="VAI1" s="281"/>
      <c r="VAJ1" s="281"/>
      <c r="VAK1" s="281"/>
      <c r="VAL1" s="281"/>
      <c r="VAM1" s="281"/>
      <c r="VAN1" s="281"/>
      <c r="VAO1" s="281"/>
      <c r="VAP1" s="281"/>
      <c r="VAQ1" s="281"/>
      <c r="VAR1" s="281"/>
      <c r="VAS1" s="281"/>
      <c r="VAT1" s="281"/>
      <c r="VAU1" s="281"/>
      <c r="VAV1" s="281"/>
      <c r="VAW1" s="281"/>
      <c r="VAX1" s="281"/>
      <c r="VAY1" s="281"/>
      <c r="VAZ1" s="281"/>
      <c r="VBA1" s="281"/>
      <c r="VBB1" s="281"/>
      <c r="VBC1" s="281"/>
      <c r="VBD1" s="281"/>
      <c r="VBE1" s="281"/>
      <c r="VBF1" s="281"/>
      <c r="VBG1" s="281"/>
      <c r="VBH1" s="281"/>
      <c r="VBI1" s="281"/>
      <c r="VBJ1" s="281"/>
      <c r="VBK1" s="281"/>
      <c r="VBL1" s="281"/>
      <c r="VBM1" s="281"/>
      <c r="VBN1" s="281"/>
      <c r="VBO1" s="281"/>
      <c r="VBP1" s="281"/>
      <c r="VBQ1" s="281"/>
      <c r="VBR1" s="281"/>
      <c r="VBS1" s="281"/>
      <c r="VBT1" s="281"/>
      <c r="VBU1" s="281"/>
      <c r="VBV1" s="281"/>
      <c r="VBW1" s="281"/>
      <c r="VBX1" s="281"/>
      <c r="VBY1" s="281"/>
      <c r="VBZ1" s="281"/>
      <c r="VCA1" s="281"/>
      <c r="VCB1" s="281"/>
      <c r="VCC1" s="281"/>
      <c r="VCD1" s="281"/>
      <c r="VCE1" s="281"/>
      <c r="VCF1" s="281"/>
      <c r="VCG1" s="281"/>
      <c r="VCH1" s="281"/>
      <c r="VCI1" s="281"/>
      <c r="VCJ1" s="281"/>
      <c r="VCK1" s="281"/>
      <c r="VCL1" s="281"/>
      <c r="VCM1" s="281"/>
      <c r="VCN1" s="281"/>
      <c r="VCO1" s="281"/>
      <c r="VCP1" s="281"/>
      <c r="VCQ1" s="281"/>
      <c r="VCR1" s="281"/>
      <c r="VCS1" s="281"/>
      <c r="VCT1" s="281"/>
      <c r="VCU1" s="281"/>
      <c r="VCV1" s="281"/>
      <c r="VCW1" s="281"/>
      <c r="VCX1" s="281"/>
      <c r="VCY1" s="281"/>
      <c r="VCZ1" s="281"/>
      <c r="VDA1" s="281"/>
      <c r="VDB1" s="281"/>
      <c r="VDC1" s="281"/>
      <c r="VDD1" s="281"/>
      <c r="VDE1" s="281"/>
      <c r="VDF1" s="281"/>
      <c r="VDG1" s="281"/>
      <c r="VDH1" s="281"/>
      <c r="VDI1" s="281"/>
      <c r="VDJ1" s="281"/>
      <c r="VDK1" s="281"/>
      <c r="VDL1" s="281"/>
      <c r="VDM1" s="281"/>
      <c r="VDN1" s="281"/>
      <c r="VDO1" s="281"/>
      <c r="VDP1" s="281"/>
      <c r="VDQ1" s="281"/>
      <c r="VDR1" s="281"/>
      <c r="VDS1" s="281"/>
      <c r="VDT1" s="281"/>
      <c r="VDU1" s="281"/>
      <c r="VDV1" s="281"/>
      <c r="VDW1" s="281"/>
      <c r="VDX1" s="281"/>
      <c r="VDY1" s="281"/>
      <c r="VDZ1" s="281"/>
      <c r="VEA1" s="281"/>
      <c r="VEB1" s="281"/>
      <c r="VEC1" s="281"/>
      <c r="VED1" s="281"/>
      <c r="VEE1" s="281"/>
      <c r="VEF1" s="281"/>
      <c r="VEG1" s="281"/>
      <c r="VEH1" s="281"/>
      <c r="VEI1" s="281"/>
      <c r="VEJ1" s="281"/>
      <c r="VEK1" s="281"/>
      <c r="VEL1" s="281"/>
      <c r="VEM1" s="281"/>
      <c r="VEN1" s="281"/>
      <c r="VEO1" s="281"/>
      <c r="VEP1" s="281"/>
      <c r="VEQ1" s="281"/>
      <c r="VER1" s="281"/>
      <c r="VES1" s="281"/>
      <c r="VET1" s="281"/>
      <c r="VEU1" s="281"/>
      <c r="VEV1" s="281"/>
      <c r="VEW1" s="281"/>
      <c r="VEX1" s="281"/>
      <c r="VEY1" s="281"/>
      <c r="VEZ1" s="281"/>
      <c r="VFA1" s="281"/>
      <c r="VFB1" s="281"/>
      <c r="VFC1" s="281"/>
      <c r="VFD1" s="281"/>
      <c r="VFE1" s="281"/>
      <c r="VFF1" s="281"/>
      <c r="VFG1" s="281"/>
      <c r="VFH1" s="281"/>
      <c r="VFI1" s="281"/>
      <c r="VFJ1" s="281"/>
      <c r="VFK1" s="281"/>
      <c r="VFL1" s="281"/>
      <c r="VFM1" s="281"/>
      <c r="VFN1" s="281"/>
      <c r="VFO1" s="281"/>
      <c r="VFP1" s="281"/>
      <c r="VFQ1" s="281"/>
      <c r="VFR1" s="281"/>
      <c r="VFS1" s="281"/>
      <c r="VFT1" s="281"/>
      <c r="VFU1" s="281"/>
      <c r="VFV1" s="281"/>
      <c r="VFW1" s="281"/>
      <c r="VFX1" s="281"/>
      <c r="VFY1" s="281"/>
      <c r="VFZ1" s="281"/>
      <c r="VGA1" s="281"/>
      <c r="VGB1" s="281"/>
      <c r="VGC1" s="281"/>
      <c r="VGD1" s="281"/>
      <c r="VGE1" s="281"/>
      <c r="VGF1" s="281"/>
      <c r="VGG1" s="281"/>
      <c r="VGH1" s="281"/>
      <c r="VGI1" s="281"/>
      <c r="VGJ1" s="281"/>
      <c r="VGK1" s="281"/>
      <c r="VGL1" s="281"/>
      <c r="VGM1" s="281"/>
      <c r="VGN1" s="281"/>
      <c r="VGO1" s="281"/>
      <c r="VGP1" s="281"/>
      <c r="VGQ1" s="281"/>
      <c r="VGR1" s="281"/>
      <c r="VGS1" s="281"/>
      <c r="VGT1" s="281"/>
      <c r="VGU1" s="281"/>
      <c r="VGV1" s="281"/>
      <c r="VGW1" s="281"/>
      <c r="VGX1" s="281"/>
      <c r="VGY1" s="281"/>
      <c r="VGZ1" s="281"/>
      <c r="VHA1" s="281"/>
      <c r="VHB1" s="281"/>
      <c r="VHC1" s="281"/>
      <c r="VHD1" s="281"/>
      <c r="VHE1" s="281"/>
      <c r="VHF1" s="281"/>
      <c r="VHG1" s="281"/>
      <c r="VHH1" s="281"/>
      <c r="VHI1" s="281"/>
      <c r="VHJ1" s="281"/>
      <c r="VHK1" s="281"/>
      <c r="VHL1" s="281"/>
      <c r="VHM1" s="281"/>
      <c r="VHN1" s="281"/>
      <c r="VHO1" s="281"/>
      <c r="VHP1" s="281"/>
      <c r="VHQ1" s="281"/>
      <c r="VHR1" s="281"/>
      <c r="VHS1" s="281"/>
      <c r="VHT1" s="281"/>
      <c r="VHU1" s="281"/>
      <c r="VHV1" s="281"/>
      <c r="VHW1" s="281"/>
      <c r="VHX1" s="281"/>
      <c r="VHY1" s="281"/>
      <c r="VHZ1" s="281"/>
      <c r="VIA1" s="281"/>
      <c r="VIB1" s="281"/>
      <c r="VIC1" s="281"/>
      <c r="VID1" s="281"/>
      <c r="VIE1" s="281"/>
      <c r="VIF1" s="281"/>
      <c r="VIG1" s="281"/>
      <c r="VIH1" s="281"/>
      <c r="VII1" s="281"/>
      <c r="VIJ1" s="281"/>
      <c r="VIK1" s="281"/>
      <c r="VIL1" s="281"/>
      <c r="VIM1" s="281"/>
      <c r="VIN1" s="281"/>
      <c r="VIO1" s="281"/>
      <c r="VIP1" s="281"/>
      <c r="VIQ1" s="281"/>
      <c r="VIR1" s="281"/>
      <c r="VIS1" s="281"/>
      <c r="VIT1" s="281"/>
      <c r="VIU1" s="281"/>
      <c r="VIV1" s="281"/>
      <c r="VIW1" s="281"/>
      <c r="VIX1" s="281"/>
      <c r="VIY1" s="281"/>
      <c r="VIZ1" s="281"/>
      <c r="VJA1" s="281"/>
      <c r="VJB1" s="281"/>
      <c r="VJC1" s="281"/>
      <c r="VJD1" s="281"/>
      <c r="VJE1" s="281"/>
      <c r="VJF1" s="281"/>
      <c r="VJG1" s="281"/>
      <c r="VJH1" s="281"/>
      <c r="VJI1" s="281"/>
      <c r="VJJ1" s="281"/>
      <c r="VJK1" s="281"/>
      <c r="VJL1" s="281"/>
      <c r="VJM1" s="281"/>
      <c r="VJN1" s="281"/>
      <c r="VJO1" s="281"/>
      <c r="VJP1" s="281"/>
      <c r="VJQ1" s="281"/>
      <c r="VJR1" s="281"/>
      <c r="VJS1" s="281"/>
      <c r="VJT1" s="281"/>
      <c r="VJU1" s="281"/>
      <c r="VJV1" s="281"/>
      <c r="VJW1" s="281"/>
      <c r="VJX1" s="281"/>
      <c r="VJY1" s="281"/>
      <c r="VJZ1" s="281"/>
      <c r="VKA1" s="281"/>
      <c r="VKB1" s="281"/>
      <c r="VKC1" s="281"/>
      <c r="VKD1" s="281"/>
      <c r="VKE1" s="281"/>
      <c r="VKF1" s="281"/>
      <c r="VKG1" s="281"/>
      <c r="VKH1" s="281"/>
      <c r="VKI1" s="281"/>
      <c r="VKJ1" s="281"/>
      <c r="VKK1" s="281"/>
      <c r="VKL1" s="281"/>
      <c r="VKM1" s="281"/>
      <c r="VKN1" s="281"/>
      <c r="VKO1" s="281"/>
      <c r="VKP1" s="281"/>
      <c r="VKQ1" s="281"/>
      <c r="VKR1" s="281"/>
      <c r="VKS1" s="281"/>
      <c r="VKT1" s="281"/>
      <c r="VKU1" s="281"/>
      <c r="VKV1" s="281"/>
      <c r="VKW1" s="281"/>
      <c r="VKX1" s="281"/>
      <c r="VKY1" s="281"/>
      <c r="VKZ1" s="281"/>
      <c r="VLA1" s="281"/>
      <c r="VLB1" s="281"/>
      <c r="VLC1" s="281"/>
      <c r="VLD1" s="281"/>
      <c r="VLE1" s="281"/>
      <c r="VLF1" s="281"/>
      <c r="VLG1" s="281"/>
      <c r="VLH1" s="281"/>
      <c r="VLI1" s="281"/>
      <c r="VLJ1" s="281"/>
      <c r="VLK1" s="281"/>
      <c r="VLL1" s="281"/>
      <c r="VLM1" s="281"/>
      <c r="VLN1" s="281"/>
      <c r="VLO1" s="281"/>
      <c r="VLP1" s="281"/>
      <c r="VLQ1" s="281"/>
      <c r="VLR1" s="281"/>
      <c r="VLS1" s="281"/>
      <c r="VLT1" s="281"/>
      <c r="VLU1" s="281"/>
      <c r="VLV1" s="281"/>
      <c r="VLW1" s="281"/>
      <c r="VLX1" s="281"/>
      <c r="VLY1" s="281"/>
      <c r="VLZ1" s="281"/>
      <c r="VMA1" s="281"/>
      <c r="VMB1" s="281"/>
      <c r="VMC1" s="281"/>
      <c r="VMD1" s="281"/>
      <c r="VME1" s="281"/>
      <c r="VMF1" s="281"/>
      <c r="VMG1" s="281"/>
      <c r="VMH1" s="281"/>
      <c r="VMI1" s="281"/>
      <c r="VMJ1" s="281"/>
      <c r="VMK1" s="281"/>
      <c r="VML1" s="281"/>
      <c r="VMM1" s="281"/>
      <c r="VMN1" s="281"/>
      <c r="VMO1" s="281"/>
      <c r="VMP1" s="281"/>
      <c r="VMQ1" s="281"/>
      <c r="VMR1" s="281"/>
      <c r="VMS1" s="281"/>
      <c r="VMT1" s="281"/>
      <c r="VMU1" s="281"/>
      <c r="VMV1" s="281"/>
      <c r="VMW1" s="281"/>
      <c r="VMX1" s="281"/>
      <c r="VMY1" s="281"/>
      <c r="VMZ1" s="281"/>
      <c r="VNA1" s="281"/>
      <c r="VNB1" s="281"/>
      <c r="VNC1" s="281"/>
      <c r="VND1" s="281"/>
      <c r="VNE1" s="281"/>
      <c r="VNF1" s="281"/>
      <c r="VNG1" s="281"/>
      <c r="VNH1" s="281"/>
      <c r="VNI1" s="281"/>
      <c r="VNJ1" s="281"/>
      <c r="VNK1" s="281"/>
      <c r="VNL1" s="281"/>
      <c r="VNM1" s="281"/>
      <c r="VNN1" s="281"/>
      <c r="VNO1" s="281"/>
      <c r="VNP1" s="281"/>
      <c r="VNQ1" s="281"/>
      <c r="VNR1" s="281"/>
      <c r="VNS1" s="281"/>
      <c r="VNT1" s="281"/>
      <c r="VNU1" s="281"/>
      <c r="VNV1" s="281"/>
      <c r="VNW1" s="281"/>
      <c r="VNX1" s="281"/>
      <c r="VNY1" s="281"/>
      <c r="VNZ1" s="281"/>
      <c r="VOA1" s="281"/>
      <c r="VOB1" s="281"/>
      <c r="VOC1" s="281"/>
      <c r="VOD1" s="281"/>
      <c r="VOE1" s="281"/>
      <c r="VOF1" s="281"/>
      <c r="VOG1" s="281"/>
      <c r="VOH1" s="281"/>
      <c r="VOI1" s="281"/>
      <c r="VOJ1" s="281"/>
      <c r="VOK1" s="281"/>
      <c r="VOL1" s="281"/>
      <c r="VOM1" s="281"/>
      <c r="VON1" s="281"/>
      <c r="VOO1" s="281"/>
      <c r="VOP1" s="281"/>
      <c r="VOQ1" s="281"/>
      <c r="VOR1" s="281"/>
      <c r="VOS1" s="281"/>
      <c r="VOT1" s="281"/>
      <c r="VOU1" s="281"/>
      <c r="VOV1" s="281"/>
      <c r="VOW1" s="281"/>
      <c r="VOX1" s="281"/>
      <c r="VOY1" s="281"/>
      <c r="VOZ1" s="281"/>
      <c r="VPA1" s="281"/>
      <c r="VPB1" s="281"/>
      <c r="VPC1" s="281"/>
      <c r="VPD1" s="281"/>
      <c r="VPE1" s="281"/>
      <c r="VPF1" s="281"/>
      <c r="VPG1" s="281"/>
      <c r="VPH1" s="281"/>
      <c r="VPI1" s="281"/>
      <c r="VPJ1" s="281"/>
      <c r="VPK1" s="281"/>
      <c r="VPL1" s="281"/>
      <c r="VPM1" s="281"/>
      <c r="VPN1" s="281"/>
      <c r="VPO1" s="281"/>
      <c r="VPP1" s="281"/>
      <c r="VPQ1" s="281"/>
      <c r="VPR1" s="281"/>
      <c r="VPS1" s="281"/>
      <c r="VPT1" s="281"/>
      <c r="VPU1" s="281"/>
      <c r="VPV1" s="281"/>
      <c r="VPW1" s="281"/>
      <c r="VPX1" s="281"/>
      <c r="VPY1" s="281"/>
      <c r="VPZ1" s="281"/>
      <c r="VQA1" s="281"/>
      <c r="VQB1" s="281"/>
      <c r="VQC1" s="281"/>
      <c r="VQD1" s="281"/>
      <c r="VQE1" s="281"/>
      <c r="VQF1" s="281"/>
      <c r="VQG1" s="281"/>
      <c r="VQH1" s="281"/>
      <c r="VQI1" s="281"/>
      <c r="VQJ1" s="281"/>
      <c r="VQK1" s="281"/>
      <c r="VQL1" s="281"/>
      <c r="VQM1" s="281"/>
      <c r="VQN1" s="281"/>
      <c r="VQO1" s="281"/>
      <c r="VQP1" s="281"/>
      <c r="VQQ1" s="281"/>
      <c r="VQR1" s="281"/>
      <c r="VQS1" s="281"/>
      <c r="VQT1" s="281"/>
      <c r="VQU1" s="281"/>
      <c r="VQV1" s="281"/>
      <c r="VQW1" s="281"/>
      <c r="VQX1" s="281"/>
      <c r="VQY1" s="281"/>
      <c r="VQZ1" s="281"/>
      <c r="VRA1" s="281"/>
      <c r="VRB1" s="281"/>
      <c r="VRC1" s="281"/>
      <c r="VRD1" s="281"/>
      <c r="VRE1" s="281"/>
      <c r="VRF1" s="281"/>
      <c r="VRG1" s="281"/>
      <c r="VRH1" s="281"/>
      <c r="VRI1" s="281"/>
      <c r="VRJ1" s="281"/>
      <c r="VRK1" s="281"/>
      <c r="VRL1" s="281"/>
      <c r="VRM1" s="281"/>
      <c r="VRN1" s="281"/>
      <c r="VRO1" s="281"/>
      <c r="VRP1" s="281"/>
      <c r="VRQ1" s="281"/>
      <c r="VRR1" s="281"/>
      <c r="VRS1" s="281"/>
      <c r="VRT1" s="281"/>
      <c r="VRU1" s="281"/>
      <c r="VRV1" s="281"/>
      <c r="VRW1" s="281"/>
      <c r="VRX1" s="281"/>
      <c r="VRY1" s="281"/>
      <c r="VRZ1" s="281"/>
      <c r="VSA1" s="281"/>
      <c r="VSB1" s="281"/>
      <c r="VSC1" s="281"/>
      <c r="VSD1" s="281"/>
      <c r="VSE1" s="281"/>
      <c r="VSF1" s="281"/>
      <c r="VSG1" s="281"/>
      <c r="VSH1" s="281"/>
      <c r="VSI1" s="281"/>
      <c r="VSJ1" s="281"/>
      <c r="VSK1" s="281"/>
      <c r="VSL1" s="281"/>
      <c r="VSM1" s="281"/>
      <c r="VSN1" s="281"/>
      <c r="VSO1" s="281"/>
      <c r="VSP1" s="281"/>
      <c r="VSQ1" s="281"/>
      <c r="VSR1" s="281"/>
      <c r="VSS1" s="281"/>
      <c r="VST1" s="281"/>
      <c r="VSU1" s="281"/>
      <c r="VSV1" s="281"/>
      <c r="VSW1" s="281"/>
      <c r="VSX1" s="281"/>
      <c r="VSY1" s="281"/>
      <c r="VSZ1" s="281"/>
      <c r="VTA1" s="281"/>
      <c r="VTB1" s="281"/>
      <c r="VTC1" s="281"/>
      <c r="VTD1" s="281"/>
      <c r="VTE1" s="281"/>
      <c r="VTF1" s="281"/>
      <c r="VTG1" s="281"/>
      <c r="VTH1" s="281"/>
      <c r="VTI1" s="281"/>
      <c r="VTJ1" s="281"/>
      <c r="VTK1" s="281"/>
      <c r="VTL1" s="281"/>
      <c r="VTM1" s="281"/>
      <c r="VTN1" s="281"/>
      <c r="VTO1" s="281"/>
      <c r="VTP1" s="281"/>
      <c r="VTQ1" s="281"/>
      <c r="VTR1" s="281"/>
      <c r="VTS1" s="281"/>
      <c r="VTT1" s="281"/>
      <c r="VTU1" s="281"/>
      <c r="VTV1" s="281"/>
      <c r="VTW1" s="281"/>
      <c r="VTX1" s="281"/>
      <c r="VTY1" s="281"/>
      <c r="VTZ1" s="281"/>
      <c r="VUA1" s="281"/>
      <c r="VUB1" s="281"/>
      <c r="VUC1" s="281"/>
      <c r="VUD1" s="281"/>
      <c r="VUE1" s="281"/>
      <c r="VUF1" s="281"/>
      <c r="VUG1" s="281"/>
      <c r="VUH1" s="281"/>
      <c r="VUI1" s="281"/>
      <c r="VUJ1" s="281"/>
      <c r="VUK1" s="281"/>
      <c r="VUL1" s="281"/>
      <c r="VUM1" s="281"/>
      <c r="VUN1" s="281"/>
      <c r="VUO1" s="281"/>
      <c r="VUP1" s="281"/>
      <c r="VUQ1" s="281"/>
      <c r="VUR1" s="281"/>
      <c r="VUS1" s="281"/>
      <c r="VUT1" s="281"/>
      <c r="VUU1" s="281"/>
      <c r="VUV1" s="281"/>
      <c r="VUW1" s="281"/>
      <c r="VUX1" s="281"/>
      <c r="VUY1" s="281"/>
      <c r="VUZ1" s="281"/>
      <c r="VVA1" s="281"/>
      <c r="VVB1" s="281"/>
      <c r="VVC1" s="281"/>
      <c r="VVD1" s="281"/>
      <c r="VVE1" s="281"/>
      <c r="VVF1" s="281"/>
      <c r="VVG1" s="281"/>
      <c r="VVH1" s="281"/>
      <c r="VVI1" s="281"/>
      <c r="VVJ1" s="281"/>
      <c r="VVK1" s="281"/>
      <c r="VVL1" s="281"/>
      <c r="VVM1" s="281"/>
      <c r="VVN1" s="281"/>
      <c r="VVO1" s="281"/>
      <c r="VVP1" s="281"/>
      <c r="VVQ1" s="281"/>
      <c r="VVR1" s="281"/>
      <c r="VVS1" s="281"/>
      <c r="VVT1" s="281"/>
      <c r="VVU1" s="281"/>
      <c r="VVV1" s="281"/>
      <c r="VVW1" s="281"/>
      <c r="VVX1" s="281"/>
      <c r="VVY1" s="281"/>
      <c r="VVZ1" s="281"/>
      <c r="VWA1" s="281"/>
      <c r="VWB1" s="281"/>
      <c r="VWC1" s="281"/>
      <c r="VWD1" s="281"/>
      <c r="VWE1" s="281"/>
      <c r="VWF1" s="281"/>
      <c r="VWG1" s="281"/>
      <c r="VWH1" s="281"/>
      <c r="VWI1" s="281"/>
      <c r="VWJ1" s="281"/>
      <c r="VWK1" s="281"/>
      <c r="VWL1" s="281"/>
      <c r="VWM1" s="281"/>
      <c r="VWN1" s="281"/>
      <c r="VWO1" s="281"/>
      <c r="VWP1" s="281"/>
      <c r="VWQ1" s="281"/>
      <c r="VWR1" s="281"/>
      <c r="VWS1" s="281"/>
      <c r="VWT1" s="281"/>
      <c r="VWU1" s="281"/>
      <c r="VWV1" s="281"/>
      <c r="VWW1" s="281"/>
      <c r="VWX1" s="281"/>
      <c r="VWY1" s="281"/>
      <c r="VWZ1" s="281"/>
      <c r="VXA1" s="281"/>
      <c r="VXB1" s="281"/>
      <c r="VXC1" s="281"/>
      <c r="VXD1" s="281"/>
      <c r="VXE1" s="281"/>
      <c r="VXF1" s="281"/>
      <c r="VXG1" s="281"/>
      <c r="VXH1" s="281"/>
      <c r="VXI1" s="281"/>
      <c r="VXJ1" s="281"/>
      <c r="VXK1" s="281"/>
      <c r="VXL1" s="281"/>
      <c r="VXM1" s="281"/>
      <c r="VXN1" s="281"/>
      <c r="VXO1" s="281"/>
      <c r="VXP1" s="281"/>
      <c r="VXQ1" s="281"/>
      <c r="VXR1" s="281"/>
      <c r="VXS1" s="281"/>
      <c r="VXT1" s="281"/>
      <c r="VXU1" s="281"/>
      <c r="VXV1" s="281"/>
      <c r="VXW1" s="281"/>
      <c r="VXX1" s="281"/>
      <c r="VXY1" s="281"/>
      <c r="VXZ1" s="281"/>
      <c r="VYA1" s="281"/>
      <c r="VYB1" s="281"/>
      <c r="VYC1" s="281"/>
      <c r="VYD1" s="281"/>
      <c r="VYE1" s="281"/>
      <c r="VYF1" s="281"/>
      <c r="VYG1" s="281"/>
      <c r="VYH1" s="281"/>
      <c r="VYI1" s="281"/>
      <c r="VYJ1" s="281"/>
      <c r="VYK1" s="281"/>
      <c r="VYL1" s="281"/>
      <c r="VYM1" s="281"/>
      <c r="VYN1" s="281"/>
      <c r="VYO1" s="281"/>
      <c r="VYP1" s="281"/>
      <c r="VYQ1" s="281"/>
      <c r="VYR1" s="281"/>
      <c r="VYS1" s="281"/>
      <c r="VYT1" s="281"/>
      <c r="VYU1" s="281"/>
      <c r="VYV1" s="281"/>
      <c r="VYW1" s="281"/>
      <c r="VYX1" s="281"/>
      <c r="VYY1" s="281"/>
      <c r="VYZ1" s="281"/>
      <c r="VZA1" s="281"/>
      <c r="VZB1" s="281"/>
      <c r="VZC1" s="281"/>
      <c r="VZD1" s="281"/>
      <c r="VZE1" s="281"/>
      <c r="VZF1" s="281"/>
      <c r="VZG1" s="281"/>
      <c r="VZH1" s="281"/>
      <c r="VZI1" s="281"/>
      <c r="VZJ1" s="281"/>
      <c r="VZK1" s="281"/>
      <c r="VZL1" s="281"/>
      <c r="VZM1" s="281"/>
      <c r="VZN1" s="281"/>
      <c r="VZO1" s="281"/>
      <c r="VZP1" s="281"/>
      <c r="VZQ1" s="281"/>
      <c r="VZR1" s="281"/>
      <c r="VZS1" s="281"/>
      <c r="VZT1" s="281"/>
      <c r="VZU1" s="281"/>
      <c r="VZV1" s="281"/>
      <c r="VZW1" s="281"/>
      <c r="VZX1" s="281"/>
      <c r="VZY1" s="281"/>
      <c r="VZZ1" s="281"/>
      <c r="WAA1" s="281"/>
      <c r="WAB1" s="281"/>
      <c r="WAC1" s="281"/>
      <c r="WAD1" s="281"/>
      <c r="WAE1" s="281"/>
      <c r="WAF1" s="281"/>
      <c r="WAG1" s="281"/>
      <c r="WAH1" s="281"/>
      <c r="WAI1" s="281"/>
      <c r="WAJ1" s="281"/>
      <c r="WAK1" s="281"/>
      <c r="WAL1" s="281"/>
      <c r="WAM1" s="281"/>
      <c r="WAN1" s="281"/>
      <c r="WAO1" s="281"/>
      <c r="WAP1" s="281"/>
      <c r="WAQ1" s="281"/>
      <c r="WAR1" s="281"/>
      <c r="WAS1" s="281"/>
      <c r="WAT1" s="281"/>
      <c r="WAU1" s="281"/>
      <c r="WAV1" s="281"/>
      <c r="WAW1" s="281"/>
      <c r="WAX1" s="281"/>
      <c r="WAY1" s="281"/>
      <c r="WAZ1" s="281"/>
      <c r="WBA1" s="281"/>
      <c r="WBB1" s="281"/>
      <c r="WBC1" s="281"/>
      <c r="WBD1" s="281"/>
      <c r="WBE1" s="281"/>
      <c r="WBF1" s="281"/>
      <c r="WBG1" s="281"/>
      <c r="WBH1" s="281"/>
      <c r="WBI1" s="281"/>
      <c r="WBJ1" s="281"/>
      <c r="WBK1" s="281"/>
      <c r="WBL1" s="281"/>
      <c r="WBM1" s="281"/>
      <c r="WBN1" s="281"/>
      <c r="WBO1" s="281"/>
      <c r="WBP1" s="281"/>
      <c r="WBQ1" s="281"/>
      <c r="WBR1" s="281"/>
      <c r="WBS1" s="281"/>
      <c r="WBT1" s="281"/>
      <c r="WBU1" s="281"/>
      <c r="WBV1" s="281"/>
      <c r="WBW1" s="281"/>
      <c r="WBX1" s="281"/>
      <c r="WBY1" s="281"/>
      <c r="WBZ1" s="281"/>
      <c r="WCA1" s="281"/>
      <c r="WCB1" s="281"/>
      <c r="WCC1" s="281"/>
      <c r="WCD1" s="281"/>
      <c r="WCE1" s="281"/>
      <c r="WCF1" s="281"/>
      <c r="WCG1" s="281"/>
      <c r="WCH1" s="281"/>
      <c r="WCI1" s="281"/>
      <c r="WCJ1" s="281"/>
      <c r="WCK1" s="281"/>
      <c r="WCL1" s="281"/>
      <c r="WCM1" s="281"/>
      <c r="WCN1" s="281"/>
      <c r="WCO1" s="281"/>
      <c r="WCP1" s="281"/>
      <c r="WCQ1" s="281"/>
      <c r="WCR1" s="281"/>
      <c r="WCS1" s="281"/>
      <c r="WCT1" s="281"/>
      <c r="WCU1" s="281"/>
      <c r="WCV1" s="281"/>
      <c r="WCW1" s="281"/>
      <c r="WCX1" s="281"/>
      <c r="WCY1" s="281"/>
      <c r="WCZ1" s="281"/>
      <c r="WDA1" s="281"/>
      <c r="WDB1" s="281"/>
      <c r="WDC1" s="281"/>
      <c r="WDD1" s="281"/>
      <c r="WDE1" s="281"/>
      <c r="WDF1" s="281"/>
      <c r="WDG1" s="281"/>
      <c r="WDH1" s="281"/>
      <c r="WDI1" s="281"/>
      <c r="WDJ1" s="281"/>
      <c r="WDK1" s="281"/>
      <c r="WDL1" s="281"/>
      <c r="WDM1" s="281"/>
      <c r="WDN1" s="281"/>
      <c r="WDO1" s="281"/>
      <c r="WDP1" s="281"/>
      <c r="WDQ1" s="281"/>
      <c r="WDR1" s="281"/>
      <c r="WDS1" s="281"/>
      <c r="WDT1" s="281"/>
      <c r="WDU1" s="281"/>
      <c r="WDV1" s="281"/>
      <c r="WDW1" s="281"/>
      <c r="WDX1" s="281"/>
      <c r="WDY1" s="281"/>
      <c r="WDZ1" s="281"/>
      <c r="WEA1" s="281"/>
      <c r="WEB1" s="281"/>
      <c r="WEC1" s="281"/>
      <c r="WED1" s="281"/>
      <c r="WEE1" s="281"/>
      <c r="WEF1" s="281"/>
      <c r="WEG1" s="281"/>
      <c r="WEH1" s="281"/>
      <c r="WEI1" s="281"/>
      <c r="WEJ1" s="281"/>
      <c r="WEK1" s="281"/>
      <c r="WEL1" s="281"/>
      <c r="WEM1" s="281"/>
      <c r="WEN1" s="281"/>
      <c r="WEO1" s="281"/>
      <c r="WEP1" s="281"/>
      <c r="WEQ1" s="281"/>
      <c r="WER1" s="281"/>
      <c r="WES1" s="281"/>
      <c r="WET1" s="281"/>
      <c r="WEU1" s="281"/>
      <c r="WEV1" s="281"/>
      <c r="WEW1" s="281"/>
      <c r="WEX1" s="281"/>
      <c r="WEY1" s="281"/>
      <c r="WEZ1" s="281"/>
      <c r="WFA1" s="281"/>
      <c r="WFB1" s="281"/>
      <c r="WFC1" s="281"/>
      <c r="WFD1" s="281"/>
      <c r="WFE1" s="281"/>
      <c r="WFF1" s="281"/>
      <c r="WFG1" s="281"/>
      <c r="WFH1" s="281"/>
      <c r="WFI1" s="281"/>
      <c r="WFJ1" s="281"/>
      <c r="WFK1" s="281"/>
      <c r="WFL1" s="281"/>
      <c r="WFM1" s="281"/>
      <c r="WFN1" s="281"/>
      <c r="WFO1" s="281"/>
      <c r="WFP1" s="281"/>
      <c r="WFQ1" s="281"/>
      <c r="WFR1" s="281"/>
      <c r="WFS1" s="281"/>
      <c r="WFT1" s="281"/>
      <c r="WFU1" s="281"/>
      <c r="WFV1" s="281"/>
      <c r="WFW1" s="281"/>
      <c r="WFX1" s="281"/>
      <c r="WFY1" s="281"/>
      <c r="WFZ1" s="281"/>
      <c r="WGA1" s="281"/>
      <c r="WGB1" s="281"/>
      <c r="WGC1" s="281"/>
      <c r="WGD1" s="281"/>
      <c r="WGE1" s="281"/>
      <c r="WGF1" s="281"/>
      <c r="WGG1" s="281"/>
      <c r="WGH1" s="281"/>
      <c r="WGI1" s="281"/>
      <c r="WGJ1" s="281"/>
      <c r="WGK1" s="281"/>
      <c r="WGL1" s="281"/>
      <c r="WGM1" s="281"/>
      <c r="WGN1" s="281"/>
      <c r="WGO1" s="281"/>
      <c r="WGP1" s="281"/>
      <c r="WGQ1" s="281"/>
      <c r="WGR1" s="281"/>
      <c r="WGS1" s="281"/>
      <c r="WGT1" s="281"/>
      <c r="WGU1" s="281"/>
      <c r="WGV1" s="281"/>
      <c r="WGW1" s="281"/>
      <c r="WGX1" s="281"/>
      <c r="WGY1" s="281"/>
      <c r="WGZ1" s="281"/>
      <c r="WHA1" s="281"/>
      <c r="WHB1" s="281"/>
      <c r="WHC1" s="281"/>
      <c r="WHD1" s="281"/>
      <c r="WHE1" s="281"/>
      <c r="WHF1" s="281"/>
      <c r="WHG1" s="281"/>
      <c r="WHH1" s="281"/>
      <c r="WHI1" s="281"/>
      <c r="WHJ1" s="281"/>
      <c r="WHK1" s="281"/>
      <c r="WHL1" s="281"/>
      <c r="WHM1" s="281"/>
      <c r="WHN1" s="281"/>
      <c r="WHO1" s="281"/>
      <c r="WHP1" s="281"/>
      <c r="WHQ1" s="281"/>
      <c r="WHR1" s="281"/>
      <c r="WHS1" s="281"/>
      <c r="WHT1" s="281"/>
      <c r="WHU1" s="281"/>
      <c r="WHV1" s="281"/>
      <c r="WHW1" s="281"/>
      <c r="WHX1" s="281"/>
      <c r="WHY1" s="281"/>
      <c r="WHZ1" s="281"/>
      <c r="WIA1" s="281"/>
      <c r="WIB1" s="281"/>
      <c r="WIC1" s="281"/>
      <c r="WID1" s="281"/>
      <c r="WIE1" s="281"/>
      <c r="WIF1" s="281"/>
      <c r="WIG1" s="281"/>
      <c r="WIH1" s="281"/>
      <c r="WII1" s="281"/>
      <c r="WIJ1" s="281"/>
      <c r="WIK1" s="281"/>
      <c r="WIL1" s="281"/>
      <c r="WIM1" s="281"/>
      <c r="WIN1" s="281"/>
      <c r="WIO1" s="281"/>
      <c r="WIP1" s="281"/>
      <c r="WIQ1" s="281"/>
      <c r="WIR1" s="281"/>
      <c r="WIS1" s="281"/>
      <c r="WIT1" s="281"/>
      <c r="WIU1" s="281"/>
      <c r="WIV1" s="281"/>
      <c r="WIW1" s="281"/>
      <c r="WIX1" s="281"/>
      <c r="WIY1" s="281"/>
      <c r="WIZ1" s="281"/>
      <c r="WJA1" s="281"/>
      <c r="WJB1" s="281"/>
      <c r="WJC1" s="281"/>
      <c r="WJD1" s="281"/>
      <c r="WJE1" s="281"/>
      <c r="WJF1" s="281"/>
      <c r="WJG1" s="281"/>
      <c r="WJH1" s="281"/>
      <c r="WJI1" s="281"/>
      <c r="WJJ1" s="281"/>
      <c r="WJK1" s="281"/>
      <c r="WJL1" s="281"/>
      <c r="WJM1" s="281"/>
      <c r="WJN1" s="281"/>
      <c r="WJO1" s="281"/>
      <c r="WJP1" s="281"/>
      <c r="WJQ1" s="281"/>
      <c r="WJR1" s="281"/>
      <c r="WJS1" s="281"/>
      <c r="WJT1" s="281"/>
      <c r="WJU1" s="281"/>
      <c r="WJV1" s="281"/>
      <c r="WJW1" s="281"/>
      <c r="WJX1" s="281"/>
      <c r="WJY1" s="281"/>
      <c r="WJZ1" s="281"/>
      <c r="WKA1" s="281"/>
      <c r="WKB1" s="281"/>
      <c r="WKC1" s="281"/>
      <c r="WKD1" s="281"/>
      <c r="WKE1" s="281"/>
      <c r="WKF1" s="281"/>
      <c r="WKG1" s="281"/>
      <c r="WKH1" s="281"/>
      <c r="WKI1" s="281"/>
      <c r="WKJ1" s="281"/>
      <c r="WKK1" s="281"/>
      <c r="WKL1" s="281"/>
      <c r="WKM1" s="281"/>
      <c r="WKN1" s="281"/>
      <c r="WKO1" s="281"/>
      <c r="WKP1" s="281"/>
      <c r="WKQ1" s="281"/>
      <c r="WKR1" s="281"/>
      <c r="WKS1" s="281"/>
      <c r="WKT1" s="281"/>
      <c r="WKU1" s="281"/>
      <c r="WKV1" s="281"/>
      <c r="WKW1" s="281"/>
      <c r="WKX1" s="281"/>
      <c r="WKY1" s="281"/>
      <c r="WKZ1" s="281"/>
      <c r="WLA1" s="281"/>
      <c r="WLB1" s="281"/>
      <c r="WLC1" s="281"/>
      <c r="WLD1" s="281"/>
      <c r="WLE1" s="281"/>
      <c r="WLF1" s="281"/>
      <c r="WLG1" s="281"/>
      <c r="WLH1" s="281"/>
      <c r="WLI1" s="281"/>
      <c r="WLJ1" s="281"/>
      <c r="WLK1" s="281"/>
      <c r="WLL1" s="281"/>
      <c r="WLM1" s="281"/>
      <c r="WLN1" s="281"/>
      <c r="WLO1" s="281"/>
      <c r="WLP1" s="281"/>
      <c r="WLQ1" s="281"/>
      <c r="WLR1" s="281"/>
      <c r="WLS1" s="281"/>
      <c r="WLT1" s="281"/>
      <c r="WLU1" s="281"/>
      <c r="WLV1" s="281"/>
      <c r="WLW1" s="281"/>
      <c r="WLX1" s="281"/>
      <c r="WLY1" s="281"/>
      <c r="WLZ1" s="281"/>
      <c r="WMA1" s="281"/>
      <c r="WMB1" s="281"/>
      <c r="WMC1" s="281"/>
      <c r="WMD1" s="281"/>
      <c r="WME1" s="281"/>
      <c r="WMF1" s="281"/>
      <c r="WMG1" s="281"/>
      <c r="WMH1" s="281"/>
      <c r="WMI1" s="281"/>
      <c r="WMJ1" s="281"/>
      <c r="WMK1" s="281"/>
      <c r="WML1" s="281"/>
      <c r="WMM1" s="281"/>
      <c r="WMN1" s="281"/>
      <c r="WMO1" s="281"/>
      <c r="WMP1" s="281"/>
      <c r="WMQ1" s="281"/>
      <c r="WMR1" s="281"/>
      <c r="WMS1" s="281"/>
      <c r="WMT1" s="281"/>
      <c r="WMU1" s="281"/>
      <c r="WMV1" s="281"/>
      <c r="WMW1" s="281"/>
      <c r="WMX1" s="281"/>
      <c r="WMY1" s="281"/>
      <c r="WMZ1" s="281"/>
      <c r="WNA1" s="281"/>
      <c r="WNB1" s="281"/>
      <c r="WNC1" s="281"/>
      <c r="WND1" s="281"/>
      <c r="WNE1" s="281"/>
      <c r="WNF1" s="281"/>
      <c r="WNG1" s="281"/>
      <c r="WNH1" s="281"/>
      <c r="WNI1" s="281"/>
      <c r="WNJ1" s="281"/>
      <c r="WNK1" s="281"/>
      <c r="WNL1" s="281"/>
      <c r="WNM1" s="281"/>
      <c r="WNN1" s="281"/>
      <c r="WNO1" s="281"/>
      <c r="WNP1" s="281"/>
      <c r="WNQ1" s="281"/>
      <c r="WNR1" s="281"/>
      <c r="WNS1" s="281"/>
      <c r="WNT1" s="281"/>
      <c r="WNU1" s="281"/>
      <c r="WNV1" s="281"/>
      <c r="WNW1" s="281"/>
      <c r="WNX1" s="281"/>
      <c r="WNY1" s="281"/>
      <c r="WNZ1" s="281"/>
      <c r="WOA1" s="281"/>
      <c r="WOB1" s="281"/>
      <c r="WOC1" s="281"/>
      <c r="WOD1" s="281"/>
      <c r="WOE1" s="281"/>
      <c r="WOF1" s="281"/>
      <c r="WOG1" s="281"/>
      <c r="WOH1" s="281"/>
      <c r="WOI1" s="281"/>
      <c r="WOJ1" s="281"/>
      <c r="WOK1" s="281"/>
      <c r="WOL1" s="281"/>
      <c r="WOM1" s="281"/>
      <c r="WON1" s="281"/>
      <c r="WOO1" s="281"/>
      <c r="WOP1" s="281"/>
      <c r="WOQ1" s="281"/>
      <c r="WOR1" s="281"/>
      <c r="WOS1" s="281"/>
      <c r="WOT1" s="281"/>
      <c r="WOU1" s="281"/>
      <c r="WOV1" s="281"/>
      <c r="WOW1" s="281"/>
      <c r="WOX1" s="281"/>
      <c r="WOY1" s="281"/>
      <c r="WOZ1" s="281"/>
      <c r="WPA1" s="281"/>
      <c r="WPB1" s="281"/>
      <c r="WPC1" s="281"/>
      <c r="WPD1" s="281"/>
      <c r="WPE1" s="281"/>
      <c r="WPF1" s="281"/>
      <c r="WPG1" s="281"/>
      <c r="WPH1" s="281"/>
      <c r="WPI1" s="281"/>
      <c r="WPJ1" s="281"/>
      <c r="WPK1" s="281"/>
      <c r="WPL1" s="281"/>
      <c r="WPM1" s="281"/>
      <c r="WPN1" s="281"/>
      <c r="WPO1" s="281"/>
      <c r="WPP1" s="281"/>
      <c r="WPQ1" s="281"/>
      <c r="WPR1" s="281"/>
      <c r="WPS1" s="281"/>
      <c r="WPT1" s="281"/>
      <c r="WPU1" s="281"/>
      <c r="WPV1" s="281"/>
      <c r="WPW1" s="281"/>
      <c r="WPX1" s="281"/>
      <c r="WPY1" s="281"/>
      <c r="WPZ1" s="281"/>
      <c r="WQA1" s="281"/>
      <c r="WQB1" s="281"/>
      <c r="WQC1" s="281"/>
      <c r="WQD1" s="281"/>
      <c r="WQE1" s="281"/>
      <c r="WQF1" s="281"/>
      <c r="WQG1" s="281"/>
      <c r="WQH1" s="281"/>
      <c r="WQI1" s="281"/>
      <c r="WQJ1" s="281"/>
      <c r="WQK1" s="281"/>
      <c r="WQL1" s="281"/>
      <c r="WQM1" s="281"/>
      <c r="WQN1" s="281"/>
      <c r="WQO1" s="281"/>
      <c r="WQP1" s="281"/>
      <c r="WQQ1" s="281"/>
      <c r="WQR1" s="281"/>
      <c r="WQS1" s="281"/>
      <c r="WQT1" s="281"/>
      <c r="WQU1" s="281"/>
      <c r="WQV1" s="281"/>
      <c r="WQW1" s="281"/>
      <c r="WQX1" s="281"/>
      <c r="WQY1" s="281"/>
      <c r="WQZ1" s="281"/>
      <c r="WRA1" s="281"/>
      <c r="WRB1" s="281"/>
      <c r="WRC1" s="281"/>
      <c r="WRD1" s="281"/>
      <c r="WRE1" s="281"/>
      <c r="WRF1" s="281"/>
      <c r="WRG1" s="281"/>
      <c r="WRH1" s="281"/>
      <c r="WRI1" s="281"/>
      <c r="WRJ1" s="281"/>
      <c r="WRK1" s="281"/>
      <c r="WRL1" s="281"/>
      <c r="WRM1" s="281"/>
      <c r="WRN1" s="281"/>
      <c r="WRO1" s="281"/>
      <c r="WRP1" s="281"/>
      <c r="WRQ1" s="281"/>
      <c r="WRR1" s="281"/>
      <c r="WRS1" s="281"/>
      <c r="WRT1" s="281"/>
      <c r="WRU1" s="281"/>
      <c r="WRV1" s="281"/>
      <c r="WRW1" s="281"/>
      <c r="WRX1" s="281"/>
      <c r="WRY1" s="281"/>
      <c r="WRZ1" s="281"/>
      <c r="WSA1" s="281"/>
      <c r="WSB1" s="281"/>
      <c r="WSC1" s="281"/>
      <c r="WSD1" s="281"/>
      <c r="WSE1" s="281"/>
      <c r="WSF1" s="281"/>
      <c r="WSG1" s="281"/>
      <c r="WSH1" s="281"/>
      <c r="WSI1" s="281"/>
      <c r="WSJ1" s="281"/>
      <c r="WSK1" s="281"/>
      <c r="WSL1" s="281"/>
      <c r="WSM1" s="281"/>
      <c r="WSN1" s="281"/>
      <c r="WSO1" s="281"/>
      <c r="WSP1" s="281"/>
      <c r="WSQ1" s="281"/>
      <c r="WSR1" s="281"/>
      <c r="WSS1" s="281"/>
      <c r="WST1" s="281"/>
      <c r="WSU1" s="281"/>
      <c r="WSV1" s="281"/>
      <c r="WSW1" s="281"/>
      <c r="WSX1" s="281"/>
      <c r="WSY1" s="281"/>
      <c r="WSZ1" s="281"/>
      <c r="WTA1" s="281"/>
      <c r="WTB1" s="281"/>
      <c r="WTC1" s="281"/>
      <c r="WTD1" s="281"/>
      <c r="WTE1" s="281"/>
      <c r="WTF1" s="281"/>
      <c r="WTG1" s="281"/>
      <c r="WTH1" s="281"/>
      <c r="WTI1" s="281"/>
      <c r="WTJ1" s="281"/>
      <c r="WTK1" s="281"/>
      <c r="WTL1" s="281"/>
      <c r="WTM1" s="281"/>
      <c r="WTN1" s="281"/>
      <c r="WTO1" s="281"/>
      <c r="WTP1" s="281"/>
      <c r="WTQ1" s="281"/>
      <c r="WTR1" s="281"/>
      <c r="WTS1" s="281"/>
      <c r="WTT1" s="281"/>
      <c r="WTU1" s="281"/>
      <c r="WTV1" s="281"/>
      <c r="WTW1" s="281"/>
      <c r="WTX1" s="281"/>
      <c r="WTY1" s="281"/>
      <c r="WTZ1" s="281"/>
      <c r="WUA1" s="281"/>
      <c r="WUB1" s="281"/>
      <c r="WUC1" s="281"/>
      <c r="WUD1" s="281"/>
      <c r="WUE1" s="281"/>
      <c r="WUF1" s="281"/>
      <c r="WUG1" s="281"/>
      <c r="WUH1" s="281"/>
      <c r="WUI1" s="281"/>
      <c r="WUJ1" s="281"/>
      <c r="WUK1" s="281"/>
      <c r="WUL1" s="281"/>
      <c r="WUM1" s="281"/>
      <c r="WUN1" s="281"/>
      <c r="WUO1" s="281"/>
      <c r="WUP1" s="281"/>
      <c r="WUQ1" s="281"/>
      <c r="WUR1" s="281"/>
      <c r="WUS1" s="281"/>
      <c r="WUT1" s="281"/>
      <c r="WUU1" s="281"/>
      <c r="WUV1" s="281"/>
      <c r="WUW1" s="281"/>
      <c r="WUX1" s="281"/>
      <c r="WUY1" s="281"/>
      <c r="WUZ1" s="281"/>
      <c r="WVA1" s="281"/>
      <c r="WVB1" s="281"/>
      <c r="WVC1" s="281"/>
      <c r="WVD1" s="281"/>
      <c r="WVE1" s="281"/>
      <c r="WVF1" s="281"/>
      <c r="WVG1" s="281"/>
      <c r="WVH1" s="281"/>
      <c r="WVI1" s="281"/>
      <c r="WVJ1" s="281"/>
      <c r="WVK1" s="281"/>
      <c r="WVL1" s="281"/>
      <c r="WVM1" s="281"/>
      <c r="WVN1" s="281"/>
      <c r="WVO1" s="281"/>
      <c r="WVP1" s="281"/>
      <c r="WVQ1" s="281"/>
      <c r="WVR1" s="281"/>
      <c r="WVS1" s="281"/>
      <c r="WVT1" s="281"/>
      <c r="WVU1" s="281"/>
      <c r="WVV1" s="281"/>
      <c r="WVW1" s="281"/>
      <c r="WVX1" s="281"/>
      <c r="WVY1" s="281"/>
      <c r="WVZ1" s="281"/>
      <c r="WWA1" s="281"/>
      <c r="WWB1" s="281"/>
      <c r="WWC1" s="281"/>
      <c r="WWD1" s="281"/>
      <c r="WWE1" s="281"/>
      <c r="WWF1" s="281"/>
      <c r="WWG1" s="281"/>
      <c r="WWH1" s="281"/>
      <c r="WWI1" s="281"/>
      <c r="WWJ1" s="281"/>
      <c r="WWK1" s="281"/>
      <c r="WWL1" s="281"/>
      <c r="WWM1" s="281"/>
      <c r="WWN1" s="281"/>
      <c r="WWO1" s="281"/>
      <c r="WWP1" s="281"/>
      <c r="WWQ1" s="281"/>
      <c r="WWR1" s="281"/>
      <c r="WWS1" s="281"/>
      <c r="WWT1" s="281"/>
      <c r="WWU1" s="281"/>
      <c r="WWV1" s="281"/>
      <c r="WWW1" s="281"/>
      <c r="WWX1" s="281"/>
      <c r="WWY1" s="281"/>
      <c r="WWZ1" s="281"/>
      <c r="WXA1" s="281"/>
      <c r="WXB1" s="281"/>
      <c r="WXC1" s="281"/>
      <c r="WXD1" s="281"/>
      <c r="WXE1" s="281"/>
      <c r="WXF1" s="281"/>
      <c r="WXG1" s="281"/>
      <c r="WXH1" s="281"/>
      <c r="WXI1" s="281"/>
      <c r="WXJ1" s="281"/>
      <c r="WXK1" s="281"/>
      <c r="WXL1" s="281"/>
      <c r="WXM1" s="281"/>
      <c r="WXN1" s="281"/>
      <c r="WXO1" s="281"/>
      <c r="WXP1" s="281"/>
      <c r="WXQ1" s="281"/>
      <c r="WXR1" s="281"/>
      <c r="WXS1" s="281"/>
      <c r="WXT1" s="281"/>
      <c r="WXU1" s="281"/>
      <c r="WXV1" s="281"/>
      <c r="WXW1" s="281"/>
      <c r="WXX1" s="281"/>
      <c r="WXY1" s="281"/>
      <c r="WXZ1" s="281"/>
      <c r="WYA1" s="281"/>
      <c r="WYB1" s="281"/>
      <c r="WYC1" s="281"/>
      <c r="WYD1" s="281"/>
      <c r="WYE1" s="281"/>
      <c r="WYF1" s="281"/>
      <c r="WYG1" s="281"/>
      <c r="WYH1" s="281"/>
      <c r="WYI1" s="281"/>
      <c r="WYJ1" s="281"/>
      <c r="WYK1" s="281"/>
      <c r="WYL1" s="281"/>
      <c r="WYM1" s="281"/>
      <c r="WYN1" s="281"/>
      <c r="WYO1" s="281"/>
      <c r="WYP1" s="281"/>
      <c r="WYQ1" s="281"/>
      <c r="WYR1" s="281"/>
      <c r="WYS1" s="281"/>
      <c r="WYT1" s="281"/>
      <c r="WYU1" s="281"/>
      <c r="WYV1" s="281"/>
      <c r="WYW1" s="281"/>
      <c r="WYX1" s="281"/>
      <c r="WYY1" s="281"/>
      <c r="WYZ1" s="281"/>
      <c r="WZA1" s="281"/>
      <c r="WZB1" s="281"/>
      <c r="WZC1" s="281"/>
      <c r="WZD1" s="281"/>
      <c r="WZE1" s="281"/>
      <c r="WZF1" s="281"/>
      <c r="WZG1" s="281"/>
      <c r="WZH1" s="281"/>
      <c r="WZI1" s="281"/>
      <c r="WZJ1" s="281"/>
      <c r="WZK1" s="281"/>
      <c r="WZL1" s="281"/>
      <c r="WZM1" s="281"/>
      <c r="WZN1" s="281"/>
      <c r="WZO1" s="281"/>
      <c r="WZP1" s="281"/>
      <c r="WZQ1" s="281"/>
      <c r="WZR1" s="281"/>
      <c r="WZS1" s="281"/>
      <c r="WZT1" s="281"/>
      <c r="WZU1" s="281"/>
      <c r="WZV1" s="281"/>
      <c r="WZW1" s="281"/>
      <c r="WZX1" s="281"/>
      <c r="WZY1" s="281"/>
      <c r="WZZ1" s="281"/>
      <c r="XAA1" s="281"/>
      <c r="XAB1" s="281"/>
      <c r="XAC1" s="281"/>
      <c r="XAD1" s="281"/>
      <c r="XAE1" s="281"/>
      <c r="XAF1" s="281"/>
      <c r="XAG1" s="281"/>
      <c r="XAH1" s="281"/>
      <c r="XAI1" s="281"/>
      <c r="XAJ1" s="281"/>
      <c r="XAK1" s="281"/>
      <c r="XAL1" s="281"/>
      <c r="XAM1" s="281"/>
      <c r="XAN1" s="281"/>
      <c r="XAO1" s="281"/>
      <c r="XAP1" s="281"/>
      <c r="XAQ1" s="281"/>
      <c r="XAR1" s="281"/>
      <c r="XAS1" s="281"/>
      <c r="XAT1" s="281"/>
      <c r="XAU1" s="281"/>
      <c r="XAV1" s="281"/>
      <c r="XAW1" s="281"/>
      <c r="XAX1" s="281"/>
      <c r="XAY1" s="281"/>
      <c r="XAZ1" s="281"/>
      <c r="XBA1" s="281"/>
      <c r="XBB1" s="281"/>
      <c r="XBC1" s="281"/>
      <c r="XBD1" s="281"/>
      <c r="XBE1" s="281"/>
      <c r="XBF1" s="281"/>
      <c r="XBG1" s="281"/>
      <c r="XBH1" s="281"/>
      <c r="XBI1" s="281"/>
      <c r="XBJ1" s="281"/>
      <c r="XBK1" s="281"/>
      <c r="XBL1" s="281"/>
      <c r="XBM1" s="281"/>
      <c r="XBN1" s="281"/>
      <c r="XBO1" s="281"/>
      <c r="XBP1" s="281"/>
      <c r="XBQ1" s="281"/>
      <c r="XBR1" s="281"/>
      <c r="XBS1" s="281"/>
      <c r="XBT1" s="281"/>
      <c r="XBU1" s="281"/>
      <c r="XBV1" s="281"/>
      <c r="XBW1" s="281"/>
      <c r="XBX1" s="281"/>
      <c r="XBY1" s="281"/>
      <c r="XBZ1" s="281"/>
      <c r="XCA1" s="281"/>
      <c r="XCB1" s="281"/>
      <c r="XCC1" s="281"/>
      <c r="XCD1" s="281"/>
      <c r="XCE1" s="281"/>
      <c r="XCF1" s="281"/>
      <c r="XCG1" s="281"/>
      <c r="XCH1" s="281"/>
      <c r="XCI1" s="281"/>
      <c r="XCJ1" s="281"/>
      <c r="XCK1" s="281"/>
      <c r="XCL1" s="281"/>
      <c r="XCM1" s="281"/>
      <c r="XCN1" s="281"/>
      <c r="XCO1" s="281"/>
      <c r="XCP1" s="281"/>
      <c r="XCQ1" s="281"/>
      <c r="XCR1" s="281"/>
      <c r="XCS1" s="281"/>
      <c r="XCT1" s="281"/>
      <c r="XCU1" s="281"/>
      <c r="XCV1" s="281"/>
      <c r="XCW1" s="281"/>
      <c r="XCX1" s="281"/>
      <c r="XCY1" s="281"/>
      <c r="XCZ1" s="281"/>
      <c r="XDA1" s="281"/>
      <c r="XDB1" s="281"/>
      <c r="XDC1" s="281"/>
      <c r="XDD1" s="281"/>
      <c r="XDE1" s="281"/>
      <c r="XDF1" s="281"/>
      <c r="XDG1" s="281"/>
      <c r="XDH1" s="281"/>
      <c r="XDI1" s="281"/>
      <c r="XDJ1" s="281"/>
      <c r="XDK1" s="281"/>
      <c r="XDL1" s="281"/>
      <c r="XDM1" s="281"/>
      <c r="XDN1" s="281"/>
      <c r="XDO1" s="281"/>
      <c r="XDP1" s="281"/>
      <c r="XDQ1" s="281"/>
      <c r="XDR1" s="281"/>
      <c r="XDS1" s="281"/>
      <c r="XDT1" s="281"/>
      <c r="XDU1" s="281"/>
      <c r="XDV1" s="281"/>
      <c r="XDW1" s="281"/>
      <c r="XDX1" s="281"/>
      <c r="XDY1" s="281"/>
      <c r="XDZ1" s="281"/>
      <c r="XEA1" s="281"/>
      <c r="XEB1" s="281"/>
      <c r="XEC1" s="281"/>
      <c r="XED1" s="281"/>
      <c r="XEE1" s="281"/>
      <c r="XEF1" s="281"/>
      <c r="XEG1" s="281"/>
      <c r="XEH1" s="281"/>
      <c r="XEI1" s="281"/>
      <c r="XEJ1" s="281"/>
      <c r="XEK1" s="281"/>
      <c r="XEL1" s="281"/>
      <c r="XEM1" s="281"/>
      <c r="XEN1" s="281"/>
      <c r="XEO1" s="281"/>
      <c r="XEP1" s="281"/>
      <c r="XEQ1" s="281"/>
      <c r="XER1" s="281"/>
      <c r="XES1" s="281"/>
      <c r="XET1" s="281"/>
      <c r="XEU1" s="281"/>
      <c r="XEV1" s="281"/>
      <c r="XEW1" s="281"/>
      <c r="XEX1" s="281"/>
      <c r="XEY1" s="281"/>
      <c r="XEZ1" s="281"/>
      <c r="XFA1" s="281"/>
      <c r="XFB1" s="281"/>
      <c r="XFC1" s="281"/>
      <c r="XFD1" s="281"/>
    </row>
    <row r="2" spans="1:16384">
      <c r="C2" s="434"/>
      <c r="D2" s="434"/>
      <c r="E2" s="434"/>
      <c r="F2" s="434"/>
      <c r="G2" s="435"/>
      <c r="H2" s="434"/>
      <c r="I2" s="434"/>
      <c r="J2" s="434"/>
      <c r="K2" s="436"/>
    </row>
    <row r="3" spans="1:16384">
      <c r="B3" s="432"/>
      <c r="C3" s="434"/>
      <c r="D3" s="434"/>
      <c r="E3" s="434"/>
      <c r="F3" s="434"/>
      <c r="G3" s="435"/>
      <c r="H3" s="434"/>
      <c r="I3" s="434"/>
      <c r="J3" s="434"/>
      <c r="K3" s="436"/>
    </row>
    <row r="4" spans="1:16384" ht="15.75" customHeight="1">
      <c r="A4" s="1472" t="s">
        <v>937</v>
      </c>
      <c r="B4" s="1472"/>
      <c r="C4" s="1472"/>
      <c r="D4" s="1472"/>
      <c r="E4" s="1472"/>
      <c r="F4" s="1472"/>
      <c r="G4" s="1472"/>
      <c r="H4" s="1472"/>
      <c r="I4" s="1472"/>
      <c r="J4" s="1472"/>
      <c r="K4" s="1472"/>
      <c r="L4" s="351"/>
    </row>
    <row r="5" spans="1:16384" ht="15.75" customHeight="1">
      <c r="A5" s="1465" t="s">
        <v>776</v>
      </c>
      <c r="B5" s="1465"/>
      <c r="C5" s="1465"/>
      <c r="D5" s="1465"/>
      <c r="E5" s="1465"/>
      <c r="F5" s="1465"/>
      <c r="G5" s="1465"/>
      <c r="H5" s="1465"/>
      <c r="I5" s="1465"/>
      <c r="J5" s="1465"/>
      <c r="K5" s="1465"/>
      <c r="L5" s="351"/>
    </row>
    <row r="6" spans="1:16384">
      <c r="A6" s="1473" t="str">
        <f>+H!A6</f>
        <v>NEW YORK POWER AUTHORITY</v>
      </c>
      <c r="B6" s="1473"/>
      <c r="C6" s="1473"/>
      <c r="D6" s="1473"/>
      <c r="E6" s="1473"/>
      <c r="F6" s="1473"/>
      <c r="G6" s="1473"/>
      <c r="H6" s="1473"/>
      <c r="I6" s="1473"/>
      <c r="J6" s="1473"/>
      <c r="K6" s="1473"/>
      <c r="L6" s="352"/>
    </row>
    <row r="7" spans="1:16384">
      <c r="A7" s="1474" t="str">
        <f>SUMMARY!A7</f>
        <v>YEAR ENDING DECEMBER 31, 2014</v>
      </c>
      <c r="B7" s="1474"/>
      <c r="C7" s="1474"/>
      <c r="D7" s="1474"/>
      <c r="E7" s="1474"/>
      <c r="F7" s="1474"/>
      <c r="G7" s="1474"/>
      <c r="H7" s="1474"/>
      <c r="I7" s="1474"/>
      <c r="J7" s="1474"/>
      <c r="K7" s="1474"/>
      <c r="L7" s="352"/>
    </row>
    <row r="8" spans="1:16384">
      <c r="A8" s="531" t="s">
        <v>730</v>
      </c>
      <c r="B8" s="438"/>
      <c r="C8" s="438"/>
    </row>
    <row r="9" spans="1:16384" ht="16.5" thickBot="1">
      <c r="A9" s="772" t="s">
        <v>68</v>
      </c>
      <c r="B9" s="772" t="s">
        <v>277</v>
      </c>
      <c r="C9" s="772" t="s">
        <v>1192</v>
      </c>
      <c r="K9" s="444" t="s">
        <v>779</v>
      </c>
    </row>
    <row r="10" spans="1:16384">
      <c r="B10" s="438"/>
      <c r="C10" s="438"/>
    </row>
    <row r="11" spans="1:16384">
      <c r="A11" s="432">
        <v>1</v>
      </c>
      <c r="B11" s="438" t="s">
        <v>777</v>
      </c>
      <c r="C11" s="438" t="s">
        <v>920</v>
      </c>
      <c r="K11" s="432">
        <f>+D!L31</f>
        <v>672998114.33168387</v>
      </c>
    </row>
    <row r="12" spans="1:16384">
      <c r="B12" s="438"/>
      <c r="C12" s="438"/>
    </row>
    <row r="13" spans="1:16384" ht="16.5" thickBot="1">
      <c r="A13" s="440">
        <f>+A11+1</f>
        <v>2</v>
      </c>
      <c r="B13" s="441" t="s">
        <v>778</v>
      </c>
      <c r="C13" s="442"/>
      <c r="D13" s="443"/>
      <c r="E13" s="443"/>
      <c r="F13" s="443"/>
      <c r="G13" s="443"/>
      <c r="H13" s="443"/>
      <c r="I13" s="443"/>
      <c r="J13" s="444" t="s">
        <v>779</v>
      </c>
    </row>
    <row r="14" spans="1:16384">
      <c r="A14" s="440"/>
      <c r="B14" s="445"/>
      <c r="C14" s="442"/>
      <c r="D14" s="443"/>
      <c r="E14" s="443"/>
      <c r="F14" s="443"/>
      <c r="G14" s="443"/>
      <c r="H14" s="446"/>
      <c r="I14" s="443"/>
      <c r="J14" s="778" t="s">
        <v>204</v>
      </c>
    </row>
    <row r="15" spans="1:16384" ht="16.5" thickBot="1">
      <c r="A15" s="440"/>
      <c r="B15" s="445"/>
      <c r="C15" s="442"/>
      <c r="D15" s="443"/>
      <c r="E15" s="443"/>
      <c r="F15" s="777" t="s">
        <v>780</v>
      </c>
      <c r="G15" s="443"/>
      <c r="H15" s="777" t="s">
        <v>203</v>
      </c>
      <c r="I15" s="443"/>
      <c r="J15" s="777" t="s">
        <v>203</v>
      </c>
    </row>
    <row r="16" spans="1:16384">
      <c r="A16" s="440">
        <f>+A13+1</f>
        <v>3</v>
      </c>
      <c r="B16" s="441" t="s">
        <v>781</v>
      </c>
      <c r="C16" s="447" t="s">
        <v>921</v>
      </c>
      <c r="D16" s="447"/>
      <c r="E16" s="443"/>
      <c r="F16" s="448">
        <f>+E!D21</f>
        <v>0.4</v>
      </c>
      <c r="G16" s="449"/>
      <c r="H16" s="573">
        <f>+E!F21</f>
        <v>4.7210125827433072E-2</v>
      </c>
      <c r="I16" s="574"/>
      <c r="J16" s="574">
        <f>F16*H16</f>
        <v>1.8884050330973231E-2</v>
      </c>
    </row>
    <row r="17" spans="1:11" ht="39.75" customHeight="1" thickBot="1">
      <c r="A17" s="440">
        <f>+A16+1</f>
        <v>4</v>
      </c>
      <c r="B17" s="441" t="s">
        <v>782</v>
      </c>
      <c r="C17" s="447" t="s">
        <v>922</v>
      </c>
      <c r="D17" s="451" t="s">
        <v>923</v>
      </c>
      <c r="E17" s="443"/>
      <c r="F17" s="448">
        <f>+E!D23</f>
        <v>0.6</v>
      </c>
      <c r="G17" s="449"/>
      <c r="H17" s="572">
        <f>+E!F23+0.01</f>
        <v>9.849999999999999E-2</v>
      </c>
      <c r="I17" s="574"/>
      <c r="J17" s="575">
        <f>F17*H17</f>
        <v>5.9099999999999993E-2</v>
      </c>
    </row>
    <row r="18" spans="1:11">
      <c r="A18" s="440">
        <f>+A17+1</f>
        <v>5</v>
      </c>
      <c r="B18" s="445" t="s">
        <v>783</v>
      </c>
      <c r="C18" s="447"/>
      <c r="D18" s="452"/>
      <c r="E18" s="443"/>
      <c r="F18" s="450" t="s">
        <v>33</v>
      </c>
      <c r="G18" s="450"/>
      <c r="H18" s="574"/>
      <c r="I18" s="574"/>
      <c r="J18" s="574">
        <f>SUM(J16:J17)</f>
        <v>7.798405033097322E-2</v>
      </c>
    </row>
    <row r="19" spans="1:11">
      <c r="A19" s="440">
        <f t="shared" ref="A19:A25" si="0">+A18+1</f>
        <v>6</v>
      </c>
      <c r="B19" s="445" t="s">
        <v>784</v>
      </c>
      <c r="C19" s="447"/>
      <c r="D19" s="452"/>
      <c r="E19" s="443"/>
      <c r="F19" s="443"/>
      <c r="G19" s="443"/>
      <c r="H19" s="443"/>
      <c r="I19" s="443"/>
      <c r="J19" s="453"/>
      <c r="K19" s="454">
        <f>+J18*K11</f>
        <v>52483118.820692107</v>
      </c>
    </row>
    <row r="20" spans="1:11">
      <c r="A20" s="440"/>
      <c r="K20" s="454"/>
    </row>
    <row r="21" spans="1:11">
      <c r="A21" s="440"/>
      <c r="K21" s="454"/>
    </row>
    <row r="22" spans="1:11">
      <c r="A22" s="440">
        <f>+A19+1</f>
        <v>7</v>
      </c>
      <c r="B22" s="433" t="s">
        <v>1321</v>
      </c>
      <c r="K22" s="454">
        <f>+D!P31</f>
        <v>48445130.134702004</v>
      </c>
    </row>
    <row r="23" spans="1:11">
      <c r="A23" s="440">
        <f>+A22+1</f>
        <v>8</v>
      </c>
      <c r="B23" s="447" t="s">
        <v>785</v>
      </c>
      <c r="E23" s="433" t="s">
        <v>786</v>
      </c>
      <c r="K23" s="454">
        <f>+K19-K22</f>
        <v>4037988.6859901026</v>
      </c>
    </row>
    <row r="24" spans="1:11">
      <c r="A24" s="440">
        <f t="shared" si="0"/>
        <v>9</v>
      </c>
      <c r="B24" s="433" t="s">
        <v>1336</v>
      </c>
      <c r="E24" s="433" t="s">
        <v>1337</v>
      </c>
      <c r="K24" s="455">
        <f>+D!D19</f>
        <v>536211670.70000011</v>
      </c>
    </row>
    <row r="25" spans="1:11">
      <c r="A25" s="440">
        <f t="shared" si="0"/>
        <v>10</v>
      </c>
      <c r="B25" s="433" t="s">
        <v>787</v>
      </c>
      <c r="E25" s="433" t="s">
        <v>788</v>
      </c>
      <c r="K25" s="456">
        <f>IF(K24=0,0,K23/K24)</f>
        <v>7.5305870920688665E-3</v>
      </c>
    </row>
    <row r="27" spans="1:11">
      <c r="A27" s="432" t="s">
        <v>789</v>
      </c>
    </row>
    <row r="28" spans="1:11">
      <c r="A28" s="457" t="s">
        <v>713</v>
      </c>
      <c r="B28" s="458" t="s">
        <v>790</v>
      </c>
    </row>
    <row r="29" spans="1:11">
      <c r="A29" s="457"/>
      <c r="B29" s="438" t="s">
        <v>924</v>
      </c>
    </row>
    <row r="30" spans="1:11">
      <c r="A30" s="457"/>
      <c r="B30" s="438" t="s">
        <v>791</v>
      </c>
    </row>
    <row r="31" spans="1:11">
      <c r="A31" s="457"/>
      <c r="B31" s="438" t="s">
        <v>925</v>
      </c>
    </row>
    <row r="32" spans="1:11">
      <c r="A32" s="457"/>
      <c r="B32" s="438"/>
    </row>
    <row r="33" spans="2:3">
      <c r="B33" s="438"/>
      <c r="C33" s="438"/>
    </row>
  </sheetData>
  <mergeCells count="4">
    <mergeCell ref="A4:K4"/>
    <mergeCell ref="A5:K5"/>
    <mergeCell ref="A6:K6"/>
    <mergeCell ref="A7:K7"/>
  </mergeCells>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N85"/>
  <sheetViews>
    <sheetView view="pageBreakPreview" zoomScale="70" zoomScaleNormal="70" zoomScaleSheetLayoutView="70" workbookViewId="0">
      <selection activeCell="A2" sqref="A2"/>
    </sheetView>
  </sheetViews>
  <sheetFormatPr defaultColWidth="10" defaultRowHeight="12.75"/>
  <cols>
    <col min="1" max="1" width="6.75" style="341" customWidth="1"/>
    <col min="2" max="2" width="30.5" style="341" customWidth="1"/>
    <col min="3" max="3" width="16" style="341" bestFit="1" customWidth="1"/>
    <col min="4" max="4" width="21" style="341" customWidth="1"/>
    <col min="5" max="5" width="26" style="341" customWidth="1"/>
    <col min="6" max="6" width="23.5" style="341" customWidth="1"/>
    <col min="7" max="7" width="14.75" style="341" customWidth="1"/>
    <col min="8" max="8" width="16.25" style="341" customWidth="1"/>
    <col min="9" max="9" width="20.875" style="341" customWidth="1"/>
    <col min="10" max="10" width="15.5" style="341" customWidth="1"/>
    <col min="11" max="11" width="16.25" style="341" customWidth="1"/>
    <col min="12" max="12" width="15.25" style="341" customWidth="1"/>
    <col min="13" max="16384" width="10" style="341"/>
  </cols>
  <sheetData>
    <row r="1" spans="1:12" ht="20.25">
      <c r="A1" s="1237" t="s">
        <v>1352</v>
      </c>
    </row>
    <row r="2" spans="1:12">
      <c r="J2" s="344" t="s">
        <v>945</v>
      </c>
    </row>
    <row r="4" spans="1:12">
      <c r="E4" s="367"/>
    </row>
    <row r="5" spans="1:12" ht="15.75">
      <c r="A5" s="1466" t="s">
        <v>938</v>
      </c>
      <c r="B5" s="1466"/>
      <c r="C5" s="1466"/>
      <c r="D5" s="1466"/>
      <c r="E5" s="1466"/>
      <c r="F5" s="1466"/>
      <c r="G5" s="1466"/>
      <c r="H5" s="1466"/>
      <c r="I5" s="1466"/>
      <c r="J5" s="1466"/>
      <c r="K5" s="344"/>
      <c r="L5" s="348"/>
    </row>
    <row r="6" spans="1:12" ht="15.75">
      <c r="A6" s="1466" t="s">
        <v>792</v>
      </c>
      <c r="B6" s="1466"/>
      <c r="C6" s="1466"/>
      <c r="D6" s="1466"/>
      <c r="E6" s="1466"/>
      <c r="F6" s="1466"/>
      <c r="G6" s="1466"/>
      <c r="H6" s="1466"/>
      <c r="I6" s="1466"/>
      <c r="J6" s="1466"/>
      <c r="K6" s="354"/>
      <c r="L6" s="348"/>
    </row>
    <row r="7" spans="1:12" ht="15.75">
      <c r="A7" s="1467" t="str">
        <f>I!A5</f>
        <v>Incentives</v>
      </c>
      <c r="B7" s="1467"/>
      <c r="C7" s="1467"/>
      <c r="D7" s="1467"/>
      <c r="E7" s="1467"/>
      <c r="F7" s="1467"/>
      <c r="G7" s="1467"/>
      <c r="H7" s="1467"/>
      <c r="I7" s="1467"/>
      <c r="J7" s="1467"/>
      <c r="K7" s="345"/>
      <c r="L7" s="345"/>
    </row>
    <row r="8" spans="1:12" ht="15.75">
      <c r="A8" s="1474" t="str">
        <f>SUMMARY!A7</f>
        <v>YEAR ENDING DECEMBER 31, 2014</v>
      </c>
      <c r="B8" s="1474"/>
      <c r="C8" s="1474"/>
      <c r="D8" s="1474"/>
      <c r="E8" s="1474"/>
      <c r="F8" s="1474"/>
      <c r="G8" s="1474"/>
      <c r="H8" s="1474"/>
      <c r="I8" s="1474"/>
      <c r="J8" s="1474"/>
      <c r="K8" s="345"/>
      <c r="L8" s="345"/>
    </row>
    <row r="9" spans="1:12">
      <c r="A9" s="343"/>
      <c r="C9" s="345"/>
      <c r="D9" s="345"/>
      <c r="E9" s="356" t="s">
        <v>1234</v>
      </c>
      <c r="F9" s="345"/>
      <c r="G9" s="345"/>
      <c r="H9" s="350"/>
      <c r="I9" s="345"/>
      <c r="J9" s="345"/>
      <c r="K9" s="345"/>
      <c r="L9" s="345"/>
    </row>
    <row r="10" spans="1:12">
      <c r="A10" s="343"/>
      <c r="E10" s="368"/>
      <c r="F10" s="368"/>
      <c r="G10" s="368"/>
      <c r="I10" s="345"/>
      <c r="J10" s="345"/>
      <c r="K10" s="345"/>
      <c r="L10" s="345"/>
    </row>
    <row r="11" spans="1:12" s="370" customFormat="1" ht="15">
      <c r="A11" s="1444" t="s">
        <v>118</v>
      </c>
      <c r="B11" s="1445" t="s">
        <v>119</v>
      </c>
      <c r="C11" s="1445" t="s">
        <v>404</v>
      </c>
      <c r="D11" s="1445" t="s">
        <v>793</v>
      </c>
      <c r="E11" s="1445" t="s">
        <v>794</v>
      </c>
      <c r="F11" s="1445" t="s">
        <v>795</v>
      </c>
      <c r="G11" s="1445" t="s">
        <v>796</v>
      </c>
      <c r="H11" s="1445" t="s">
        <v>797</v>
      </c>
      <c r="I11" s="1445" t="s">
        <v>798</v>
      </c>
      <c r="J11" s="1446" t="s">
        <v>799</v>
      </c>
      <c r="K11" s="461"/>
      <c r="L11" s="461"/>
    </row>
    <row r="12" spans="1:12" s="370" customFormat="1">
      <c r="A12" s="462"/>
      <c r="B12" s="463"/>
      <c r="C12" s="463"/>
      <c r="E12" s="1245" t="s">
        <v>667</v>
      </c>
      <c r="F12" s="1245" t="s">
        <v>800</v>
      </c>
      <c r="G12" s="341"/>
      <c r="H12" s="1245" t="s">
        <v>801</v>
      </c>
      <c r="I12" s="1245" t="s">
        <v>800</v>
      </c>
      <c r="J12" s="468"/>
    </row>
    <row r="13" spans="1:12" s="370" customFormat="1">
      <c r="A13" s="462"/>
      <c r="B13" s="463"/>
      <c r="C13" s="1245" t="s">
        <v>1189</v>
      </c>
      <c r="E13" s="1245" t="s">
        <v>260</v>
      </c>
      <c r="F13" s="1245" t="s">
        <v>802</v>
      </c>
      <c r="G13" s="1245"/>
      <c r="H13" s="1245" t="s">
        <v>803</v>
      </c>
      <c r="I13" s="1245" t="s">
        <v>802</v>
      </c>
      <c r="J13" s="1246" t="s">
        <v>4</v>
      </c>
    </row>
    <row r="14" spans="1:12" s="370" customFormat="1">
      <c r="A14" s="1244" t="s">
        <v>730</v>
      </c>
      <c r="B14" s="1245" t="s">
        <v>804</v>
      </c>
      <c r="C14" s="1245" t="s">
        <v>927</v>
      </c>
      <c r="D14" s="1245" t="s">
        <v>1138</v>
      </c>
      <c r="E14" s="1245" t="s">
        <v>805</v>
      </c>
      <c r="F14" s="1245" t="s">
        <v>806</v>
      </c>
      <c r="G14" s="464" t="s">
        <v>807</v>
      </c>
      <c r="H14" s="1245" t="s">
        <v>808</v>
      </c>
      <c r="I14" s="1245" t="s">
        <v>803</v>
      </c>
      <c r="J14" s="1246" t="s">
        <v>800</v>
      </c>
    </row>
    <row r="15" spans="1:12" s="370" customFormat="1">
      <c r="A15" s="465" t="s">
        <v>68</v>
      </c>
      <c r="B15" s="466" t="s">
        <v>472</v>
      </c>
      <c r="C15" s="466" t="s">
        <v>809</v>
      </c>
      <c r="D15" s="466" t="s">
        <v>1139</v>
      </c>
      <c r="E15" s="466" t="s">
        <v>1140</v>
      </c>
      <c r="F15" s="466" t="s">
        <v>810</v>
      </c>
      <c r="G15" s="466" t="s">
        <v>802</v>
      </c>
      <c r="H15" s="466" t="s">
        <v>810</v>
      </c>
      <c r="I15" s="466" t="s">
        <v>810</v>
      </c>
      <c r="J15" s="467" t="s">
        <v>802</v>
      </c>
    </row>
    <row r="16" spans="1:12" s="370" customFormat="1">
      <c r="A16" s="462"/>
      <c r="B16" s="463"/>
      <c r="C16" s="463"/>
      <c r="D16" s="367"/>
      <c r="E16" s="367"/>
      <c r="F16" s="463"/>
      <c r="G16" s="463"/>
      <c r="H16" s="463"/>
      <c r="I16" s="463"/>
      <c r="J16" s="468"/>
    </row>
    <row r="17" spans="1:12" s="370" customFormat="1">
      <c r="A17" s="462"/>
      <c r="B17" s="463"/>
      <c r="C17" s="463"/>
      <c r="D17" s="1245" t="s">
        <v>33</v>
      </c>
      <c r="E17" s="367"/>
      <c r="F17" s="463"/>
      <c r="G17" s="367" t="s">
        <v>1333</v>
      </c>
      <c r="H17" s="367"/>
      <c r="I17" s="367" t="s">
        <v>811</v>
      </c>
      <c r="J17" s="469" t="s">
        <v>812</v>
      </c>
    </row>
    <row r="18" spans="1:12" s="370" customFormat="1" ht="44.25" customHeight="1">
      <c r="A18" s="470"/>
      <c r="B18" s="471"/>
      <c r="C18" s="471"/>
      <c r="D18" s="675" t="s">
        <v>1277</v>
      </c>
      <c r="E18" s="472" t="s">
        <v>928</v>
      </c>
      <c r="F18" s="473" t="s">
        <v>813</v>
      </c>
      <c r="G18" s="367" t="s">
        <v>1141</v>
      </c>
      <c r="H18" s="367" t="s">
        <v>814</v>
      </c>
      <c r="I18" s="367" t="s">
        <v>815</v>
      </c>
      <c r="J18" s="474" t="s">
        <v>816</v>
      </c>
    </row>
    <row r="19" spans="1:12" s="370" customFormat="1">
      <c r="A19" s="1447"/>
      <c r="B19" s="1448"/>
      <c r="C19" s="1448"/>
      <c r="D19" s="1448"/>
      <c r="E19" s="1448"/>
      <c r="F19" s="1448"/>
      <c r="G19" s="1448"/>
      <c r="H19" s="1448"/>
      <c r="I19" s="1448"/>
      <c r="J19" s="1449"/>
    </row>
    <row r="20" spans="1:12" s="370" customFormat="1">
      <c r="A20" s="475" t="s">
        <v>733</v>
      </c>
      <c r="B20" s="366" t="str">
        <f>+SUMMARY!B40</f>
        <v>NTAC Facilities</v>
      </c>
      <c r="C20" s="719">
        <v>0</v>
      </c>
      <c r="D20" s="476">
        <v>0</v>
      </c>
      <c r="E20" s="476">
        <v>0</v>
      </c>
      <c r="F20" s="477">
        <f>+E20-D20</f>
        <v>0</v>
      </c>
      <c r="G20" s="476">
        <v>0</v>
      </c>
      <c r="H20" s="476">
        <f>+H$68</f>
        <v>0</v>
      </c>
      <c r="I20" s="477">
        <f>(F20+G20)*H20*24</f>
        <v>0</v>
      </c>
      <c r="J20" s="478">
        <f>+I20+F20+G20</f>
        <v>0</v>
      </c>
    </row>
    <row r="21" spans="1:12" s="370" customFormat="1">
      <c r="A21" s="479" t="s">
        <v>735</v>
      </c>
      <c r="B21" s="480" t="s">
        <v>854</v>
      </c>
      <c r="C21" s="476">
        <v>0</v>
      </c>
      <c r="D21" s="476">
        <v>0</v>
      </c>
      <c r="E21" s="481">
        <v>0</v>
      </c>
      <c r="F21" s="477">
        <f t="shared" ref="F21:F24" si="0">+E21-D21</f>
        <v>0</v>
      </c>
      <c r="G21" s="476">
        <v>0</v>
      </c>
      <c r="H21" s="476">
        <f t="shared" ref="H21:H24" si="1">+H$68</f>
        <v>0</v>
      </c>
      <c r="I21" s="477">
        <f t="shared" ref="I21:I24" si="2">(F21+G21)*H21*24</f>
        <v>0</v>
      </c>
      <c r="J21" s="478">
        <f t="shared" ref="J21:J24" si="3">+I21+F21+G21</f>
        <v>0</v>
      </c>
    </row>
    <row r="22" spans="1:12" s="370" customFormat="1">
      <c r="A22" s="479" t="s">
        <v>759</v>
      </c>
      <c r="B22" s="480" t="s">
        <v>855</v>
      </c>
      <c r="C22" s="476">
        <v>0</v>
      </c>
      <c r="D22" s="476">
        <v>0</v>
      </c>
      <c r="E22" s="481">
        <v>0</v>
      </c>
      <c r="F22" s="477">
        <f t="shared" si="0"/>
        <v>0</v>
      </c>
      <c r="G22" s="476">
        <v>0</v>
      </c>
      <c r="H22" s="476">
        <f t="shared" si="1"/>
        <v>0</v>
      </c>
      <c r="I22" s="477">
        <f t="shared" si="2"/>
        <v>0</v>
      </c>
      <c r="J22" s="478">
        <f t="shared" si="3"/>
        <v>0</v>
      </c>
    </row>
    <row r="23" spans="1:12" s="370" customFormat="1">
      <c r="A23" s="479" t="s">
        <v>760</v>
      </c>
      <c r="B23" s="480">
        <v>0</v>
      </c>
      <c r="C23" s="476">
        <v>0</v>
      </c>
      <c r="D23" s="476">
        <v>0</v>
      </c>
      <c r="E23" s="481">
        <v>0</v>
      </c>
      <c r="F23" s="477">
        <f t="shared" si="0"/>
        <v>0</v>
      </c>
      <c r="G23" s="476">
        <v>0</v>
      </c>
      <c r="H23" s="476">
        <f t="shared" si="1"/>
        <v>0</v>
      </c>
      <c r="I23" s="477">
        <f t="shared" si="2"/>
        <v>0</v>
      </c>
      <c r="J23" s="478">
        <f t="shared" si="3"/>
        <v>0</v>
      </c>
    </row>
    <row r="24" spans="1:12" s="370" customFormat="1">
      <c r="A24" s="479" t="s">
        <v>761</v>
      </c>
      <c r="B24" s="480">
        <v>0</v>
      </c>
      <c r="C24" s="476">
        <v>0</v>
      </c>
      <c r="D24" s="476">
        <v>0</v>
      </c>
      <c r="E24" s="481">
        <v>0</v>
      </c>
      <c r="F24" s="477">
        <f t="shared" si="0"/>
        <v>0</v>
      </c>
      <c r="G24" s="476">
        <v>0</v>
      </c>
      <c r="H24" s="476">
        <f t="shared" si="1"/>
        <v>0</v>
      </c>
      <c r="I24" s="477">
        <f t="shared" si="2"/>
        <v>0</v>
      </c>
      <c r="J24" s="478">
        <f t="shared" si="3"/>
        <v>0</v>
      </c>
    </row>
    <row r="25" spans="1:12" s="370" customFormat="1">
      <c r="A25" s="1244" t="s">
        <v>818</v>
      </c>
      <c r="B25" s="480"/>
      <c r="C25" s="476"/>
      <c r="D25" s="476"/>
      <c r="E25" s="476"/>
      <c r="F25" s="477"/>
      <c r="G25" s="476"/>
      <c r="H25" s="476"/>
      <c r="I25" s="477"/>
      <c r="J25" s="478"/>
    </row>
    <row r="26" spans="1:12" s="370" customFormat="1">
      <c r="A26" s="1244" t="s">
        <v>818</v>
      </c>
      <c r="B26" s="482"/>
      <c r="C26" s="482"/>
      <c r="D26" s="482"/>
      <c r="E26" s="482"/>
      <c r="F26" s="477"/>
      <c r="G26" s="476"/>
      <c r="H26" s="480"/>
      <c r="I26" s="477"/>
      <c r="J26" s="478"/>
    </row>
    <row r="27" spans="1:12" s="370" customFormat="1">
      <c r="A27" s="465"/>
      <c r="B27" s="471"/>
      <c r="C27" s="471"/>
      <c r="D27" s="471"/>
      <c r="E27" s="471"/>
      <c r="F27" s="471"/>
      <c r="G27" s="471"/>
      <c r="H27" s="471"/>
      <c r="I27" s="471"/>
      <c r="J27" s="483"/>
    </row>
    <row r="28" spans="1:12" s="370" customFormat="1" ht="15">
      <c r="A28" s="484">
        <v>2</v>
      </c>
      <c r="B28" s="485" t="s">
        <v>819</v>
      </c>
      <c r="C28" s="485"/>
      <c r="D28" s="486"/>
      <c r="E28" s="486"/>
      <c r="F28" s="487">
        <f>SUM(E21:E27)</f>
        <v>0</v>
      </c>
      <c r="G28" s="487"/>
      <c r="H28" s="486"/>
      <c r="I28" s="488">
        <f>SUM(I20:I27)</f>
        <v>0</v>
      </c>
      <c r="J28" s="487">
        <f>SUM(J20:J26)</f>
        <v>0</v>
      </c>
      <c r="K28" s="489"/>
    </row>
    <row r="29" spans="1:12" s="370" customFormat="1" ht="15">
      <c r="A29" s="484"/>
      <c r="B29" s="485"/>
      <c r="C29" s="485"/>
      <c r="D29" s="485"/>
      <c r="E29" s="485"/>
      <c r="F29" s="485"/>
      <c r="G29" s="485"/>
      <c r="H29" s="485"/>
      <c r="I29" s="485"/>
      <c r="J29" s="485"/>
      <c r="K29" s="489"/>
      <c r="L29" s="489"/>
    </row>
    <row r="30" spans="1:12" s="370" customFormat="1">
      <c r="A30" s="484">
        <v>3</v>
      </c>
      <c r="B30" s="485" t="s">
        <v>820</v>
      </c>
      <c r="C30" s="485"/>
      <c r="D30" s="485"/>
      <c r="E30" s="485"/>
      <c r="F30" s="487"/>
      <c r="G30" s="487"/>
      <c r="H30" s="485"/>
      <c r="I30" s="486"/>
      <c r="J30" s="490">
        <f>+J28</f>
        <v>0</v>
      </c>
      <c r="K30" s="491"/>
      <c r="L30" s="491"/>
    </row>
    <row r="31" spans="1:12" s="370" customFormat="1">
      <c r="A31" s="484"/>
      <c r="B31" s="485"/>
      <c r="C31" s="485"/>
      <c r="D31" s="485"/>
      <c r="E31" s="485"/>
      <c r="F31" s="487"/>
      <c r="G31" s="487"/>
      <c r="H31" s="485"/>
      <c r="I31" s="486"/>
      <c r="J31" s="490"/>
      <c r="K31" s="491"/>
      <c r="L31" s="491"/>
    </row>
    <row r="32" spans="1:12" s="370" customFormat="1">
      <c r="A32" s="484"/>
      <c r="B32" s="673" t="s">
        <v>848</v>
      </c>
      <c r="C32" s="485"/>
      <c r="D32" s="1492"/>
      <c r="E32" s="1492"/>
      <c r="F32" s="1492"/>
      <c r="G32" s="1492"/>
      <c r="H32" s="1492"/>
      <c r="I32" s="1492"/>
      <c r="J32" s="1492"/>
      <c r="K32" s="1492"/>
      <c r="L32" s="491"/>
    </row>
    <row r="33" spans="1:14" s="370" customFormat="1">
      <c r="A33" s="484"/>
      <c r="B33" s="674" t="s">
        <v>1278</v>
      </c>
      <c r="C33" s="485"/>
      <c r="D33" s="485"/>
      <c r="E33" s="485"/>
      <c r="F33" s="487"/>
      <c r="G33" s="487"/>
      <c r="H33" s="485"/>
      <c r="I33" s="486"/>
      <c r="J33" s="490"/>
      <c r="K33" s="491"/>
      <c r="L33" s="491"/>
    </row>
    <row r="34" spans="1:14" s="370" customFormat="1">
      <c r="A34" s="484"/>
      <c r="B34" s="673" t="s">
        <v>1279</v>
      </c>
      <c r="C34" s="485"/>
      <c r="D34" s="485"/>
      <c r="E34" s="485"/>
      <c r="F34" s="487"/>
      <c r="G34" s="487"/>
      <c r="H34" s="485"/>
      <c r="I34" s="486"/>
      <c r="J34" s="490"/>
      <c r="K34" s="491"/>
      <c r="L34" s="491"/>
    </row>
    <row r="35" spans="1:14" s="370" customFormat="1">
      <c r="A35" s="484"/>
      <c r="B35" s="341" t="s">
        <v>1280</v>
      </c>
      <c r="C35" s="485"/>
      <c r="D35" s="485"/>
      <c r="E35" s="485"/>
      <c r="F35" s="487"/>
      <c r="G35" s="487"/>
      <c r="H35" s="485"/>
      <c r="I35" s="486"/>
      <c r="J35" s="490"/>
      <c r="K35" s="491"/>
      <c r="L35" s="491"/>
    </row>
    <row r="36" spans="1:14" s="370" customFormat="1">
      <c r="A36" s="484"/>
      <c r="B36" s="341"/>
      <c r="C36" s="485"/>
      <c r="D36" s="485"/>
      <c r="E36" s="485"/>
      <c r="F36" s="487"/>
      <c r="G36" s="487"/>
      <c r="H36" s="485"/>
      <c r="I36" s="486"/>
      <c r="J36" s="490"/>
      <c r="K36" s="491"/>
      <c r="L36" s="491"/>
    </row>
    <row r="37" spans="1:14" s="370" customFormat="1" ht="15">
      <c r="A37" s="484"/>
      <c r="B37" s="676"/>
      <c r="C37" s="485"/>
      <c r="D37" s="485"/>
      <c r="E37" s="485"/>
      <c r="F37" s="485"/>
      <c r="G37" s="485"/>
      <c r="H37" s="485"/>
      <c r="I37" s="485"/>
      <c r="J37" s="485"/>
      <c r="K37" s="489"/>
      <c r="L37" s="489"/>
    </row>
    <row r="38" spans="1:14" ht="20.25">
      <c r="A38" s="1237" t="s">
        <v>1352</v>
      </c>
      <c r="B38" s="370"/>
      <c r="L38" s="370"/>
    </row>
    <row r="39" spans="1:14">
      <c r="E39" s="343" t="str">
        <f>+A5</f>
        <v>Schedule J</v>
      </c>
      <c r="J39" s="341" t="s">
        <v>946</v>
      </c>
      <c r="L39" s="370"/>
    </row>
    <row r="40" spans="1:14">
      <c r="E40" s="459" t="s">
        <v>792</v>
      </c>
      <c r="L40" s="370"/>
    </row>
    <row r="41" spans="1:14">
      <c r="E41" s="347" t="str">
        <f>+A7</f>
        <v>Incentives</v>
      </c>
      <c r="L41" s="370"/>
    </row>
    <row r="42" spans="1:14">
      <c r="L42" s="370"/>
    </row>
    <row r="43" spans="1:14">
      <c r="L43" s="370"/>
    </row>
    <row r="44" spans="1:14">
      <c r="A44" s="492" t="s">
        <v>821</v>
      </c>
      <c r="L44" s="370"/>
    </row>
    <row r="45" spans="1:14">
      <c r="L45" s="370"/>
    </row>
    <row r="46" spans="1:14">
      <c r="L46" s="370"/>
    </row>
    <row r="47" spans="1:14" ht="27.75" customHeight="1">
      <c r="A47" s="493">
        <f>+A30+1</f>
        <v>4</v>
      </c>
      <c r="B47" s="494" t="s">
        <v>822</v>
      </c>
      <c r="C47" s="460"/>
      <c r="D47" s="460" t="s">
        <v>230</v>
      </c>
      <c r="E47" s="495" t="s">
        <v>823</v>
      </c>
      <c r="F47" s="496"/>
      <c r="G47" s="496"/>
      <c r="H47" s="496"/>
      <c r="I47" s="496"/>
      <c r="J47" s="496"/>
      <c r="K47" s="497"/>
      <c r="L47" s="497"/>
      <c r="M47" s="497"/>
      <c r="N47" s="497"/>
    </row>
    <row r="48" spans="1:14" ht="12.75" customHeight="1">
      <c r="A48" s="493">
        <f>+A47+1</f>
        <v>5</v>
      </c>
      <c r="B48" s="496" t="s">
        <v>824</v>
      </c>
      <c r="C48" s="498"/>
      <c r="D48" s="499">
        <v>0</v>
      </c>
      <c r="E48" s="499">
        <v>0</v>
      </c>
      <c r="F48" s="500"/>
      <c r="G48" s="500"/>
      <c r="H48" s="500"/>
      <c r="I48" s="496"/>
      <c r="J48" s="496"/>
      <c r="K48" s="497"/>
      <c r="L48" s="497"/>
      <c r="M48" s="497"/>
      <c r="N48" s="497"/>
    </row>
    <row r="49" spans="1:14" ht="12.75" customHeight="1">
      <c r="A49" s="493">
        <f t="shared" ref="A49:A66" si="4">+A48+1</f>
        <v>6</v>
      </c>
      <c r="B49" s="496" t="s">
        <v>825</v>
      </c>
      <c r="C49" s="498"/>
      <c r="D49" s="499">
        <v>0</v>
      </c>
      <c r="E49" s="499">
        <v>0</v>
      </c>
      <c r="F49" s="500"/>
      <c r="G49" s="500"/>
      <c r="H49" s="500"/>
      <c r="I49" s="496"/>
      <c r="J49" s="496"/>
      <c r="K49" s="497"/>
      <c r="L49" s="497"/>
      <c r="M49" s="497"/>
      <c r="N49" s="497"/>
    </row>
    <row r="50" spans="1:14" ht="12.75" customHeight="1">
      <c r="A50" s="493">
        <f t="shared" si="4"/>
        <v>7</v>
      </c>
      <c r="B50" s="496" t="s">
        <v>826</v>
      </c>
      <c r="C50" s="498"/>
      <c r="D50" s="499">
        <v>0</v>
      </c>
      <c r="E50" s="499">
        <v>0</v>
      </c>
      <c r="F50" s="500"/>
      <c r="G50" s="500"/>
      <c r="H50" s="500"/>
      <c r="I50" s="496"/>
      <c r="J50" s="496"/>
      <c r="K50" s="497"/>
      <c r="L50" s="497"/>
      <c r="M50" s="497"/>
      <c r="N50" s="497"/>
    </row>
    <row r="51" spans="1:14" ht="12.75" customHeight="1">
      <c r="A51" s="493">
        <f t="shared" si="4"/>
        <v>8</v>
      </c>
      <c r="B51" s="496" t="s">
        <v>827</v>
      </c>
      <c r="C51" s="498"/>
      <c r="D51" s="499">
        <v>0</v>
      </c>
      <c r="E51" s="499">
        <v>0</v>
      </c>
      <c r="F51" s="500"/>
      <c r="G51" s="500"/>
      <c r="H51" s="500"/>
      <c r="I51" s="496"/>
      <c r="J51" s="496"/>
      <c r="K51" s="497"/>
      <c r="L51" s="497"/>
      <c r="M51" s="497"/>
      <c r="N51" s="497"/>
    </row>
    <row r="52" spans="1:14" ht="12.75" customHeight="1">
      <c r="A52" s="493">
        <f t="shared" si="4"/>
        <v>9</v>
      </c>
      <c r="B52" s="496" t="s">
        <v>828</v>
      </c>
      <c r="C52" s="498"/>
      <c r="D52" s="499">
        <v>0</v>
      </c>
      <c r="E52" s="499">
        <v>0</v>
      </c>
      <c r="F52" s="500"/>
      <c r="G52" s="500"/>
      <c r="H52" s="500"/>
      <c r="I52" s="496"/>
      <c r="J52" s="496"/>
      <c r="K52" s="497"/>
      <c r="L52" s="497"/>
      <c r="M52" s="497"/>
      <c r="N52" s="497"/>
    </row>
    <row r="53" spans="1:14" ht="12.75" customHeight="1">
      <c r="A53" s="493">
        <f t="shared" si="4"/>
        <v>10</v>
      </c>
      <c r="B53" s="496" t="s">
        <v>829</v>
      </c>
      <c r="C53" s="498"/>
      <c r="D53" s="499">
        <v>0</v>
      </c>
      <c r="E53" s="499">
        <v>0</v>
      </c>
      <c r="F53" s="500"/>
      <c r="G53" s="500"/>
      <c r="H53" s="500"/>
      <c r="I53" s="496"/>
      <c r="J53" s="496"/>
      <c r="K53" s="497"/>
      <c r="L53" s="497"/>
      <c r="M53" s="497"/>
      <c r="N53" s="497"/>
    </row>
    <row r="54" spans="1:14" ht="12.75" customHeight="1">
      <c r="A54" s="493">
        <f t="shared" si="4"/>
        <v>11</v>
      </c>
      <c r="B54" s="496" t="s">
        <v>830</v>
      </c>
      <c r="C54" s="498"/>
      <c r="D54" s="499">
        <v>0</v>
      </c>
      <c r="E54" s="499">
        <v>0</v>
      </c>
      <c r="F54" s="500"/>
      <c r="G54" s="500"/>
      <c r="H54" s="500"/>
      <c r="I54" s="496"/>
      <c r="J54" s="496"/>
      <c r="K54" s="497"/>
      <c r="L54" s="497"/>
      <c r="M54" s="497"/>
      <c r="N54" s="497"/>
    </row>
    <row r="55" spans="1:14" ht="12.75" customHeight="1">
      <c r="A55" s="493">
        <f t="shared" si="4"/>
        <v>12</v>
      </c>
      <c r="B55" s="496" t="s">
        <v>831</v>
      </c>
      <c r="C55" s="498"/>
      <c r="D55" s="499">
        <v>0</v>
      </c>
      <c r="E55" s="499">
        <v>0</v>
      </c>
      <c r="F55" s="500"/>
      <c r="G55" s="500"/>
      <c r="H55" s="500"/>
      <c r="I55" s="496"/>
      <c r="J55" s="496"/>
      <c r="K55" s="497"/>
      <c r="L55" s="497"/>
      <c r="M55" s="497"/>
      <c r="N55" s="497"/>
    </row>
    <row r="56" spans="1:14" ht="12.75" customHeight="1">
      <c r="A56" s="493">
        <f t="shared" si="4"/>
        <v>13</v>
      </c>
      <c r="B56" s="496" t="s">
        <v>832</v>
      </c>
      <c r="C56" s="498"/>
      <c r="D56" s="499">
        <v>0</v>
      </c>
      <c r="E56" s="499">
        <v>0</v>
      </c>
      <c r="F56" s="500"/>
      <c r="G56" s="500"/>
      <c r="H56" s="500"/>
      <c r="I56" s="496"/>
      <c r="J56" s="496"/>
      <c r="K56" s="497"/>
      <c r="L56" s="497"/>
      <c r="M56" s="497"/>
      <c r="N56" s="497"/>
    </row>
    <row r="57" spans="1:14" ht="12.75" customHeight="1">
      <c r="A57" s="493">
        <f t="shared" si="4"/>
        <v>14</v>
      </c>
      <c r="B57" s="496" t="s">
        <v>833</v>
      </c>
      <c r="C57" s="498"/>
      <c r="D57" s="499">
        <v>0</v>
      </c>
      <c r="E57" s="499">
        <v>0</v>
      </c>
      <c r="F57" s="500"/>
      <c r="G57" s="500"/>
      <c r="H57" s="500"/>
      <c r="I57" s="496"/>
      <c r="J57" s="496"/>
      <c r="K57" s="497"/>
      <c r="L57" s="497"/>
      <c r="M57" s="497"/>
      <c r="N57" s="497"/>
    </row>
    <row r="58" spans="1:14" ht="12.75" customHeight="1">
      <c r="A58" s="493">
        <f t="shared" si="4"/>
        <v>15</v>
      </c>
      <c r="B58" s="496" t="s">
        <v>834</v>
      </c>
      <c r="C58" s="498"/>
      <c r="D58" s="499">
        <v>0</v>
      </c>
      <c r="E58" s="499">
        <v>0</v>
      </c>
      <c r="F58" s="500"/>
      <c r="G58" s="500"/>
      <c r="H58" s="500"/>
      <c r="I58" s="496"/>
      <c r="J58" s="496"/>
      <c r="K58" s="497"/>
      <c r="L58" s="497"/>
      <c r="M58" s="497"/>
      <c r="N58" s="497"/>
    </row>
    <row r="59" spans="1:14" ht="15">
      <c r="A59" s="493">
        <f t="shared" si="4"/>
        <v>16</v>
      </c>
      <c r="B59" s="496" t="s">
        <v>835</v>
      </c>
      <c r="C59" s="498"/>
      <c r="D59" s="499">
        <v>0</v>
      </c>
      <c r="E59" s="499">
        <v>0</v>
      </c>
      <c r="F59" s="500"/>
      <c r="G59" s="500"/>
      <c r="H59" s="500"/>
      <c r="I59" s="496"/>
      <c r="J59" s="496"/>
      <c r="K59" s="497"/>
      <c r="L59" s="497"/>
      <c r="M59" s="497"/>
      <c r="N59" s="497"/>
    </row>
    <row r="60" spans="1:14" ht="15">
      <c r="A60" s="493">
        <f t="shared" si="4"/>
        <v>17</v>
      </c>
      <c r="B60" s="496" t="s">
        <v>824</v>
      </c>
      <c r="C60" s="498"/>
      <c r="D60" s="499">
        <v>0</v>
      </c>
      <c r="E60" s="499">
        <v>0</v>
      </c>
      <c r="F60" s="500"/>
      <c r="G60" s="500"/>
      <c r="H60" s="500"/>
      <c r="I60" s="496"/>
      <c r="J60" s="496"/>
      <c r="K60" s="497"/>
      <c r="L60" s="497"/>
      <c r="M60" s="497"/>
      <c r="N60" s="497"/>
    </row>
    <row r="61" spans="1:14" ht="15">
      <c r="A61" s="493">
        <f t="shared" si="4"/>
        <v>18</v>
      </c>
      <c r="B61" s="496" t="s">
        <v>825</v>
      </c>
      <c r="C61" s="498"/>
      <c r="D61" s="499">
        <v>0</v>
      </c>
      <c r="E61" s="499">
        <v>0</v>
      </c>
      <c r="F61" s="500"/>
      <c r="G61" s="500"/>
      <c r="H61" s="500"/>
      <c r="I61" s="496"/>
      <c r="J61" s="496"/>
      <c r="K61" s="497"/>
      <c r="L61" s="497"/>
      <c r="M61" s="497"/>
      <c r="N61" s="497"/>
    </row>
    <row r="62" spans="1:14" ht="15">
      <c r="A62" s="493">
        <f t="shared" si="4"/>
        <v>19</v>
      </c>
      <c r="B62" s="496" t="s">
        <v>826</v>
      </c>
      <c r="C62" s="498"/>
      <c r="D62" s="499">
        <v>0</v>
      </c>
      <c r="E62" s="499">
        <v>0</v>
      </c>
      <c r="F62" s="500"/>
      <c r="G62" s="500"/>
      <c r="H62" s="500"/>
      <c r="I62" s="496"/>
      <c r="J62" s="496"/>
      <c r="K62" s="497"/>
      <c r="L62" s="497"/>
      <c r="M62" s="497"/>
      <c r="N62" s="497"/>
    </row>
    <row r="63" spans="1:14" ht="15">
      <c r="A63" s="493">
        <f t="shared" si="4"/>
        <v>20</v>
      </c>
      <c r="B63" s="496" t="s">
        <v>827</v>
      </c>
      <c r="C63" s="498"/>
      <c r="D63" s="499">
        <v>0</v>
      </c>
      <c r="E63" s="499">
        <v>0</v>
      </c>
      <c r="F63" s="500"/>
      <c r="G63" s="500"/>
      <c r="H63" s="500"/>
      <c r="I63" s="496"/>
      <c r="J63" s="496"/>
      <c r="K63" s="497"/>
      <c r="L63" s="497"/>
      <c r="M63" s="497"/>
      <c r="N63" s="497"/>
    </row>
    <row r="64" spans="1:14" ht="15">
      <c r="A64" s="493">
        <f t="shared" si="4"/>
        <v>21</v>
      </c>
      <c r="B64" s="496" t="s">
        <v>828</v>
      </c>
      <c r="C64" s="498"/>
      <c r="D64" s="499">
        <v>0</v>
      </c>
      <c r="E64" s="499">
        <v>0</v>
      </c>
      <c r="F64" s="500"/>
      <c r="G64" s="500"/>
      <c r="H64" s="500"/>
      <c r="I64" s="496"/>
      <c r="J64" s="496"/>
      <c r="K64" s="497"/>
      <c r="L64" s="497"/>
      <c r="M64" s="497"/>
      <c r="N64" s="497"/>
    </row>
    <row r="65" spans="1:14" ht="13.5" customHeight="1">
      <c r="A65" s="493">
        <f t="shared" si="4"/>
        <v>22</v>
      </c>
      <c r="B65" s="496" t="s">
        <v>829</v>
      </c>
      <c r="C65" s="496"/>
      <c r="D65" s="499">
        <v>0</v>
      </c>
      <c r="E65" s="499">
        <v>0</v>
      </c>
      <c r="F65" s="500"/>
      <c r="G65" s="500"/>
      <c r="H65" s="500"/>
      <c r="I65" s="496"/>
      <c r="J65" s="496"/>
      <c r="K65" s="497"/>
      <c r="L65" s="497"/>
      <c r="M65" s="497"/>
      <c r="N65" s="497"/>
    </row>
    <row r="66" spans="1:14" ht="13.5" customHeight="1">
      <c r="A66" s="493">
        <f t="shared" si="4"/>
        <v>23</v>
      </c>
      <c r="B66" s="496" t="s">
        <v>830</v>
      </c>
      <c r="C66" s="501"/>
      <c r="D66" s="499">
        <f>+D65</f>
        <v>0</v>
      </c>
      <c r="E66" s="499">
        <v>0</v>
      </c>
      <c r="F66" s="500"/>
      <c r="G66" s="500"/>
      <c r="H66" s="500"/>
      <c r="I66" s="496"/>
      <c r="J66" s="496"/>
      <c r="K66" s="497"/>
      <c r="L66" s="497"/>
      <c r="M66" s="497"/>
      <c r="N66" s="497"/>
    </row>
    <row r="67" spans="1:14" ht="13.5" customHeight="1">
      <c r="A67" s="493"/>
      <c r="B67" s="496"/>
      <c r="C67" s="501"/>
      <c r="D67" s="500"/>
      <c r="E67" s="677">
        <f>SUM(E48:E66)</f>
        <v>0</v>
      </c>
      <c r="F67" s="500"/>
      <c r="G67" s="500"/>
      <c r="H67" s="500"/>
      <c r="I67" s="496"/>
      <c r="J67" s="496"/>
      <c r="K67" s="497"/>
      <c r="L67" s="497"/>
      <c r="M67" s="497"/>
      <c r="N67" s="497"/>
    </row>
    <row r="68" spans="1:14" ht="15">
      <c r="A68" s="493">
        <f>+A66+1</f>
        <v>24</v>
      </c>
      <c r="B68" s="502" t="s">
        <v>836</v>
      </c>
      <c r="C68" s="503"/>
      <c r="D68" s="504"/>
      <c r="E68" s="500">
        <f>E67/19</f>
        <v>0</v>
      </c>
      <c r="F68" s="500"/>
      <c r="G68" s="500"/>
      <c r="H68" s="505">
        <f>E68</f>
        <v>0</v>
      </c>
      <c r="I68" s="496"/>
      <c r="J68" s="496"/>
      <c r="K68" s="497"/>
      <c r="L68" s="497"/>
      <c r="M68" s="497"/>
      <c r="N68" s="497"/>
    </row>
    <row r="69" spans="1:14" ht="15">
      <c r="A69" s="493"/>
      <c r="B69" s="496"/>
      <c r="C69" s="496"/>
      <c r="D69" s="500"/>
      <c r="E69" s="500"/>
      <c r="F69" s="500"/>
      <c r="G69" s="500"/>
      <c r="H69" s="500"/>
      <c r="I69" s="496"/>
      <c r="J69" s="496"/>
      <c r="K69" s="497"/>
      <c r="L69" s="497"/>
      <c r="M69" s="497"/>
      <c r="N69" s="497"/>
    </row>
    <row r="70" spans="1:14" ht="15">
      <c r="A70" s="506" t="s">
        <v>837</v>
      </c>
      <c r="C70" s="496"/>
      <c r="D70" s="500"/>
      <c r="E70" s="500"/>
      <c r="F70" s="500"/>
      <c r="G70" s="500"/>
      <c r="H70" s="500"/>
      <c r="I70" s="496"/>
      <c r="J70" s="496"/>
      <c r="K70" s="497"/>
      <c r="L70" s="497"/>
      <c r="M70" s="497"/>
      <c r="N70" s="497"/>
    </row>
    <row r="71" spans="1:14" ht="15">
      <c r="A71" s="493"/>
      <c r="B71" s="367" t="s">
        <v>118</v>
      </c>
      <c r="C71" s="460" t="s">
        <v>119</v>
      </c>
      <c r="D71" s="460"/>
      <c r="E71" s="460"/>
      <c r="F71" s="460"/>
      <c r="G71" s="460" t="s">
        <v>404</v>
      </c>
      <c r="H71" s="460" t="s">
        <v>793</v>
      </c>
      <c r="I71" s="460" t="s">
        <v>794</v>
      </c>
      <c r="J71" s="496"/>
      <c r="K71" s="497"/>
      <c r="L71" s="497"/>
      <c r="M71" s="497"/>
      <c r="N71" s="497"/>
    </row>
    <row r="72" spans="1:14" ht="15">
      <c r="A72" s="493"/>
      <c r="B72" s="678" t="s">
        <v>838</v>
      </c>
      <c r="C72" s="1483" t="s">
        <v>802</v>
      </c>
      <c r="D72" s="1484"/>
      <c r="E72" s="1484"/>
      <c r="F72" s="1485"/>
      <c r="G72" s="679" t="s">
        <v>206</v>
      </c>
      <c r="H72" s="679" t="s">
        <v>803</v>
      </c>
      <c r="I72" s="679" t="s">
        <v>839</v>
      </c>
      <c r="J72" s="496"/>
      <c r="K72" s="497"/>
      <c r="L72" s="497"/>
      <c r="M72" s="497"/>
      <c r="N72" s="497"/>
    </row>
    <row r="73" spans="1:14" ht="15">
      <c r="A73" s="493"/>
      <c r="B73" s="507" t="s">
        <v>817</v>
      </c>
      <c r="C73" s="1486" t="s">
        <v>840</v>
      </c>
      <c r="D73" s="1487"/>
      <c r="E73" s="1487"/>
      <c r="F73" s="1488"/>
      <c r="G73" s="508" t="s">
        <v>841</v>
      </c>
      <c r="H73" s="509" t="s">
        <v>842</v>
      </c>
      <c r="I73" s="508" t="s">
        <v>843</v>
      </c>
      <c r="J73" s="496"/>
      <c r="K73" s="497"/>
      <c r="L73" s="497"/>
      <c r="M73" s="497"/>
      <c r="N73" s="497"/>
    </row>
    <row r="74" spans="1:14" ht="15">
      <c r="A74" s="493">
        <v>25</v>
      </c>
      <c r="B74" s="510">
        <v>0</v>
      </c>
      <c r="C74" s="1489">
        <v>0</v>
      </c>
      <c r="D74" s="1490"/>
      <c r="E74" s="1490"/>
      <c r="F74" s="1491"/>
      <c r="G74" s="510">
        <v>0</v>
      </c>
      <c r="H74" s="510">
        <v>0</v>
      </c>
      <c r="I74" s="511">
        <f>+G74+H74</f>
        <v>0</v>
      </c>
      <c r="J74" s="496"/>
      <c r="K74" s="497"/>
      <c r="L74" s="497"/>
      <c r="M74" s="497"/>
      <c r="N74" s="497"/>
    </row>
    <row r="75" spans="1:14" ht="15">
      <c r="A75" s="493" t="s">
        <v>844</v>
      </c>
      <c r="B75" s="510">
        <v>0</v>
      </c>
      <c r="C75" s="1489">
        <v>0</v>
      </c>
      <c r="D75" s="1490"/>
      <c r="E75" s="1490"/>
      <c r="F75" s="1491"/>
      <c r="G75" s="510">
        <v>0</v>
      </c>
      <c r="H75" s="510">
        <v>0</v>
      </c>
      <c r="I75" s="511">
        <f t="shared" ref="I75:I79" si="5">+G75+H75</f>
        <v>0</v>
      </c>
      <c r="J75" s="496"/>
      <c r="K75" s="497"/>
      <c r="L75" s="497"/>
      <c r="M75" s="497"/>
      <c r="N75" s="497"/>
    </row>
    <row r="76" spans="1:14" ht="15">
      <c r="A76" s="493" t="s">
        <v>845</v>
      </c>
      <c r="B76" s="510">
        <v>0</v>
      </c>
      <c r="C76" s="1489">
        <v>0</v>
      </c>
      <c r="D76" s="1490"/>
      <c r="E76" s="1490"/>
      <c r="F76" s="1491"/>
      <c r="G76" s="510">
        <v>0</v>
      </c>
      <c r="H76" s="510">
        <v>0</v>
      </c>
      <c r="I76" s="511">
        <f t="shared" si="5"/>
        <v>0</v>
      </c>
      <c r="J76" s="496"/>
      <c r="K76" s="497"/>
      <c r="L76" s="497"/>
      <c r="M76" s="497"/>
      <c r="N76" s="497"/>
    </row>
    <row r="77" spans="1:14" ht="15">
      <c r="A77" s="493" t="s">
        <v>846</v>
      </c>
      <c r="B77" s="512"/>
      <c r="C77" s="1476"/>
      <c r="D77" s="1477"/>
      <c r="E77" s="1477"/>
      <c r="F77" s="1478"/>
      <c r="G77" s="513"/>
      <c r="H77" s="513"/>
      <c r="I77" s="511">
        <f t="shared" si="5"/>
        <v>0</v>
      </c>
      <c r="J77" s="496"/>
      <c r="K77" s="497"/>
      <c r="L77" s="497"/>
      <c r="M77" s="497"/>
      <c r="N77" s="497"/>
    </row>
    <row r="78" spans="1:14" ht="15">
      <c r="A78" s="493" t="s">
        <v>818</v>
      </c>
      <c r="B78" s="514"/>
      <c r="C78" s="1476"/>
      <c r="D78" s="1477"/>
      <c r="E78" s="1477"/>
      <c r="F78" s="1478"/>
      <c r="G78" s="513"/>
      <c r="H78" s="513"/>
      <c r="I78" s="511">
        <f t="shared" si="5"/>
        <v>0</v>
      </c>
      <c r="J78" s="496"/>
      <c r="K78" s="497"/>
      <c r="L78" s="497"/>
      <c r="M78" s="497"/>
      <c r="N78" s="497"/>
    </row>
    <row r="79" spans="1:14" ht="15">
      <c r="A79" s="493" t="s">
        <v>847</v>
      </c>
      <c r="B79" s="515"/>
      <c r="C79" s="1479"/>
      <c r="D79" s="1480"/>
      <c r="E79" s="1480"/>
      <c r="F79" s="1481"/>
      <c r="G79" s="516"/>
      <c r="H79" s="516"/>
      <c r="I79" s="517">
        <f t="shared" si="5"/>
        <v>0</v>
      </c>
      <c r="J79" s="496"/>
      <c r="K79" s="497"/>
      <c r="L79" s="497"/>
      <c r="M79" s="497"/>
      <c r="N79" s="497"/>
    </row>
    <row r="80" spans="1:14" ht="15">
      <c r="A80" s="518">
        <v>26</v>
      </c>
      <c r="B80" s="496" t="s">
        <v>4</v>
      </c>
      <c r="D80" s="496"/>
      <c r="E80" s="496"/>
      <c r="F80" s="496"/>
      <c r="G80" s="496"/>
      <c r="H80" s="496"/>
      <c r="I80" s="519">
        <f>SUM(I74:I79)</f>
        <v>0</v>
      </c>
      <c r="J80" s="496"/>
      <c r="K80" s="497"/>
      <c r="L80" s="497"/>
      <c r="M80" s="497"/>
      <c r="N80" s="497"/>
    </row>
    <row r="81" spans="1:14" ht="15">
      <c r="A81" s="493"/>
      <c r="C81" s="496"/>
      <c r="D81" s="520"/>
      <c r="E81" s="520"/>
      <c r="F81" s="520"/>
      <c r="G81" s="520"/>
      <c r="H81" s="520"/>
      <c r="I81" s="520"/>
      <c r="J81" s="520"/>
      <c r="K81" s="521"/>
      <c r="L81" s="521"/>
      <c r="M81" s="521"/>
      <c r="N81" s="521"/>
    </row>
    <row r="82" spans="1:14" ht="30" customHeight="1">
      <c r="A82" s="522" t="s">
        <v>848</v>
      </c>
      <c r="B82" s="522" t="s">
        <v>713</v>
      </c>
      <c r="C82" s="1482" t="s">
        <v>1213</v>
      </c>
      <c r="D82" s="1482"/>
      <c r="E82" s="1482"/>
      <c r="F82" s="1482"/>
      <c r="G82" s="1482"/>
      <c r="H82" s="1482"/>
      <c r="I82" s="1482"/>
      <c r="J82" s="1482"/>
      <c r="K82" s="523"/>
      <c r="L82" s="523"/>
      <c r="M82" s="523"/>
      <c r="N82" s="523"/>
    </row>
    <row r="83" spans="1:14">
      <c r="A83" s="680"/>
      <c r="B83" s="681"/>
    </row>
    <row r="84" spans="1:14">
      <c r="A84" s="682"/>
      <c r="B84" s="683"/>
      <c r="C84" s="1475"/>
      <c r="D84" s="1475"/>
      <c r="E84" s="1475"/>
      <c r="F84" s="1475"/>
      <c r="G84" s="1475"/>
      <c r="H84" s="1475"/>
      <c r="I84" s="1475"/>
      <c r="J84" s="496"/>
    </row>
    <row r="85" spans="1:14" ht="57" customHeight="1"/>
  </sheetData>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0" fitToHeight="2" orientation="landscape" r:id="rId1"/>
  <rowBreaks count="1" manualBreakCount="1">
    <brk id="37"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N50"/>
  <sheetViews>
    <sheetView view="pageBreakPreview" zoomScale="70" zoomScaleNormal="100" zoomScaleSheetLayoutView="70" workbookViewId="0">
      <selection activeCell="A2" sqref="A2"/>
    </sheetView>
  </sheetViews>
  <sheetFormatPr defaultColWidth="9" defaultRowHeight="12"/>
  <cols>
    <col min="1" max="1" width="11" style="13" customWidth="1"/>
    <col min="2" max="2" width="9" style="13"/>
    <col min="3" max="3" width="19" style="13" customWidth="1"/>
    <col min="4" max="4" width="9" style="13"/>
    <col min="5" max="5" width="34.125" style="13" customWidth="1"/>
    <col min="6" max="6" width="15.75" style="13" bestFit="1" customWidth="1"/>
    <col min="7" max="7" width="7.5" style="13" bestFit="1" customWidth="1"/>
    <col min="8" max="8" width="15.25" style="13" bestFit="1" customWidth="1"/>
    <col min="9" max="9" width="14.125" style="13" bestFit="1" customWidth="1"/>
    <col min="10" max="10" width="14.5" style="13" bestFit="1" customWidth="1"/>
    <col min="11" max="11" width="11.625" style="13" bestFit="1" customWidth="1"/>
    <col min="12" max="12" width="22.625" style="13" bestFit="1" customWidth="1"/>
    <col min="13" max="13" width="10.75" style="13" bestFit="1" customWidth="1"/>
    <col min="14" max="16384" width="9" style="13"/>
  </cols>
  <sheetData>
    <row r="1" spans="1:14" ht="15">
      <c r="A1" s="281" t="s">
        <v>1353</v>
      </c>
      <c r="B1" s="691"/>
      <c r="G1" s="66"/>
      <c r="H1" s="66"/>
      <c r="I1" s="66"/>
      <c r="J1" s="66"/>
    </row>
    <row r="2" spans="1:14" ht="12.75">
      <c r="A2" s="691"/>
      <c r="B2" s="691"/>
      <c r="G2" s="66"/>
      <c r="H2" s="66"/>
      <c r="I2" s="66"/>
      <c r="J2" s="66"/>
    </row>
    <row r="3" spans="1:14" ht="12.75">
      <c r="A3" s="691"/>
      <c r="B3" s="691"/>
      <c r="C3" s="721"/>
      <c r="D3" s="721"/>
      <c r="E3" s="721"/>
      <c r="F3" s="721"/>
      <c r="G3" s="66"/>
      <c r="H3" s="66"/>
      <c r="I3" s="66"/>
      <c r="J3" s="66"/>
    </row>
    <row r="4" spans="1:14" ht="15" customHeight="1">
      <c r="A4" s="1494" t="s">
        <v>916</v>
      </c>
      <c r="B4" s="1494"/>
      <c r="C4" s="1494"/>
      <c r="D4" s="1494"/>
      <c r="E4" s="1494"/>
      <c r="F4" s="1494"/>
      <c r="G4" s="1494"/>
      <c r="H4" s="1494"/>
      <c r="I4" s="1494"/>
      <c r="J4" s="1494"/>
      <c r="K4" s="1494"/>
      <c r="L4" s="1494"/>
      <c r="M4" s="1494"/>
    </row>
    <row r="5" spans="1:14" ht="15" customHeight="1">
      <c r="A5" s="1494" t="str">
        <f>+H!A6</f>
        <v>NEW YORK POWER AUTHORITY</v>
      </c>
      <c r="B5" s="1494"/>
      <c r="C5" s="1494"/>
      <c r="D5" s="1494"/>
      <c r="E5" s="1494"/>
      <c r="F5" s="1494"/>
      <c r="G5" s="1494"/>
      <c r="H5" s="1494"/>
      <c r="I5" s="1494"/>
      <c r="J5" s="1494"/>
      <c r="K5" s="1494"/>
      <c r="L5" s="1494"/>
      <c r="M5" s="1494"/>
    </row>
    <row r="6" spans="1:14" ht="15" customHeight="1">
      <c r="A6" s="1495" t="str">
        <f>SUMMARY!A7</f>
        <v>YEAR ENDING DECEMBER 31, 2014</v>
      </c>
      <c r="B6" s="1495"/>
      <c r="C6" s="1495"/>
      <c r="D6" s="1495"/>
      <c r="E6" s="1495"/>
      <c r="F6" s="1495"/>
      <c r="G6" s="1495"/>
      <c r="H6" s="1495"/>
      <c r="I6" s="1495"/>
      <c r="J6" s="1495"/>
      <c r="K6" s="1495"/>
      <c r="L6" s="1495"/>
      <c r="M6" s="1495"/>
    </row>
    <row r="7" spans="1:14" ht="15" customHeight="1">
      <c r="A7" s="691"/>
      <c r="B7" s="691"/>
      <c r="C7" s="692"/>
      <c r="D7" s="66"/>
      <c r="E7" s="66"/>
      <c r="F7" s="66"/>
      <c r="G7" s="66"/>
      <c r="H7" s="66"/>
      <c r="I7" s="66"/>
      <c r="J7" s="66"/>
    </row>
    <row r="8" spans="1:14" ht="15" customHeight="1">
      <c r="A8" s="775" t="s">
        <v>1</v>
      </c>
      <c r="B8" s="775"/>
      <c r="C8" s="776" t="s">
        <v>872</v>
      </c>
      <c r="D8" s="776" t="s">
        <v>873</v>
      </c>
      <c r="E8" s="735"/>
      <c r="F8" s="1493" t="s">
        <v>1151</v>
      </c>
      <c r="G8" s="1493"/>
      <c r="H8" s="1493"/>
      <c r="I8" s="1493"/>
      <c r="J8" s="1493"/>
      <c r="K8" s="1493"/>
      <c r="L8" s="1493"/>
      <c r="M8" s="1493"/>
    </row>
    <row r="9" spans="1:14" ht="15" customHeight="1">
      <c r="A9" s="691"/>
      <c r="B9" s="691"/>
      <c r="C9" s="958" t="s">
        <v>1281</v>
      </c>
      <c r="D9" s="66"/>
      <c r="E9" s="66"/>
      <c r="F9" s="199" t="s">
        <v>1159</v>
      </c>
      <c r="G9" s="199" t="s">
        <v>73</v>
      </c>
      <c r="H9" s="199" t="s">
        <v>74</v>
      </c>
      <c r="I9" s="199" t="s">
        <v>1289</v>
      </c>
      <c r="J9" s="199" t="s">
        <v>1160</v>
      </c>
      <c r="K9" s="199" t="s">
        <v>1161</v>
      </c>
      <c r="L9" s="199" t="s">
        <v>1232</v>
      </c>
      <c r="M9" s="199" t="s">
        <v>1162</v>
      </c>
    </row>
    <row r="10" spans="1:14" ht="15" customHeight="1">
      <c r="A10" s="691">
        <v>1</v>
      </c>
      <c r="B10" s="691"/>
      <c r="C10" s="693">
        <v>350</v>
      </c>
      <c r="D10" s="66" t="s">
        <v>874</v>
      </c>
      <c r="E10" s="692"/>
      <c r="G10" s="66"/>
      <c r="H10" s="66"/>
      <c r="I10" s="66"/>
      <c r="J10" s="66"/>
    </row>
    <row r="11" spans="1:14" ht="15" customHeight="1">
      <c r="A11" s="691">
        <f>+A10+1</f>
        <v>2</v>
      </c>
      <c r="B11" s="691"/>
      <c r="C11" s="693" t="s">
        <v>864</v>
      </c>
      <c r="D11" s="66" t="s">
        <v>875</v>
      </c>
      <c r="E11" s="692"/>
      <c r="F11" s="689">
        <v>1.8599999999999998E-2</v>
      </c>
      <c r="G11" s="689">
        <v>1.7299999999999999E-2</v>
      </c>
      <c r="H11" s="689">
        <v>1.66E-2</v>
      </c>
      <c r="I11" s="689">
        <v>4.1700000000000001E-2</v>
      </c>
      <c r="J11" s="689">
        <v>1.6500000000000001E-2</v>
      </c>
      <c r="K11" s="689"/>
      <c r="L11" s="689">
        <v>3.3300000000000003E-2</v>
      </c>
      <c r="M11" s="689">
        <v>2.214E-2</v>
      </c>
      <c r="N11" s="697"/>
    </row>
    <row r="12" spans="1:14" ht="15" customHeight="1">
      <c r="A12" s="691">
        <f>+A11+1</f>
        <v>3</v>
      </c>
      <c r="B12" s="691"/>
      <c r="C12" s="693" t="s">
        <v>865</v>
      </c>
      <c r="D12" s="66" t="s">
        <v>876</v>
      </c>
      <c r="E12" s="692"/>
      <c r="F12" s="689">
        <v>2.35E-2</v>
      </c>
      <c r="G12" s="689">
        <v>2.3400000000000001E-2</v>
      </c>
      <c r="H12" s="689">
        <v>2.24E-2</v>
      </c>
      <c r="I12" s="689">
        <v>3.8699999999999998E-2</v>
      </c>
      <c r="J12" s="689">
        <v>2.2599999999999999E-2</v>
      </c>
      <c r="K12" s="689">
        <v>2.2700000000000001E-2</v>
      </c>
      <c r="L12" s="689">
        <v>3.3300000000000003E-2</v>
      </c>
      <c r="M12" s="689">
        <v>2.555E-2</v>
      </c>
      <c r="N12" s="697"/>
    </row>
    <row r="13" spans="1:14" ht="15" customHeight="1">
      <c r="A13" s="691">
        <f t="shared" ref="A13:A37" si="0">+A12+1</f>
        <v>4</v>
      </c>
      <c r="B13" s="691"/>
      <c r="C13" s="693" t="s">
        <v>877</v>
      </c>
      <c r="D13" s="66" t="s">
        <v>878</v>
      </c>
      <c r="E13" s="692"/>
      <c r="F13" s="689">
        <v>2.3099999999999999E-2</v>
      </c>
      <c r="G13" s="689">
        <v>2.1999999999999999E-2</v>
      </c>
      <c r="H13" s="689">
        <v>2.1399999999999999E-2</v>
      </c>
      <c r="I13" s="689">
        <v>4.6699999999999998E-2</v>
      </c>
      <c r="J13" s="689">
        <v>2.1299999999999999E-2</v>
      </c>
      <c r="K13" s="689">
        <v>2.1499999999999998E-2</v>
      </c>
      <c r="L13" s="689"/>
      <c r="M13" s="689">
        <v>2.5999999999999999E-2</v>
      </c>
      <c r="N13" s="697"/>
    </row>
    <row r="14" spans="1:14" ht="15" customHeight="1">
      <c r="A14" s="691">
        <f t="shared" si="0"/>
        <v>5</v>
      </c>
      <c r="B14" s="691"/>
      <c r="C14" s="693" t="s">
        <v>879</v>
      </c>
      <c r="D14" s="66" t="s">
        <v>880</v>
      </c>
      <c r="E14" s="692"/>
      <c r="F14" s="689">
        <v>2.64E-2</v>
      </c>
      <c r="G14" s="689">
        <v>2.5899999999999999E-2</v>
      </c>
      <c r="H14" s="689">
        <v>2.5899999999999999E-2</v>
      </c>
      <c r="I14" s="689"/>
      <c r="J14" s="689">
        <v>2.5700000000000001E-2</v>
      </c>
      <c r="K14" s="689">
        <v>2.6200000000000001E-2</v>
      </c>
      <c r="L14" s="689"/>
      <c r="M14" s="689">
        <v>2.6019999999999998E-2</v>
      </c>
      <c r="N14" s="697"/>
    </row>
    <row r="15" spans="1:14" ht="15" customHeight="1">
      <c r="A15" s="691">
        <f t="shared" si="0"/>
        <v>6</v>
      </c>
      <c r="B15" s="691"/>
      <c r="C15" s="693" t="s">
        <v>881</v>
      </c>
      <c r="D15" s="66" t="s">
        <v>882</v>
      </c>
      <c r="E15" s="692"/>
      <c r="F15" s="689">
        <v>2.23E-2</v>
      </c>
      <c r="G15" s="689">
        <v>2.23E-2</v>
      </c>
      <c r="H15" s="689">
        <v>2.1399999999999999E-2</v>
      </c>
      <c r="I15" s="689">
        <v>4.02E-2</v>
      </c>
      <c r="J15" s="689">
        <v>2.1299999999999999E-2</v>
      </c>
      <c r="K15" s="689">
        <v>2.1600000000000001E-2</v>
      </c>
      <c r="L15" s="689"/>
      <c r="M15" s="689">
        <v>2.4900000000000005E-2</v>
      </c>
      <c r="N15" s="697"/>
    </row>
    <row r="16" spans="1:14" ht="15" customHeight="1">
      <c r="A16" s="691">
        <f t="shared" si="0"/>
        <v>7</v>
      </c>
      <c r="B16" s="691"/>
      <c r="C16" s="693" t="s">
        <v>883</v>
      </c>
      <c r="D16" s="66" t="s">
        <v>884</v>
      </c>
      <c r="E16" s="692"/>
      <c r="F16" s="689">
        <v>1.44E-2</v>
      </c>
      <c r="G16" s="689"/>
      <c r="H16" s="689"/>
      <c r="I16" s="689"/>
      <c r="J16" s="689"/>
      <c r="K16" s="689">
        <v>1.4E-2</v>
      </c>
      <c r="L16" s="689">
        <v>3.3300000000000003E-2</v>
      </c>
      <c r="M16" s="689">
        <v>1.4200000000000001E-2</v>
      </c>
      <c r="N16" s="697"/>
    </row>
    <row r="17" spans="1:14" ht="15" customHeight="1">
      <c r="A17" s="691">
        <f t="shared" si="0"/>
        <v>8</v>
      </c>
      <c r="B17" s="691"/>
      <c r="C17" s="693" t="s">
        <v>885</v>
      </c>
      <c r="D17" s="66" t="s">
        <v>886</v>
      </c>
      <c r="E17" s="692"/>
      <c r="F17" s="689">
        <v>2.3400000000000001E-2</v>
      </c>
      <c r="G17" s="689"/>
      <c r="H17" s="689"/>
      <c r="I17" s="689"/>
      <c r="J17" s="689"/>
      <c r="K17" s="689">
        <v>2.2700000000000001E-2</v>
      </c>
      <c r="L17" s="689">
        <v>3.3300000000000003E-2</v>
      </c>
      <c r="M17" s="689">
        <v>2.3050000000000001E-2</v>
      </c>
      <c r="N17" s="697"/>
    </row>
    <row r="18" spans="1:14" ht="15" customHeight="1">
      <c r="A18" s="691">
        <f t="shared" si="0"/>
        <v>9</v>
      </c>
      <c r="B18" s="691"/>
      <c r="C18" s="693" t="s">
        <v>887</v>
      </c>
      <c r="D18" s="66" t="s">
        <v>888</v>
      </c>
      <c r="E18" s="692"/>
      <c r="F18" s="689">
        <v>1.5699999999999999E-2</v>
      </c>
      <c r="G18" s="689">
        <v>1.1900000000000001E-2</v>
      </c>
      <c r="H18" s="689">
        <v>1.21E-2</v>
      </c>
      <c r="I18" s="689">
        <v>3.4099999999999998E-2</v>
      </c>
      <c r="J18" s="689">
        <v>9.7999999999999997E-3</v>
      </c>
      <c r="K18" s="689">
        <v>9.9000000000000008E-3</v>
      </c>
      <c r="L18" s="689"/>
      <c r="M18" s="689">
        <v>1.5583333333333336E-2</v>
      </c>
      <c r="N18" s="697"/>
    </row>
    <row r="19" spans="1:14" ht="15" customHeight="1">
      <c r="A19" s="691">
        <f t="shared" si="0"/>
        <v>10</v>
      </c>
      <c r="B19" s="691"/>
      <c r="C19" s="693" t="s">
        <v>889</v>
      </c>
      <c r="D19" s="66"/>
      <c r="E19" s="66"/>
      <c r="F19" s="690"/>
      <c r="G19" s="66"/>
      <c r="H19" s="66"/>
      <c r="I19" s="66"/>
      <c r="J19" s="66"/>
    </row>
    <row r="20" spans="1:14" ht="15" customHeight="1">
      <c r="A20" s="691">
        <f t="shared" si="0"/>
        <v>11</v>
      </c>
      <c r="B20" s="691"/>
      <c r="C20" s="693" t="s">
        <v>890</v>
      </c>
      <c r="D20" s="66" t="s">
        <v>891</v>
      </c>
      <c r="E20" s="692"/>
      <c r="F20" s="689">
        <v>3.4500000000000003E-2</v>
      </c>
      <c r="G20" s="689">
        <v>3.4500000000000003E-2</v>
      </c>
      <c r="H20" s="689">
        <v>3.4500000000000003E-2</v>
      </c>
      <c r="I20" s="689">
        <v>3.4500000000000003E-2</v>
      </c>
      <c r="J20" s="689">
        <v>3.4500000000000003E-2</v>
      </c>
      <c r="K20" s="689">
        <v>3.4500000000000003E-2</v>
      </c>
      <c r="L20" s="689">
        <v>3.4500000000000003E-2</v>
      </c>
      <c r="M20" s="689">
        <v>3.4500000000000003E-2</v>
      </c>
    </row>
    <row r="21" spans="1:14" ht="15" customHeight="1">
      <c r="A21" s="691">
        <f t="shared" si="0"/>
        <v>12</v>
      </c>
      <c r="B21" s="691"/>
      <c r="C21" s="693" t="s">
        <v>892</v>
      </c>
      <c r="D21" s="66" t="s">
        <v>893</v>
      </c>
      <c r="E21" s="692"/>
      <c r="F21" s="689">
        <v>9.0800000000000006E-2</v>
      </c>
      <c r="G21" s="689">
        <v>9.0800000000000006E-2</v>
      </c>
      <c r="H21" s="689">
        <v>9.0800000000000006E-2</v>
      </c>
      <c r="I21" s="689">
        <v>9.0800000000000006E-2</v>
      </c>
      <c r="J21" s="689">
        <v>9.0800000000000006E-2</v>
      </c>
      <c r="K21" s="689">
        <v>9.0800000000000006E-2</v>
      </c>
      <c r="L21" s="689">
        <v>9.0800000000000006E-2</v>
      </c>
      <c r="M21" s="689">
        <v>9.0800000000000006E-2</v>
      </c>
    </row>
    <row r="22" spans="1:14" ht="15" customHeight="1">
      <c r="A22" s="691">
        <f t="shared" si="0"/>
        <v>13</v>
      </c>
      <c r="B22" s="691"/>
      <c r="C22" s="693" t="s">
        <v>894</v>
      </c>
      <c r="D22" s="66" t="s">
        <v>895</v>
      </c>
      <c r="E22" s="692"/>
      <c r="F22" s="689">
        <v>0.13039999999999999</v>
      </c>
      <c r="G22" s="689">
        <v>0.13039999999999999</v>
      </c>
      <c r="H22" s="689">
        <v>0.13039999999999999</v>
      </c>
      <c r="I22" s="689">
        <v>0.13039999999999999</v>
      </c>
      <c r="J22" s="689">
        <v>0.13039999999999999</v>
      </c>
      <c r="K22" s="689">
        <v>0.13039999999999999</v>
      </c>
      <c r="L22" s="689">
        <v>0.13039999999999999</v>
      </c>
      <c r="M22" s="689">
        <v>0.13039999999999999</v>
      </c>
    </row>
    <row r="23" spans="1:14" ht="15" customHeight="1">
      <c r="A23" s="691">
        <f t="shared" si="0"/>
        <v>14</v>
      </c>
      <c r="B23" s="691"/>
      <c r="C23" s="693" t="s">
        <v>896</v>
      </c>
      <c r="D23" s="66" t="s">
        <v>897</v>
      </c>
      <c r="E23" s="692"/>
      <c r="F23" s="689">
        <v>3.15E-2</v>
      </c>
      <c r="G23" s="689">
        <v>3.15E-2</v>
      </c>
      <c r="H23" s="689">
        <v>3.15E-2</v>
      </c>
      <c r="I23" s="689">
        <v>3.15E-2</v>
      </c>
      <c r="J23" s="689">
        <v>3.15E-2</v>
      </c>
      <c r="K23" s="689">
        <v>3.15E-2</v>
      </c>
      <c r="L23" s="689">
        <v>3.15E-2</v>
      </c>
      <c r="M23" s="689">
        <v>3.15E-2</v>
      </c>
    </row>
    <row r="24" spans="1:14" ht="15" customHeight="1">
      <c r="A24" s="691">
        <f t="shared" si="0"/>
        <v>15</v>
      </c>
      <c r="B24" s="691"/>
      <c r="C24" s="693" t="s">
        <v>898</v>
      </c>
      <c r="D24" s="66" t="s">
        <v>899</v>
      </c>
      <c r="E24" s="692"/>
      <c r="F24" s="689">
        <v>4.9399999999999999E-2</v>
      </c>
      <c r="G24" s="689">
        <v>4.9399999999999999E-2</v>
      </c>
      <c r="H24" s="689">
        <v>4.9399999999999999E-2</v>
      </c>
      <c r="I24" s="689">
        <v>4.9399999999999999E-2</v>
      </c>
      <c r="J24" s="689">
        <v>4.9399999999999999E-2</v>
      </c>
      <c r="K24" s="689">
        <v>4.9399999999999999E-2</v>
      </c>
      <c r="L24" s="689">
        <v>4.9399999999999999E-2</v>
      </c>
      <c r="M24" s="689">
        <v>4.9399999999999999E-2</v>
      </c>
    </row>
    <row r="25" spans="1:14" ht="15" customHeight="1">
      <c r="A25" s="691">
        <f t="shared" si="0"/>
        <v>16</v>
      </c>
      <c r="B25" s="691"/>
      <c r="C25" s="693" t="s">
        <v>900</v>
      </c>
      <c r="D25" s="66" t="s">
        <v>901</v>
      </c>
      <c r="E25" s="692"/>
      <c r="F25" s="689">
        <v>4.4299999999999999E-2</v>
      </c>
      <c r="G25" s="689">
        <v>4.4299999999999999E-2</v>
      </c>
      <c r="H25" s="689">
        <v>4.4299999999999999E-2</v>
      </c>
      <c r="I25" s="689">
        <v>4.4299999999999999E-2</v>
      </c>
      <c r="J25" s="689">
        <v>4.4299999999999999E-2</v>
      </c>
      <c r="K25" s="689">
        <v>4.4299999999999999E-2</v>
      </c>
      <c r="L25" s="689">
        <v>4.4299999999999999E-2</v>
      </c>
      <c r="M25" s="689">
        <v>4.4299999999999999E-2</v>
      </c>
    </row>
    <row r="26" spans="1:14" ht="15" customHeight="1">
      <c r="A26" s="691">
        <f t="shared" si="0"/>
        <v>17</v>
      </c>
      <c r="B26" s="691"/>
      <c r="C26" s="693" t="s">
        <v>902</v>
      </c>
      <c r="D26" s="66" t="s">
        <v>903</v>
      </c>
      <c r="E26" s="692"/>
      <c r="F26" s="689">
        <v>9.3299999999999994E-2</v>
      </c>
      <c r="G26" s="689">
        <v>9.3299999999999994E-2</v>
      </c>
      <c r="H26" s="689">
        <v>9.3299999999999994E-2</v>
      </c>
      <c r="I26" s="689">
        <v>9.3299999999999994E-2</v>
      </c>
      <c r="J26" s="689">
        <v>9.3299999999999994E-2</v>
      </c>
      <c r="K26" s="689">
        <v>9.3299999999999994E-2</v>
      </c>
      <c r="L26" s="689">
        <v>9.3299999999999994E-2</v>
      </c>
      <c r="M26" s="689">
        <v>9.3299999999999994E-2</v>
      </c>
    </row>
    <row r="27" spans="1:14" ht="15" customHeight="1">
      <c r="A27" s="691">
        <f t="shared" si="0"/>
        <v>18</v>
      </c>
      <c r="B27" s="691"/>
      <c r="C27" s="693" t="s">
        <v>904</v>
      </c>
      <c r="D27" s="66" t="s">
        <v>905</v>
      </c>
      <c r="E27" s="692"/>
      <c r="F27" s="689">
        <v>6.6299999999999998E-2</v>
      </c>
      <c r="G27" s="689">
        <v>6.6299999999999998E-2</v>
      </c>
      <c r="H27" s="689">
        <v>6.6299999999999998E-2</v>
      </c>
      <c r="I27" s="689">
        <v>6.6299999999999998E-2</v>
      </c>
      <c r="J27" s="689">
        <v>6.6299999999999998E-2</v>
      </c>
      <c r="K27" s="689">
        <v>6.6299999999999998E-2</v>
      </c>
      <c r="L27" s="689">
        <v>6.6299999999999998E-2</v>
      </c>
      <c r="M27" s="689">
        <v>6.6299999999999998E-2</v>
      </c>
    </row>
    <row r="28" spans="1:14" ht="15" customHeight="1">
      <c r="A28" s="691">
        <f t="shared" si="0"/>
        <v>19</v>
      </c>
      <c r="B28" s="691"/>
      <c r="C28" s="693" t="s">
        <v>906</v>
      </c>
      <c r="D28" s="66" t="s">
        <v>907</v>
      </c>
      <c r="E28" s="692"/>
      <c r="F28" s="689">
        <v>5.9400000000000001E-2</v>
      </c>
      <c r="G28" s="689">
        <v>5.9400000000000001E-2</v>
      </c>
      <c r="H28" s="689">
        <v>5.9400000000000001E-2</v>
      </c>
      <c r="I28" s="689">
        <v>5.9400000000000001E-2</v>
      </c>
      <c r="J28" s="689">
        <v>5.9400000000000001E-2</v>
      </c>
      <c r="K28" s="689">
        <v>5.9400000000000001E-2</v>
      </c>
      <c r="L28" s="689">
        <v>5.9400000000000001E-2</v>
      </c>
      <c r="M28" s="689">
        <v>5.9400000000000001E-2</v>
      </c>
    </row>
    <row r="29" spans="1:14" ht="15" customHeight="1">
      <c r="A29" s="691">
        <f t="shared" si="0"/>
        <v>20</v>
      </c>
      <c r="B29" s="691"/>
      <c r="C29" s="693"/>
      <c r="D29" s="66" t="s">
        <v>866</v>
      </c>
      <c r="E29" s="692"/>
      <c r="F29" s="689">
        <f>1/5</f>
        <v>0.2</v>
      </c>
      <c r="G29" s="689">
        <f t="shared" ref="G29:M29" si="1">1/5</f>
        <v>0.2</v>
      </c>
      <c r="H29" s="689">
        <f t="shared" si="1"/>
        <v>0.2</v>
      </c>
      <c r="I29" s="689">
        <f t="shared" si="1"/>
        <v>0.2</v>
      </c>
      <c r="J29" s="689">
        <f t="shared" si="1"/>
        <v>0.2</v>
      </c>
      <c r="K29" s="689">
        <f t="shared" si="1"/>
        <v>0.2</v>
      </c>
      <c r="L29" s="689">
        <f t="shared" si="1"/>
        <v>0.2</v>
      </c>
      <c r="M29" s="689">
        <f t="shared" si="1"/>
        <v>0.2</v>
      </c>
    </row>
    <row r="30" spans="1:14" ht="15" customHeight="1">
      <c r="A30" s="691">
        <f t="shared" si="0"/>
        <v>21</v>
      </c>
      <c r="B30" s="691"/>
      <c r="C30" s="693"/>
      <c r="D30" s="66" t="s">
        <v>867</v>
      </c>
      <c r="E30" s="692"/>
      <c r="F30" s="689">
        <f>1/10</f>
        <v>0.1</v>
      </c>
      <c r="G30" s="689">
        <f t="shared" ref="G30:M30" si="2">1/10</f>
        <v>0.1</v>
      </c>
      <c r="H30" s="689">
        <f t="shared" si="2"/>
        <v>0.1</v>
      </c>
      <c r="I30" s="689">
        <f t="shared" si="2"/>
        <v>0.1</v>
      </c>
      <c r="J30" s="689">
        <f t="shared" si="2"/>
        <v>0.1</v>
      </c>
      <c r="K30" s="689">
        <f t="shared" si="2"/>
        <v>0.1</v>
      </c>
      <c r="L30" s="689">
        <f t="shared" si="2"/>
        <v>0.1</v>
      </c>
      <c r="M30" s="689">
        <f t="shared" si="2"/>
        <v>0.1</v>
      </c>
    </row>
    <row r="31" spans="1:14" ht="15" customHeight="1">
      <c r="A31" s="691">
        <f t="shared" si="0"/>
        <v>22</v>
      </c>
      <c r="B31" s="691"/>
      <c r="C31" s="693"/>
      <c r="D31" s="66" t="s">
        <v>868</v>
      </c>
      <c r="E31" s="692"/>
      <c r="F31" s="689">
        <f>1/20</f>
        <v>0.05</v>
      </c>
      <c r="G31" s="689">
        <f t="shared" ref="G31:M31" si="3">1/20</f>
        <v>0.05</v>
      </c>
      <c r="H31" s="689">
        <f t="shared" si="3"/>
        <v>0.05</v>
      </c>
      <c r="I31" s="689">
        <f t="shared" si="3"/>
        <v>0.05</v>
      </c>
      <c r="J31" s="689">
        <f t="shared" si="3"/>
        <v>0.05</v>
      </c>
      <c r="K31" s="689">
        <f t="shared" si="3"/>
        <v>0.05</v>
      </c>
      <c r="L31" s="689">
        <f t="shared" si="3"/>
        <v>0.05</v>
      </c>
      <c r="M31" s="689">
        <f t="shared" si="3"/>
        <v>0.05</v>
      </c>
    </row>
    <row r="32" spans="1:14" ht="15" customHeight="1">
      <c r="A32" s="691">
        <f t="shared" si="0"/>
        <v>23</v>
      </c>
      <c r="B32" s="691"/>
      <c r="C32" s="693" t="s">
        <v>908</v>
      </c>
      <c r="D32" s="66"/>
      <c r="E32" s="66"/>
      <c r="F32" s="690"/>
      <c r="G32" s="690"/>
      <c r="H32" s="690"/>
      <c r="I32" s="690"/>
      <c r="J32" s="690"/>
      <c r="K32" s="690"/>
      <c r="L32" s="690"/>
      <c r="M32" s="690"/>
    </row>
    <row r="33" spans="1:13" ht="15" customHeight="1">
      <c r="A33" s="691">
        <f t="shared" si="0"/>
        <v>24</v>
      </c>
      <c r="B33" s="691"/>
      <c r="C33" s="693" t="s">
        <v>909</v>
      </c>
      <c r="D33" s="66" t="s">
        <v>910</v>
      </c>
      <c r="E33" s="692"/>
      <c r="F33" s="690"/>
      <c r="G33" s="690"/>
      <c r="H33" s="690"/>
      <c r="I33" s="690"/>
      <c r="J33" s="690"/>
      <c r="K33" s="690"/>
      <c r="L33" s="690"/>
      <c r="M33" s="690"/>
    </row>
    <row r="34" spans="1:13" ht="15" customHeight="1">
      <c r="A34" s="691">
        <f t="shared" si="0"/>
        <v>25</v>
      </c>
      <c r="B34" s="691"/>
      <c r="C34" s="693"/>
      <c r="D34" s="66" t="s">
        <v>866</v>
      </c>
      <c r="E34" s="692"/>
      <c r="F34" s="689">
        <f>1/5</f>
        <v>0.2</v>
      </c>
      <c r="G34" s="689">
        <f t="shared" ref="G34:M34" si="4">1/5</f>
        <v>0.2</v>
      </c>
      <c r="H34" s="689">
        <f t="shared" si="4"/>
        <v>0.2</v>
      </c>
      <c r="I34" s="689">
        <f t="shared" si="4"/>
        <v>0.2</v>
      </c>
      <c r="J34" s="689">
        <f t="shared" si="4"/>
        <v>0.2</v>
      </c>
      <c r="K34" s="689">
        <f t="shared" si="4"/>
        <v>0.2</v>
      </c>
      <c r="L34" s="689">
        <f t="shared" si="4"/>
        <v>0.2</v>
      </c>
      <c r="M34" s="689">
        <f t="shared" si="4"/>
        <v>0.2</v>
      </c>
    </row>
    <row r="35" spans="1:13" ht="15" customHeight="1">
      <c r="A35" s="691">
        <f t="shared" si="0"/>
        <v>26</v>
      </c>
      <c r="B35" s="691"/>
      <c r="C35" s="693"/>
      <c r="D35" s="66" t="s">
        <v>869</v>
      </c>
      <c r="E35" s="692"/>
      <c r="F35" s="689">
        <f>1/7</f>
        <v>0.14285714285714285</v>
      </c>
      <c r="G35" s="689">
        <f t="shared" ref="G35:M35" si="5">1/7</f>
        <v>0.14285714285714285</v>
      </c>
      <c r="H35" s="689">
        <f t="shared" si="5"/>
        <v>0.14285714285714285</v>
      </c>
      <c r="I35" s="689">
        <f t="shared" si="5"/>
        <v>0.14285714285714285</v>
      </c>
      <c r="J35" s="689">
        <f t="shared" si="5"/>
        <v>0.14285714285714285</v>
      </c>
      <c r="K35" s="689">
        <f t="shared" si="5"/>
        <v>0.14285714285714285</v>
      </c>
      <c r="L35" s="689">
        <f t="shared" si="5"/>
        <v>0.14285714285714285</v>
      </c>
      <c r="M35" s="689">
        <f t="shared" si="5"/>
        <v>0.14285714285714285</v>
      </c>
    </row>
    <row r="36" spans="1:13" ht="15" customHeight="1">
      <c r="A36" s="691">
        <f t="shared" si="0"/>
        <v>27</v>
      </c>
      <c r="B36" s="691"/>
      <c r="C36" s="693"/>
      <c r="D36" s="66" t="s">
        <v>867</v>
      </c>
      <c r="E36" s="692"/>
      <c r="F36" s="689">
        <f>1/10</f>
        <v>0.1</v>
      </c>
      <c r="G36" s="689">
        <f t="shared" ref="G36:M36" si="6">1/10</f>
        <v>0.1</v>
      </c>
      <c r="H36" s="689">
        <f t="shared" si="6"/>
        <v>0.1</v>
      </c>
      <c r="I36" s="689">
        <f t="shared" si="6"/>
        <v>0.1</v>
      </c>
      <c r="J36" s="689">
        <f t="shared" si="6"/>
        <v>0.1</v>
      </c>
      <c r="K36" s="689">
        <f t="shared" si="6"/>
        <v>0.1</v>
      </c>
      <c r="L36" s="689">
        <f t="shared" si="6"/>
        <v>0.1</v>
      </c>
      <c r="M36" s="689">
        <f t="shared" si="6"/>
        <v>0.1</v>
      </c>
    </row>
    <row r="37" spans="1:13" ht="15" customHeight="1">
      <c r="A37" s="691">
        <f t="shared" si="0"/>
        <v>28</v>
      </c>
      <c r="B37" s="691"/>
      <c r="C37" s="692"/>
      <c r="D37" s="694" t="s">
        <v>911</v>
      </c>
      <c r="E37" s="66"/>
      <c r="F37" s="695" t="s">
        <v>912</v>
      </c>
      <c r="G37" s="66"/>
      <c r="H37" s="66"/>
      <c r="I37" s="66"/>
      <c r="J37" s="66"/>
    </row>
    <row r="38" spans="1:13" ht="15" customHeight="1">
      <c r="A38" s="691"/>
      <c r="B38" s="691"/>
      <c r="C38" s="66"/>
      <c r="D38" s="66"/>
      <c r="E38" s="66"/>
      <c r="F38" s="66"/>
      <c r="G38" s="66"/>
      <c r="H38" s="66"/>
      <c r="I38" s="66"/>
      <c r="J38" s="66"/>
    </row>
    <row r="39" spans="1:13" ht="15" customHeight="1">
      <c r="A39" s="691"/>
      <c r="B39" s="691"/>
      <c r="C39" s="692"/>
      <c r="D39" s="66"/>
      <c r="E39" s="66"/>
      <c r="F39" s="66"/>
      <c r="G39" s="66"/>
      <c r="H39" s="66"/>
      <c r="I39" s="66"/>
      <c r="J39" s="66"/>
    </row>
    <row r="40" spans="1:13" ht="15" customHeight="1">
      <c r="A40" s="691"/>
      <c r="B40" s="691"/>
      <c r="C40" s="66" t="s">
        <v>913</v>
      </c>
      <c r="D40" s="66"/>
      <c r="E40" s="66"/>
      <c r="F40" s="66"/>
      <c r="G40" s="66"/>
      <c r="H40" s="66"/>
      <c r="I40" s="66"/>
      <c r="J40" s="66"/>
    </row>
    <row r="41" spans="1:13" ht="15" customHeight="1">
      <c r="A41" s="691"/>
      <c r="B41" s="691"/>
      <c r="C41" s="66" t="s">
        <v>914</v>
      </c>
      <c r="D41" s="66"/>
      <c r="E41" s="66"/>
      <c r="F41" s="66"/>
      <c r="G41" s="66"/>
      <c r="H41" s="66"/>
      <c r="I41" s="66"/>
      <c r="J41" s="66"/>
    </row>
    <row r="42" spans="1:13" ht="15" customHeight="1">
      <c r="A42" s="691"/>
      <c r="B42" s="691"/>
      <c r="C42" s="66" t="s">
        <v>1314</v>
      </c>
      <c r="D42" s="66"/>
      <c r="E42" s="66"/>
      <c r="F42" s="66"/>
      <c r="G42" s="66"/>
      <c r="H42" s="66"/>
      <c r="I42" s="66"/>
      <c r="J42" s="66"/>
    </row>
    <row r="43" spans="1:13" ht="15" customHeight="1">
      <c r="A43" s="691"/>
      <c r="B43" s="691"/>
      <c r="C43" s="66" t="s">
        <v>870</v>
      </c>
      <c r="D43" s="66"/>
      <c r="E43" s="66"/>
      <c r="F43" s="692"/>
      <c r="G43" s="66"/>
      <c r="H43" s="66"/>
      <c r="I43" s="66"/>
      <c r="J43" s="66"/>
    </row>
    <row r="44" spans="1:13" ht="15" customHeight="1">
      <c r="A44" s="691"/>
      <c r="B44" s="691"/>
      <c r="C44" s="66" t="s">
        <v>871</v>
      </c>
      <c r="D44" s="66"/>
      <c r="E44" s="66"/>
      <c r="F44" s="692"/>
      <c r="G44" s="66"/>
      <c r="H44" s="66"/>
      <c r="I44" s="66"/>
      <c r="J44" s="66"/>
    </row>
    <row r="45" spans="1:13" ht="15" customHeight="1">
      <c r="A45" s="691"/>
      <c r="B45" s="691"/>
      <c r="C45" s="696"/>
      <c r="D45" s="66"/>
      <c r="E45" s="66"/>
      <c r="F45" s="692"/>
      <c r="G45" s="66"/>
      <c r="H45" s="66"/>
      <c r="I45" s="66"/>
      <c r="J45" s="66"/>
    </row>
    <row r="46" spans="1:13" ht="15" customHeight="1">
      <c r="A46" s="691"/>
      <c r="B46" s="691"/>
      <c r="C46" s="66" t="s">
        <v>915</v>
      </c>
      <c r="D46" s="66"/>
      <c r="E46" s="66"/>
      <c r="F46" s="692"/>
      <c r="G46" s="66"/>
      <c r="H46" s="66"/>
      <c r="I46" s="66"/>
      <c r="J46" s="66"/>
    </row>
    <row r="47" spans="1:13" ht="12.75">
      <c r="A47" s="691"/>
      <c r="B47" s="691"/>
      <c r="C47" s="692"/>
      <c r="D47" s="692"/>
      <c r="E47" s="692"/>
      <c r="F47" s="692"/>
      <c r="G47" s="66"/>
      <c r="H47" s="66"/>
      <c r="I47" s="66"/>
      <c r="J47" s="66"/>
    </row>
    <row r="48" spans="1:13" ht="12.75">
      <c r="A48" s="66"/>
      <c r="B48" s="66"/>
      <c r="C48" s="66"/>
      <c r="D48" s="66"/>
      <c r="E48" s="66"/>
      <c r="F48" s="66"/>
      <c r="G48" s="66"/>
      <c r="H48" s="66"/>
      <c r="I48" s="66"/>
      <c r="J48" s="66"/>
    </row>
    <row r="49" spans="1:10" ht="12.75">
      <c r="A49" s="66"/>
      <c r="B49" s="66"/>
      <c r="C49" s="66"/>
      <c r="D49" s="66"/>
      <c r="E49" s="66"/>
      <c r="F49" s="66"/>
      <c r="G49" s="66"/>
      <c r="H49" s="66"/>
      <c r="I49" s="66"/>
      <c r="J49" s="66"/>
    </row>
    <row r="50" spans="1:10" ht="12.75">
      <c r="A50" s="66"/>
      <c r="B50" s="66"/>
      <c r="C50" s="66"/>
      <c r="D50" s="66"/>
      <c r="E50" s="66"/>
      <c r="F50" s="66"/>
      <c r="G50" s="66"/>
      <c r="H50" s="66"/>
      <c r="I50" s="66"/>
      <c r="J50" s="66"/>
    </row>
  </sheetData>
  <mergeCells count="4">
    <mergeCell ref="F8:M8"/>
    <mergeCell ref="A4:M4"/>
    <mergeCell ref="A5:M5"/>
    <mergeCell ref="A6:M6"/>
  </mergeCells>
  <pageMargins left="0.7" right="0.7" top="0.75" bottom="0.75" header="0.3" footer="0.3"/>
  <pageSetup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zoomScale="70" zoomScaleNormal="70" zoomScaleSheetLayoutView="70" workbookViewId="0">
      <pane xSplit="2" ySplit="14" topLeftCell="C15" activePane="bottomRight" state="frozen"/>
      <selection activeCell="A11" sqref="A11:L11"/>
      <selection pane="topRight" activeCell="A11" sqref="A11:L11"/>
      <selection pane="bottomLeft" activeCell="A11" sqref="A11:L11"/>
      <selection pane="bottomRight" activeCell="A2" sqref="A2"/>
    </sheetView>
  </sheetViews>
  <sheetFormatPr defaultRowHeight="15"/>
  <cols>
    <col min="1" max="1" width="4.625" style="594" bestFit="1" customWidth="1"/>
    <col min="2" max="2" width="53.75" style="594" customWidth="1"/>
    <col min="3" max="3" width="15.5" style="594" customWidth="1"/>
    <col min="4" max="4" width="23.875" style="594" customWidth="1"/>
    <col min="5" max="5" width="17.25" style="594" customWidth="1"/>
    <col min="6" max="6" width="23.5" style="594" customWidth="1"/>
    <col min="7" max="7" width="15.875" style="594" customWidth="1"/>
    <col min="8" max="8" width="17" style="594" customWidth="1"/>
    <col min="9" max="10" width="17.125" style="594" customWidth="1"/>
    <col min="11" max="11" width="46.25" style="594" bestFit="1" customWidth="1"/>
    <col min="12" max="245" width="9" style="594"/>
    <col min="246" max="246" width="5.125" style="594" customWidth="1"/>
    <col min="247" max="247" width="1.5" style="594" customWidth="1"/>
    <col min="248" max="248" width="25.875" style="594" customWidth="1"/>
    <col min="249" max="249" width="3.25" style="594" customWidth="1"/>
    <col min="250" max="250" width="14.5" style="594" customWidth="1"/>
    <col min="251" max="251" width="2.375" style="594" customWidth="1"/>
    <col min="252" max="252" width="16.25" style="594" customWidth="1"/>
    <col min="253" max="253" width="1.5" style="594" customWidth="1"/>
    <col min="254" max="254" width="16.25" style="594" customWidth="1"/>
    <col min="255" max="255" width="1.5" style="594" customWidth="1"/>
    <col min="256" max="256" width="16.625" style="594" customWidth="1"/>
    <col min="257" max="257" width="8.75" style="594" customWidth="1"/>
    <col min="258" max="258" width="16.75" style="594" customWidth="1"/>
    <col min="259" max="259" width="2.375" style="594" customWidth="1"/>
    <col min="260" max="260" width="16.25" style="594" customWidth="1"/>
    <col min="261" max="261" width="1.5" style="594" customWidth="1"/>
    <col min="262" max="262" width="16.625" style="594" customWidth="1"/>
    <col min="263" max="263" width="1.5" style="594" customWidth="1"/>
    <col min="264" max="264" width="16" style="594" customWidth="1"/>
    <col min="265" max="265" width="2.375" style="594" customWidth="1"/>
    <col min="266" max="501" width="9" style="594"/>
    <col min="502" max="502" width="5.125" style="594" customWidth="1"/>
    <col min="503" max="503" width="1.5" style="594" customWidth="1"/>
    <col min="504" max="504" width="25.875" style="594" customWidth="1"/>
    <col min="505" max="505" width="3.25" style="594" customWidth="1"/>
    <col min="506" max="506" width="14.5" style="594" customWidth="1"/>
    <col min="507" max="507" width="2.375" style="594" customWidth="1"/>
    <col min="508" max="508" width="16.25" style="594" customWidth="1"/>
    <col min="509" max="509" width="1.5" style="594" customWidth="1"/>
    <col min="510" max="510" width="16.25" style="594" customWidth="1"/>
    <col min="511" max="511" width="1.5" style="594" customWidth="1"/>
    <col min="512" max="512" width="16.625" style="594" customWidth="1"/>
    <col min="513" max="513" width="8.75" style="594" customWidth="1"/>
    <col min="514" max="514" width="16.75" style="594" customWidth="1"/>
    <col min="515" max="515" width="2.375" style="594" customWidth="1"/>
    <col min="516" max="516" width="16.25" style="594" customWidth="1"/>
    <col min="517" max="517" width="1.5" style="594" customWidth="1"/>
    <col min="518" max="518" width="16.625" style="594" customWidth="1"/>
    <col min="519" max="519" width="1.5" style="594" customWidth="1"/>
    <col min="520" max="520" width="16" style="594" customWidth="1"/>
    <col min="521" max="521" width="2.375" style="594" customWidth="1"/>
    <col min="522" max="757" width="9" style="594"/>
    <col min="758" max="758" width="5.125" style="594" customWidth="1"/>
    <col min="759" max="759" width="1.5" style="594" customWidth="1"/>
    <col min="760" max="760" width="25.875" style="594" customWidth="1"/>
    <col min="761" max="761" width="3.25" style="594" customWidth="1"/>
    <col min="762" max="762" width="14.5" style="594" customWidth="1"/>
    <col min="763" max="763" width="2.375" style="594" customWidth="1"/>
    <col min="764" max="764" width="16.25" style="594" customWidth="1"/>
    <col min="765" max="765" width="1.5" style="594" customWidth="1"/>
    <col min="766" max="766" width="16.25" style="594" customWidth="1"/>
    <col min="767" max="767" width="1.5" style="594" customWidth="1"/>
    <col min="768" max="768" width="16.625" style="594" customWidth="1"/>
    <col min="769" max="769" width="8.75" style="594" customWidth="1"/>
    <col min="770" max="770" width="16.75" style="594" customWidth="1"/>
    <col min="771" max="771" width="2.375" style="594" customWidth="1"/>
    <col min="772" max="772" width="16.25" style="594" customWidth="1"/>
    <col min="773" max="773" width="1.5" style="594" customWidth="1"/>
    <col min="774" max="774" width="16.625" style="594" customWidth="1"/>
    <col min="775" max="775" width="1.5" style="594" customWidth="1"/>
    <col min="776" max="776" width="16" style="594" customWidth="1"/>
    <col min="777" max="777" width="2.375" style="594" customWidth="1"/>
    <col min="778" max="1013" width="9" style="594"/>
    <col min="1014" max="1014" width="5.125" style="594" customWidth="1"/>
    <col min="1015" max="1015" width="1.5" style="594" customWidth="1"/>
    <col min="1016" max="1016" width="25.875" style="594" customWidth="1"/>
    <col min="1017" max="1017" width="3.25" style="594" customWidth="1"/>
    <col min="1018" max="1018" width="14.5" style="594" customWidth="1"/>
    <col min="1019" max="1019" width="2.375" style="594" customWidth="1"/>
    <col min="1020" max="1020" width="16.25" style="594" customWidth="1"/>
    <col min="1021" max="1021" width="1.5" style="594" customWidth="1"/>
    <col min="1022" max="1022" width="16.25" style="594" customWidth="1"/>
    <col min="1023" max="1023" width="1.5" style="594" customWidth="1"/>
    <col min="1024" max="1024" width="16.625" style="594" customWidth="1"/>
    <col min="1025" max="1025" width="8.75" style="594" customWidth="1"/>
    <col min="1026" max="1026" width="16.75" style="594" customWidth="1"/>
    <col min="1027" max="1027" width="2.375" style="594" customWidth="1"/>
    <col min="1028" max="1028" width="16.25" style="594" customWidth="1"/>
    <col min="1029" max="1029" width="1.5" style="594" customWidth="1"/>
    <col min="1030" max="1030" width="16.625" style="594" customWidth="1"/>
    <col min="1031" max="1031" width="1.5" style="594" customWidth="1"/>
    <col min="1032" max="1032" width="16" style="594" customWidth="1"/>
    <col min="1033" max="1033" width="2.375" style="594" customWidth="1"/>
    <col min="1034" max="1269" width="9" style="594"/>
    <col min="1270" max="1270" width="5.125" style="594" customWidth="1"/>
    <col min="1271" max="1271" width="1.5" style="594" customWidth="1"/>
    <col min="1272" max="1272" width="25.875" style="594" customWidth="1"/>
    <col min="1273" max="1273" width="3.25" style="594" customWidth="1"/>
    <col min="1274" max="1274" width="14.5" style="594" customWidth="1"/>
    <col min="1275" max="1275" width="2.375" style="594" customWidth="1"/>
    <col min="1276" max="1276" width="16.25" style="594" customWidth="1"/>
    <col min="1277" max="1277" width="1.5" style="594" customWidth="1"/>
    <col min="1278" max="1278" width="16.25" style="594" customWidth="1"/>
    <col min="1279" max="1279" width="1.5" style="594" customWidth="1"/>
    <col min="1280" max="1280" width="16.625" style="594" customWidth="1"/>
    <col min="1281" max="1281" width="8.75" style="594" customWidth="1"/>
    <col min="1282" max="1282" width="16.75" style="594" customWidth="1"/>
    <col min="1283" max="1283" width="2.375" style="594" customWidth="1"/>
    <col min="1284" max="1284" width="16.25" style="594" customWidth="1"/>
    <col min="1285" max="1285" width="1.5" style="594" customWidth="1"/>
    <col min="1286" max="1286" width="16.625" style="594" customWidth="1"/>
    <col min="1287" max="1287" width="1.5" style="594" customWidth="1"/>
    <col min="1288" max="1288" width="16" style="594" customWidth="1"/>
    <col min="1289" max="1289" width="2.375" style="594" customWidth="1"/>
    <col min="1290" max="1525" width="9" style="594"/>
    <col min="1526" max="1526" width="5.125" style="594" customWidth="1"/>
    <col min="1527" max="1527" width="1.5" style="594" customWidth="1"/>
    <col min="1528" max="1528" width="25.875" style="594" customWidth="1"/>
    <col min="1529" max="1529" width="3.25" style="594" customWidth="1"/>
    <col min="1530" max="1530" width="14.5" style="594" customWidth="1"/>
    <col min="1531" max="1531" width="2.375" style="594" customWidth="1"/>
    <col min="1532" max="1532" width="16.25" style="594" customWidth="1"/>
    <col min="1533" max="1533" width="1.5" style="594" customWidth="1"/>
    <col min="1534" max="1534" width="16.25" style="594" customWidth="1"/>
    <col min="1535" max="1535" width="1.5" style="594" customWidth="1"/>
    <col min="1536" max="1536" width="16.625" style="594" customWidth="1"/>
    <col min="1537" max="1537" width="8.75" style="594" customWidth="1"/>
    <col min="1538" max="1538" width="16.75" style="594" customWidth="1"/>
    <col min="1539" max="1539" width="2.375" style="594" customWidth="1"/>
    <col min="1540" max="1540" width="16.25" style="594" customWidth="1"/>
    <col min="1541" max="1541" width="1.5" style="594" customWidth="1"/>
    <col min="1542" max="1542" width="16.625" style="594" customWidth="1"/>
    <col min="1543" max="1543" width="1.5" style="594" customWidth="1"/>
    <col min="1544" max="1544" width="16" style="594" customWidth="1"/>
    <col min="1545" max="1545" width="2.375" style="594" customWidth="1"/>
    <col min="1546" max="1781" width="9" style="594"/>
    <col min="1782" max="1782" width="5.125" style="594" customWidth="1"/>
    <col min="1783" max="1783" width="1.5" style="594" customWidth="1"/>
    <col min="1784" max="1784" width="25.875" style="594" customWidth="1"/>
    <col min="1785" max="1785" width="3.25" style="594" customWidth="1"/>
    <col min="1786" max="1786" width="14.5" style="594" customWidth="1"/>
    <col min="1787" max="1787" width="2.375" style="594" customWidth="1"/>
    <col min="1788" max="1788" width="16.25" style="594" customWidth="1"/>
    <col min="1789" max="1789" width="1.5" style="594" customWidth="1"/>
    <col min="1790" max="1790" width="16.25" style="594" customWidth="1"/>
    <col min="1791" max="1791" width="1.5" style="594" customWidth="1"/>
    <col min="1792" max="1792" width="16.625" style="594" customWidth="1"/>
    <col min="1793" max="1793" width="8.75" style="594" customWidth="1"/>
    <col min="1794" max="1794" width="16.75" style="594" customWidth="1"/>
    <col min="1795" max="1795" width="2.375" style="594" customWidth="1"/>
    <col min="1796" max="1796" width="16.25" style="594" customWidth="1"/>
    <col min="1797" max="1797" width="1.5" style="594" customWidth="1"/>
    <col min="1798" max="1798" width="16.625" style="594" customWidth="1"/>
    <col min="1799" max="1799" width="1.5" style="594" customWidth="1"/>
    <col min="1800" max="1800" width="16" style="594" customWidth="1"/>
    <col min="1801" max="1801" width="2.375" style="594" customWidth="1"/>
    <col min="1802" max="2037" width="9" style="594"/>
    <col min="2038" max="2038" width="5.125" style="594" customWidth="1"/>
    <col min="2039" max="2039" width="1.5" style="594" customWidth="1"/>
    <col min="2040" max="2040" width="25.875" style="594" customWidth="1"/>
    <col min="2041" max="2041" width="3.25" style="594" customWidth="1"/>
    <col min="2042" max="2042" width="14.5" style="594" customWidth="1"/>
    <col min="2043" max="2043" width="2.375" style="594" customWidth="1"/>
    <col min="2044" max="2044" width="16.25" style="594" customWidth="1"/>
    <col min="2045" max="2045" width="1.5" style="594" customWidth="1"/>
    <col min="2046" max="2046" width="16.25" style="594" customWidth="1"/>
    <col min="2047" max="2047" width="1.5" style="594" customWidth="1"/>
    <col min="2048" max="2048" width="16.625" style="594" customWidth="1"/>
    <col min="2049" max="2049" width="8.75" style="594" customWidth="1"/>
    <col min="2050" max="2050" width="16.75" style="594" customWidth="1"/>
    <col min="2051" max="2051" width="2.375" style="594" customWidth="1"/>
    <col min="2052" max="2052" width="16.25" style="594" customWidth="1"/>
    <col min="2053" max="2053" width="1.5" style="594" customWidth="1"/>
    <col min="2054" max="2054" width="16.625" style="594" customWidth="1"/>
    <col min="2055" max="2055" width="1.5" style="594" customWidth="1"/>
    <col min="2056" max="2056" width="16" style="594" customWidth="1"/>
    <col min="2057" max="2057" width="2.375" style="594" customWidth="1"/>
    <col min="2058" max="2293" width="9" style="594"/>
    <col min="2294" max="2294" width="5.125" style="594" customWidth="1"/>
    <col min="2295" max="2295" width="1.5" style="594" customWidth="1"/>
    <col min="2296" max="2296" width="25.875" style="594" customWidth="1"/>
    <col min="2297" max="2297" width="3.25" style="594" customWidth="1"/>
    <col min="2298" max="2298" width="14.5" style="594" customWidth="1"/>
    <col min="2299" max="2299" width="2.375" style="594" customWidth="1"/>
    <col min="2300" max="2300" width="16.25" style="594" customWidth="1"/>
    <col min="2301" max="2301" width="1.5" style="594" customWidth="1"/>
    <col min="2302" max="2302" width="16.25" style="594" customWidth="1"/>
    <col min="2303" max="2303" width="1.5" style="594" customWidth="1"/>
    <col min="2304" max="2304" width="16.625" style="594" customWidth="1"/>
    <col min="2305" max="2305" width="8.75" style="594" customWidth="1"/>
    <col min="2306" max="2306" width="16.75" style="594" customWidth="1"/>
    <col min="2307" max="2307" width="2.375" style="594" customWidth="1"/>
    <col min="2308" max="2308" width="16.25" style="594" customWidth="1"/>
    <col min="2309" max="2309" width="1.5" style="594" customWidth="1"/>
    <col min="2310" max="2310" width="16.625" style="594" customWidth="1"/>
    <col min="2311" max="2311" width="1.5" style="594" customWidth="1"/>
    <col min="2312" max="2312" width="16" style="594" customWidth="1"/>
    <col min="2313" max="2313" width="2.375" style="594" customWidth="1"/>
    <col min="2314" max="2549" width="9" style="594"/>
    <col min="2550" max="2550" width="5.125" style="594" customWidth="1"/>
    <col min="2551" max="2551" width="1.5" style="594" customWidth="1"/>
    <col min="2552" max="2552" width="25.875" style="594" customWidth="1"/>
    <col min="2553" max="2553" width="3.25" style="594" customWidth="1"/>
    <col min="2554" max="2554" width="14.5" style="594" customWidth="1"/>
    <col min="2555" max="2555" width="2.375" style="594" customWidth="1"/>
    <col min="2556" max="2556" width="16.25" style="594" customWidth="1"/>
    <col min="2557" max="2557" width="1.5" style="594" customWidth="1"/>
    <col min="2558" max="2558" width="16.25" style="594" customWidth="1"/>
    <col min="2559" max="2559" width="1.5" style="594" customWidth="1"/>
    <col min="2560" max="2560" width="16.625" style="594" customWidth="1"/>
    <col min="2561" max="2561" width="8.75" style="594" customWidth="1"/>
    <col min="2562" max="2562" width="16.75" style="594" customWidth="1"/>
    <col min="2563" max="2563" width="2.375" style="594" customWidth="1"/>
    <col min="2564" max="2564" width="16.25" style="594" customWidth="1"/>
    <col min="2565" max="2565" width="1.5" style="594" customWidth="1"/>
    <col min="2566" max="2566" width="16.625" style="594" customWidth="1"/>
    <col min="2567" max="2567" width="1.5" style="594" customWidth="1"/>
    <col min="2568" max="2568" width="16" style="594" customWidth="1"/>
    <col min="2569" max="2569" width="2.375" style="594" customWidth="1"/>
    <col min="2570" max="2805" width="9" style="594"/>
    <col min="2806" max="2806" width="5.125" style="594" customWidth="1"/>
    <col min="2807" max="2807" width="1.5" style="594" customWidth="1"/>
    <col min="2808" max="2808" width="25.875" style="594" customWidth="1"/>
    <col min="2809" max="2809" width="3.25" style="594" customWidth="1"/>
    <col min="2810" max="2810" width="14.5" style="594" customWidth="1"/>
    <col min="2811" max="2811" width="2.375" style="594" customWidth="1"/>
    <col min="2812" max="2812" width="16.25" style="594" customWidth="1"/>
    <col min="2813" max="2813" width="1.5" style="594" customWidth="1"/>
    <col min="2814" max="2814" width="16.25" style="594" customWidth="1"/>
    <col min="2815" max="2815" width="1.5" style="594" customWidth="1"/>
    <col min="2816" max="2816" width="16.625" style="594" customWidth="1"/>
    <col min="2817" max="2817" width="8.75" style="594" customWidth="1"/>
    <col min="2818" max="2818" width="16.75" style="594" customWidth="1"/>
    <col min="2819" max="2819" width="2.375" style="594" customWidth="1"/>
    <col min="2820" max="2820" width="16.25" style="594" customWidth="1"/>
    <col min="2821" max="2821" width="1.5" style="594" customWidth="1"/>
    <col min="2822" max="2822" width="16.625" style="594" customWidth="1"/>
    <col min="2823" max="2823" width="1.5" style="594" customWidth="1"/>
    <col min="2824" max="2824" width="16" style="594" customWidth="1"/>
    <col min="2825" max="2825" width="2.375" style="594" customWidth="1"/>
    <col min="2826" max="3061" width="9" style="594"/>
    <col min="3062" max="3062" width="5.125" style="594" customWidth="1"/>
    <col min="3063" max="3063" width="1.5" style="594" customWidth="1"/>
    <col min="3064" max="3064" width="25.875" style="594" customWidth="1"/>
    <col min="3065" max="3065" width="3.25" style="594" customWidth="1"/>
    <col min="3066" max="3066" width="14.5" style="594" customWidth="1"/>
    <col min="3067" max="3067" width="2.375" style="594" customWidth="1"/>
    <col min="3068" max="3068" width="16.25" style="594" customWidth="1"/>
    <col min="3069" max="3069" width="1.5" style="594" customWidth="1"/>
    <col min="3070" max="3070" width="16.25" style="594" customWidth="1"/>
    <col min="3071" max="3071" width="1.5" style="594" customWidth="1"/>
    <col min="3072" max="3072" width="16.625" style="594" customWidth="1"/>
    <col min="3073" max="3073" width="8.75" style="594" customWidth="1"/>
    <col min="3074" max="3074" width="16.75" style="594" customWidth="1"/>
    <col min="3075" max="3075" width="2.375" style="594" customWidth="1"/>
    <col min="3076" max="3076" width="16.25" style="594" customWidth="1"/>
    <col min="3077" max="3077" width="1.5" style="594" customWidth="1"/>
    <col min="3078" max="3078" width="16.625" style="594" customWidth="1"/>
    <col min="3079" max="3079" width="1.5" style="594" customWidth="1"/>
    <col min="3080" max="3080" width="16" style="594" customWidth="1"/>
    <col min="3081" max="3081" width="2.375" style="594" customWidth="1"/>
    <col min="3082" max="3317" width="9" style="594"/>
    <col min="3318" max="3318" width="5.125" style="594" customWidth="1"/>
    <col min="3319" max="3319" width="1.5" style="594" customWidth="1"/>
    <col min="3320" max="3320" width="25.875" style="594" customWidth="1"/>
    <col min="3321" max="3321" width="3.25" style="594" customWidth="1"/>
    <col min="3322" max="3322" width="14.5" style="594" customWidth="1"/>
    <col min="3323" max="3323" width="2.375" style="594" customWidth="1"/>
    <col min="3324" max="3324" width="16.25" style="594" customWidth="1"/>
    <col min="3325" max="3325" width="1.5" style="594" customWidth="1"/>
    <col min="3326" max="3326" width="16.25" style="594" customWidth="1"/>
    <col min="3327" max="3327" width="1.5" style="594" customWidth="1"/>
    <col min="3328" max="3328" width="16.625" style="594" customWidth="1"/>
    <col min="3329" max="3329" width="8.75" style="594" customWidth="1"/>
    <col min="3330" max="3330" width="16.75" style="594" customWidth="1"/>
    <col min="3331" max="3331" width="2.375" style="594" customWidth="1"/>
    <col min="3332" max="3332" width="16.25" style="594" customWidth="1"/>
    <col min="3333" max="3333" width="1.5" style="594" customWidth="1"/>
    <col min="3334" max="3334" width="16.625" style="594" customWidth="1"/>
    <col min="3335" max="3335" width="1.5" style="594" customWidth="1"/>
    <col min="3336" max="3336" width="16" style="594" customWidth="1"/>
    <col min="3337" max="3337" width="2.375" style="594" customWidth="1"/>
    <col min="3338" max="3573" width="9" style="594"/>
    <col min="3574" max="3574" width="5.125" style="594" customWidth="1"/>
    <col min="3575" max="3575" width="1.5" style="594" customWidth="1"/>
    <col min="3576" max="3576" width="25.875" style="594" customWidth="1"/>
    <col min="3577" max="3577" width="3.25" style="594" customWidth="1"/>
    <col min="3578" max="3578" width="14.5" style="594" customWidth="1"/>
    <col min="3579" max="3579" width="2.375" style="594" customWidth="1"/>
    <col min="3580" max="3580" width="16.25" style="594" customWidth="1"/>
    <col min="3581" max="3581" width="1.5" style="594" customWidth="1"/>
    <col min="3582" max="3582" width="16.25" style="594" customWidth="1"/>
    <col min="3583" max="3583" width="1.5" style="594" customWidth="1"/>
    <col min="3584" max="3584" width="16.625" style="594" customWidth="1"/>
    <col min="3585" max="3585" width="8.75" style="594" customWidth="1"/>
    <col min="3586" max="3586" width="16.75" style="594" customWidth="1"/>
    <col min="3587" max="3587" width="2.375" style="594" customWidth="1"/>
    <col min="3588" max="3588" width="16.25" style="594" customWidth="1"/>
    <col min="3589" max="3589" width="1.5" style="594" customWidth="1"/>
    <col min="3590" max="3590" width="16.625" style="594" customWidth="1"/>
    <col min="3591" max="3591" width="1.5" style="594" customWidth="1"/>
    <col min="3592" max="3592" width="16" style="594" customWidth="1"/>
    <col min="3593" max="3593" width="2.375" style="594" customWidth="1"/>
    <col min="3594" max="3829" width="9" style="594"/>
    <col min="3830" max="3830" width="5.125" style="594" customWidth="1"/>
    <col min="3831" max="3831" width="1.5" style="594" customWidth="1"/>
    <col min="3832" max="3832" width="25.875" style="594" customWidth="1"/>
    <col min="3833" max="3833" width="3.25" style="594" customWidth="1"/>
    <col min="3834" max="3834" width="14.5" style="594" customWidth="1"/>
    <col min="3835" max="3835" width="2.375" style="594" customWidth="1"/>
    <col min="3836" max="3836" width="16.25" style="594" customWidth="1"/>
    <col min="3837" max="3837" width="1.5" style="594" customWidth="1"/>
    <col min="3838" max="3838" width="16.25" style="594" customWidth="1"/>
    <col min="3839" max="3839" width="1.5" style="594" customWidth="1"/>
    <col min="3840" max="3840" width="16.625" style="594" customWidth="1"/>
    <col min="3841" max="3841" width="8.75" style="594" customWidth="1"/>
    <col min="3842" max="3842" width="16.75" style="594" customWidth="1"/>
    <col min="3843" max="3843" width="2.375" style="594" customWidth="1"/>
    <col min="3844" max="3844" width="16.25" style="594" customWidth="1"/>
    <col min="3845" max="3845" width="1.5" style="594" customWidth="1"/>
    <col min="3846" max="3846" width="16.625" style="594" customWidth="1"/>
    <col min="3847" max="3847" width="1.5" style="594" customWidth="1"/>
    <col min="3848" max="3848" width="16" style="594" customWidth="1"/>
    <col min="3849" max="3849" width="2.375" style="594" customWidth="1"/>
    <col min="3850" max="4085" width="9" style="594"/>
    <col min="4086" max="4086" width="5.125" style="594" customWidth="1"/>
    <col min="4087" max="4087" width="1.5" style="594" customWidth="1"/>
    <col min="4088" max="4088" width="25.875" style="594" customWidth="1"/>
    <col min="4089" max="4089" width="3.25" style="594" customWidth="1"/>
    <col min="4090" max="4090" width="14.5" style="594" customWidth="1"/>
    <col min="4091" max="4091" width="2.375" style="594" customWidth="1"/>
    <col min="4092" max="4092" width="16.25" style="594" customWidth="1"/>
    <col min="4093" max="4093" width="1.5" style="594" customWidth="1"/>
    <col min="4094" max="4094" width="16.25" style="594" customWidth="1"/>
    <col min="4095" max="4095" width="1.5" style="594" customWidth="1"/>
    <col min="4096" max="4096" width="16.625" style="594" customWidth="1"/>
    <col min="4097" max="4097" width="8.75" style="594" customWidth="1"/>
    <col min="4098" max="4098" width="16.75" style="594" customWidth="1"/>
    <col min="4099" max="4099" width="2.375" style="594" customWidth="1"/>
    <col min="4100" max="4100" width="16.25" style="594" customWidth="1"/>
    <col min="4101" max="4101" width="1.5" style="594" customWidth="1"/>
    <col min="4102" max="4102" width="16.625" style="594" customWidth="1"/>
    <col min="4103" max="4103" width="1.5" style="594" customWidth="1"/>
    <col min="4104" max="4104" width="16" style="594" customWidth="1"/>
    <col min="4105" max="4105" width="2.375" style="594" customWidth="1"/>
    <col min="4106" max="4341" width="9" style="594"/>
    <col min="4342" max="4342" width="5.125" style="594" customWidth="1"/>
    <col min="4343" max="4343" width="1.5" style="594" customWidth="1"/>
    <col min="4344" max="4344" width="25.875" style="594" customWidth="1"/>
    <col min="4345" max="4345" width="3.25" style="594" customWidth="1"/>
    <col min="4346" max="4346" width="14.5" style="594" customWidth="1"/>
    <col min="4347" max="4347" width="2.375" style="594" customWidth="1"/>
    <col min="4348" max="4348" width="16.25" style="594" customWidth="1"/>
    <col min="4349" max="4349" width="1.5" style="594" customWidth="1"/>
    <col min="4350" max="4350" width="16.25" style="594" customWidth="1"/>
    <col min="4351" max="4351" width="1.5" style="594" customWidth="1"/>
    <col min="4352" max="4352" width="16.625" style="594" customWidth="1"/>
    <col min="4353" max="4353" width="8.75" style="594" customWidth="1"/>
    <col min="4354" max="4354" width="16.75" style="594" customWidth="1"/>
    <col min="4355" max="4355" width="2.375" style="594" customWidth="1"/>
    <col min="4356" max="4356" width="16.25" style="594" customWidth="1"/>
    <col min="4357" max="4357" width="1.5" style="594" customWidth="1"/>
    <col min="4358" max="4358" width="16.625" style="594" customWidth="1"/>
    <col min="4359" max="4359" width="1.5" style="594" customWidth="1"/>
    <col min="4360" max="4360" width="16" style="594" customWidth="1"/>
    <col min="4361" max="4361" width="2.375" style="594" customWidth="1"/>
    <col min="4362" max="4597" width="9" style="594"/>
    <col min="4598" max="4598" width="5.125" style="594" customWidth="1"/>
    <col min="4599" max="4599" width="1.5" style="594" customWidth="1"/>
    <col min="4600" max="4600" width="25.875" style="594" customWidth="1"/>
    <col min="4601" max="4601" width="3.25" style="594" customWidth="1"/>
    <col min="4602" max="4602" width="14.5" style="594" customWidth="1"/>
    <col min="4603" max="4603" width="2.375" style="594" customWidth="1"/>
    <col min="4604" max="4604" width="16.25" style="594" customWidth="1"/>
    <col min="4605" max="4605" width="1.5" style="594" customWidth="1"/>
    <col min="4606" max="4606" width="16.25" style="594" customWidth="1"/>
    <col min="4607" max="4607" width="1.5" style="594" customWidth="1"/>
    <col min="4608" max="4608" width="16.625" style="594" customWidth="1"/>
    <col min="4609" max="4609" width="8.75" style="594" customWidth="1"/>
    <col min="4610" max="4610" width="16.75" style="594" customWidth="1"/>
    <col min="4611" max="4611" width="2.375" style="594" customWidth="1"/>
    <col min="4612" max="4612" width="16.25" style="594" customWidth="1"/>
    <col min="4613" max="4613" width="1.5" style="594" customWidth="1"/>
    <col min="4614" max="4614" width="16.625" style="594" customWidth="1"/>
    <col min="4615" max="4615" width="1.5" style="594" customWidth="1"/>
    <col min="4616" max="4616" width="16" style="594" customWidth="1"/>
    <col min="4617" max="4617" width="2.375" style="594" customWidth="1"/>
    <col min="4618" max="4853" width="9" style="594"/>
    <col min="4854" max="4854" width="5.125" style="594" customWidth="1"/>
    <col min="4855" max="4855" width="1.5" style="594" customWidth="1"/>
    <col min="4856" max="4856" width="25.875" style="594" customWidth="1"/>
    <col min="4857" max="4857" width="3.25" style="594" customWidth="1"/>
    <col min="4858" max="4858" width="14.5" style="594" customWidth="1"/>
    <col min="4859" max="4859" width="2.375" style="594" customWidth="1"/>
    <col min="4860" max="4860" width="16.25" style="594" customWidth="1"/>
    <col min="4861" max="4861" width="1.5" style="594" customWidth="1"/>
    <col min="4862" max="4862" width="16.25" style="594" customWidth="1"/>
    <col min="4863" max="4863" width="1.5" style="594" customWidth="1"/>
    <col min="4864" max="4864" width="16.625" style="594" customWidth="1"/>
    <col min="4865" max="4865" width="8.75" style="594" customWidth="1"/>
    <col min="4866" max="4866" width="16.75" style="594" customWidth="1"/>
    <col min="4867" max="4867" width="2.375" style="594" customWidth="1"/>
    <col min="4868" max="4868" width="16.25" style="594" customWidth="1"/>
    <col min="4869" max="4869" width="1.5" style="594" customWidth="1"/>
    <col min="4870" max="4870" width="16.625" style="594" customWidth="1"/>
    <col min="4871" max="4871" width="1.5" style="594" customWidth="1"/>
    <col min="4872" max="4872" width="16" style="594" customWidth="1"/>
    <col min="4873" max="4873" width="2.375" style="594" customWidth="1"/>
    <col min="4874" max="5109" width="9" style="594"/>
    <col min="5110" max="5110" width="5.125" style="594" customWidth="1"/>
    <col min="5111" max="5111" width="1.5" style="594" customWidth="1"/>
    <col min="5112" max="5112" width="25.875" style="594" customWidth="1"/>
    <col min="5113" max="5113" width="3.25" style="594" customWidth="1"/>
    <col min="5114" max="5114" width="14.5" style="594" customWidth="1"/>
    <col min="5115" max="5115" width="2.375" style="594" customWidth="1"/>
    <col min="5116" max="5116" width="16.25" style="594" customWidth="1"/>
    <col min="5117" max="5117" width="1.5" style="594" customWidth="1"/>
    <col min="5118" max="5118" width="16.25" style="594" customWidth="1"/>
    <col min="5119" max="5119" width="1.5" style="594" customWidth="1"/>
    <col min="5120" max="5120" width="16.625" style="594" customWidth="1"/>
    <col min="5121" max="5121" width="8.75" style="594" customWidth="1"/>
    <col min="5122" max="5122" width="16.75" style="594" customWidth="1"/>
    <col min="5123" max="5123" width="2.375" style="594" customWidth="1"/>
    <col min="5124" max="5124" width="16.25" style="594" customWidth="1"/>
    <col min="5125" max="5125" width="1.5" style="594" customWidth="1"/>
    <col min="5126" max="5126" width="16.625" style="594" customWidth="1"/>
    <col min="5127" max="5127" width="1.5" style="594" customWidth="1"/>
    <col min="5128" max="5128" width="16" style="594" customWidth="1"/>
    <col min="5129" max="5129" width="2.375" style="594" customWidth="1"/>
    <col min="5130" max="5365" width="9" style="594"/>
    <col min="5366" max="5366" width="5.125" style="594" customWidth="1"/>
    <col min="5367" max="5367" width="1.5" style="594" customWidth="1"/>
    <col min="5368" max="5368" width="25.875" style="594" customWidth="1"/>
    <col min="5369" max="5369" width="3.25" style="594" customWidth="1"/>
    <col min="5370" max="5370" width="14.5" style="594" customWidth="1"/>
    <col min="5371" max="5371" width="2.375" style="594" customWidth="1"/>
    <col min="5372" max="5372" width="16.25" style="594" customWidth="1"/>
    <col min="5373" max="5373" width="1.5" style="594" customWidth="1"/>
    <col min="5374" max="5374" width="16.25" style="594" customWidth="1"/>
    <col min="5375" max="5375" width="1.5" style="594" customWidth="1"/>
    <col min="5376" max="5376" width="16.625" style="594" customWidth="1"/>
    <col min="5377" max="5377" width="8.75" style="594" customWidth="1"/>
    <col min="5378" max="5378" width="16.75" style="594" customWidth="1"/>
    <col min="5379" max="5379" width="2.375" style="594" customWidth="1"/>
    <col min="5380" max="5380" width="16.25" style="594" customWidth="1"/>
    <col min="5381" max="5381" width="1.5" style="594" customWidth="1"/>
    <col min="5382" max="5382" width="16.625" style="594" customWidth="1"/>
    <col min="5383" max="5383" width="1.5" style="594" customWidth="1"/>
    <col min="5384" max="5384" width="16" style="594" customWidth="1"/>
    <col min="5385" max="5385" width="2.375" style="594" customWidth="1"/>
    <col min="5386" max="5621" width="9" style="594"/>
    <col min="5622" max="5622" width="5.125" style="594" customWidth="1"/>
    <col min="5623" max="5623" width="1.5" style="594" customWidth="1"/>
    <col min="5624" max="5624" width="25.875" style="594" customWidth="1"/>
    <col min="5625" max="5625" width="3.25" style="594" customWidth="1"/>
    <col min="5626" max="5626" width="14.5" style="594" customWidth="1"/>
    <col min="5627" max="5627" width="2.375" style="594" customWidth="1"/>
    <col min="5628" max="5628" width="16.25" style="594" customWidth="1"/>
    <col min="5629" max="5629" width="1.5" style="594" customWidth="1"/>
    <col min="5630" max="5630" width="16.25" style="594" customWidth="1"/>
    <col min="5631" max="5631" width="1.5" style="594" customWidth="1"/>
    <col min="5632" max="5632" width="16.625" style="594" customWidth="1"/>
    <col min="5633" max="5633" width="8.75" style="594" customWidth="1"/>
    <col min="5634" max="5634" width="16.75" style="594" customWidth="1"/>
    <col min="5635" max="5635" width="2.375" style="594" customWidth="1"/>
    <col min="5636" max="5636" width="16.25" style="594" customWidth="1"/>
    <col min="5637" max="5637" width="1.5" style="594" customWidth="1"/>
    <col min="5638" max="5638" width="16.625" style="594" customWidth="1"/>
    <col min="5639" max="5639" width="1.5" style="594" customWidth="1"/>
    <col min="5640" max="5640" width="16" style="594" customWidth="1"/>
    <col min="5641" max="5641" width="2.375" style="594" customWidth="1"/>
    <col min="5642" max="5877" width="9" style="594"/>
    <col min="5878" max="5878" width="5.125" style="594" customWidth="1"/>
    <col min="5879" max="5879" width="1.5" style="594" customWidth="1"/>
    <col min="5880" max="5880" width="25.875" style="594" customWidth="1"/>
    <col min="5881" max="5881" width="3.25" style="594" customWidth="1"/>
    <col min="5882" max="5882" width="14.5" style="594" customWidth="1"/>
    <col min="5883" max="5883" width="2.375" style="594" customWidth="1"/>
    <col min="5884" max="5884" width="16.25" style="594" customWidth="1"/>
    <col min="5885" max="5885" width="1.5" style="594" customWidth="1"/>
    <col min="5886" max="5886" width="16.25" style="594" customWidth="1"/>
    <col min="5887" max="5887" width="1.5" style="594" customWidth="1"/>
    <col min="5888" max="5888" width="16.625" style="594" customWidth="1"/>
    <col min="5889" max="5889" width="8.75" style="594" customWidth="1"/>
    <col min="5890" max="5890" width="16.75" style="594" customWidth="1"/>
    <col min="5891" max="5891" width="2.375" style="594" customWidth="1"/>
    <col min="5892" max="5892" width="16.25" style="594" customWidth="1"/>
    <col min="5893" max="5893" width="1.5" style="594" customWidth="1"/>
    <col min="5894" max="5894" width="16.625" style="594" customWidth="1"/>
    <col min="5895" max="5895" width="1.5" style="594" customWidth="1"/>
    <col min="5896" max="5896" width="16" style="594" customWidth="1"/>
    <col min="5897" max="5897" width="2.375" style="594" customWidth="1"/>
    <col min="5898" max="6133" width="9" style="594"/>
    <col min="6134" max="6134" width="5.125" style="594" customWidth="1"/>
    <col min="6135" max="6135" width="1.5" style="594" customWidth="1"/>
    <col min="6136" max="6136" width="25.875" style="594" customWidth="1"/>
    <col min="6137" max="6137" width="3.25" style="594" customWidth="1"/>
    <col min="6138" max="6138" width="14.5" style="594" customWidth="1"/>
    <col min="6139" max="6139" width="2.375" style="594" customWidth="1"/>
    <col min="6140" max="6140" width="16.25" style="594" customWidth="1"/>
    <col min="6141" max="6141" width="1.5" style="594" customWidth="1"/>
    <col min="6142" max="6142" width="16.25" style="594" customWidth="1"/>
    <col min="6143" max="6143" width="1.5" style="594" customWidth="1"/>
    <col min="6144" max="6144" width="16.625" style="594" customWidth="1"/>
    <col min="6145" max="6145" width="8.75" style="594" customWidth="1"/>
    <col min="6146" max="6146" width="16.75" style="594" customWidth="1"/>
    <col min="6147" max="6147" width="2.375" style="594" customWidth="1"/>
    <col min="6148" max="6148" width="16.25" style="594" customWidth="1"/>
    <col min="6149" max="6149" width="1.5" style="594" customWidth="1"/>
    <col min="6150" max="6150" width="16.625" style="594" customWidth="1"/>
    <col min="6151" max="6151" width="1.5" style="594" customWidth="1"/>
    <col min="6152" max="6152" width="16" style="594" customWidth="1"/>
    <col min="6153" max="6153" width="2.375" style="594" customWidth="1"/>
    <col min="6154" max="6389" width="9" style="594"/>
    <col min="6390" max="6390" width="5.125" style="594" customWidth="1"/>
    <col min="6391" max="6391" width="1.5" style="594" customWidth="1"/>
    <col min="6392" max="6392" width="25.875" style="594" customWidth="1"/>
    <col min="6393" max="6393" width="3.25" style="594" customWidth="1"/>
    <col min="6394" max="6394" width="14.5" style="594" customWidth="1"/>
    <col min="6395" max="6395" width="2.375" style="594" customWidth="1"/>
    <col min="6396" max="6396" width="16.25" style="594" customWidth="1"/>
    <col min="6397" max="6397" width="1.5" style="594" customWidth="1"/>
    <col min="6398" max="6398" width="16.25" style="594" customWidth="1"/>
    <col min="6399" max="6399" width="1.5" style="594" customWidth="1"/>
    <col min="6400" max="6400" width="16.625" style="594" customWidth="1"/>
    <col min="6401" max="6401" width="8.75" style="594" customWidth="1"/>
    <col min="6402" max="6402" width="16.75" style="594" customWidth="1"/>
    <col min="6403" max="6403" width="2.375" style="594" customWidth="1"/>
    <col min="6404" max="6404" width="16.25" style="594" customWidth="1"/>
    <col min="6405" max="6405" width="1.5" style="594" customWidth="1"/>
    <col min="6406" max="6406" width="16.625" style="594" customWidth="1"/>
    <col min="6407" max="6407" width="1.5" style="594" customWidth="1"/>
    <col min="6408" max="6408" width="16" style="594" customWidth="1"/>
    <col min="6409" max="6409" width="2.375" style="594" customWidth="1"/>
    <col min="6410" max="6645" width="9" style="594"/>
    <col min="6646" max="6646" width="5.125" style="594" customWidth="1"/>
    <col min="6647" max="6647" width="1.5" style="594" customWidth="1"/>
    <col min="6648" max="6648" width="25.875" style="594" customWidth="1"/>
    <col min="6649" max="6649" width="3.25" style="594" customWidth="1"/>
    <col min="6650" max="6650" width="14.5" style="594" customWidth="1"/>
    <col min="6651" max="6651" width="2.375" style="594" customWidth="1"/>
    <col min="6652" max="6652" width="16.25" style="594" customWidth="1"/>
    <col min="6653" max="6653" width="1.5" style="594" customWidth="1"/>
    <col min="6654" max="6654" width="16.25" style="594" customWidth="1"/>
    <col min="6655" max="6655" width="1.5" style="594" customWidth="1"/>
    <col min="6656" max="6656" width="16.625" style="594" customWidth="1"/>
    <col min="6657" max="6657" width="8.75" style="594" customWidth="1"/>
    <col min="6658" max="6658" width="16.75" style="594" customWidth="1"/>
    <col min="6659" max="6659" width="2.375" style="594" customWidth="1"/>
    <col min="6660" max="6660" width="16.25" style="594" customWidth="1"/>
    <col min="6661" max="6661" width="1.5" style="594" customWidth="1"/>
    <col min="6662" max="6662" width="16.625" style="594" customWidth="1"/>
    <col min="6663" max="6663" width="1.5" style="594" customWidth="1"/>
    <col min="6664" max="6664" width="16" style="594" customWidth="1"/>
    <col min="6665" max="6665" width="2.375" style="594" customWidth="1"/>
    <col min="6666" max="6901" width="9" style="594"/>
    <col min="6902" max="6902" width="5.125" style="594" customWidth="1"/>
    <col min="6903" max="6903" width="1.5" style="594" customWidth="1"/>
    <col min="6904" max="6904" width="25.875" style="594" customWidth="1"/>
    <col min="6905" max="6905" width="3.25" style="594" customWidth="1"/>
    <col min="6906" max="6906" width="14.5" style="594" customWidth="1"/>
    <col min="6907" max="6907" width="2.375" style="594" customWidth="1"/>
    <col min="6908" max="6908" width="16.25" style="594" customWidth="1"/>
    <col min="6909" max="6909" width="1.5" style="594" customWidth="1"/>
    <col min="6910" max="6910" width="16.25" style="594" customWidth="1"/>
    <col min="6911" max="6911" width="1.5" style="594" customWidth="1"/>
    <col min="6912" max="6912" width="16.625" style="594" customWidth="1"/>
    <col min="6913" max="6913" width="8.75" style="594" customWidth="1"/>
    <col min="6914" max="6914" width="16.75" style="594" customWidth="1"/>
    <col min="6915" max="6915" width="2.375" style="594" customWidth="1"/>
    <col min="6916" max="6916" width="16.25" style="594" customWidth="1"/>
    <col min="6917" max="6917" width="1.5" style="594" customWidth="1"/>
    <col min="6918" max="6918" width="16.625" style="594" customWidth="1"/>
    <col min="6919" max="6919" width="1.5" style="594" customWidth="1"/>
    <col min="6920" max="6920" width="16" style="594" customWidth="1"/>
    <col min="6921" max="6921" width="2.375" style="594" customWidth="1"/>
    <col min="6922" max="7157" width="9" style="594"/>
    <col min="7158" max="7158" width="5.125" style="594" customWidth="1"/>
    <col min="7159" max="7159" width="1.5" style="594" customWidth="1"/>
    <col min="7160" max="7160" width="25.875" style="594" customWidth="1"/>
    <col min="7161" max="7161" width="3.25" style="594" customWidth="1"/>
    <col min="7162" max="7162" width="14.5" style="594" customWidth="1"/>
    <col min="7163" max="7163" width="2.375" style="594" customWidth="1"/>
    <col min="7164" max="7164" width="16.25" style="594" customWidth="1"/>
    <col min="7165" max="7165" width="1.5" style="594" customWidth="1"/>
    <col min="7166" max="7166" width="16.25" style="594" customWidth="1"/>
    <col min="7167" max="7167" width="1.5" style="594" customWidth="1"/>
    <col min="7168" max="7168" width="16.625" style="594" customWidth="1"/>
    <col min="7169" max="7169" width="8.75" style="594" customWidth="1"/>
    <col min="7170" max="7170" width="16.75" style="594" customWidth="1"/>
    <col min="7171" max="7171" width="2.375" style="594" customWidth="1"/>
    <col min="7172" max="7172" width="16.25" style="594" customWidth="1"/>
    <col min="7173" max="7173" width="1.5" style="594" customWidth="1"/>
    <col min="7174" max="7174" width="16.625" style="594" customWidth="1"/>
    <col min="7175" max="7175" width="1.5" style="594" customWidth="1"/>
    <col min="7176" max="7176" width="16" style="594" customWidth="1"/>
    <col min="7177" max="7177" width="2.375" style="594" customWidth="1"/>
    <col min="7178" max="7413" width="9" style="594"/>
    <col min="7414" max="7414" width="5.125" style="594" customWidth="1"/>
    <col min="7415" max="7415" width="1.5" style="594" customWidth="1"/>
    <col min="7416" max="7416" width="25.875" style="594" customWidth="1"/>
    <col min="7417" max="7417" width="3.25" style="594" customWidth="1"/>
    <col min="7418" max="7418" width="14.5" style="594" customWidth="1"/>
    <col min="7419" max="7419" width="2.375" style="594" customWidth="1"/>
    <col min="7420" max="7420" width="16.25" style="594" customWidth="1"/>
    <col min="7421" max="7421" width="1.5" style="594" customWidth="1"/>
    <col min="7422" max="7422" width="16.25" style="594" customWidth="1"/>
    <col min="7423" max="7423" width="1.5" style="594" customWidth="1"/>
    <col min="7424" max="7424" width="16.625" style="594" customWidth="1"/>
    <col min="7425" max="7425" width="8.75" style="594" customWidth="1"/>
    <col min="7426" max="7426" width="16.75" style="594" customWidth="1"/>
    <col min="7427" max="7427" width="2.375" style="594" customWidth="1"/>
    <col min="7428" max="7428" width="16.25" style="594" customWidth="1"/>
    <col min="7429" max="7429" width="1.5" style="594" customWidth="1"/>
    <col min="7430" max="7430" width="16.625" style="594" customWidth="1"/>
    <col min="7431" max="7431" width="1.5" style="594" customWidth="1"/>
    <col min="7432" max="7432" width="16" style="594" customWidth="1"/>
    <col min="7433" max="7433" width="2.375" style="594" customWidth="1"/>
    <col min="7434" max="7669" width="9" style="594"/>
    <col min="7670" max="7670" width="5.125" style="594" customWidth="1"/>
    <col min="7671" max="7671" width="1.5" style="594" customWidth="1"/>
    <col min="7672" max="7672" width="25.875" style="594" customWidth="1"/>
    <col min="7673" max="7673" width="3.25" style="594" customWidth="1"/>
    <col min="7674" max="7674" width="14.5" style="594" customWidth="1"/>
    <col min="7675" max="7675" width="2.375" style="594" customWidth="1"/>
    <col min="7676" max="7676" width="16.25" style="594" customWidth="1"/>
    <col min="7677" max="7677" width="1.5" style="594" customWidth="1"/>
    <col min="7678" max="7678" width="16.25" style="594" customWidth="1"/>
    <col min="7679" max="7679" width="1.5" style="594" customWidth="1"/>
    <col min="7680" max="7680" width="16.625" style="594" customWidth="1"/>
    <col min="7681" max="7681" width="8.75" style="594" customWidth="1"/>
    <col min="7682" max="7682" width="16.75" style="594" customWidth="1"/>
    <col min="7683" max="7683" width="2.375" style="594" customWidth="1"/>
    <col min="7684" max="7684" width="16.25" style="594" customWidth="1"/>
    <col min="7685" max="7685" width="1.5" style="594" customWidth="1"/>
    <col min="7686" max="7686" width="16.625" style="594" customWidth="1"/>
    <col min="7687" max="7687" width="1.5" style="594" customWidth="1"/>
    <col min="7688" max="7688" width="16" style="594" customWidth="1"/>
    <col min="7689" max="7689" width="2.375" style="594" customWidth="1"/>
    <col min="7690" max="7925" width="9" style="594"/>
    <col min="7926" max="7926" width="5.125" style="594" customWidth="1"/>
    <col min="7927" max="7927" width="1.5" style="594" customWidth="1"/>
    <col min="7928" max="7928" width="25.875" style="594" customWidth="1"/>
    <col min="7929" max="7929" width="3.25" style="594" customWidth="1"/>
    <col min="7930" max="7930" width="14.5" style="594" customWidth="1"/>
    <col min="7931" max="7931" width="2.375" style="594" customWidth="1"/>
    <col min="7932" max="7932" width="16.25" style="594" customWidth="1"/>
    <col min="7933" max="7933" width="1.5" style="594" customWidth="1"/>
    <col min="7934" max="7934" width="16.25" style="594" customWidth="1"/>
    <col min="7935" max="7935" width="1.5" style="594" customWidth="1"/>
    <col min="7936" max="7936" width="16.625" style="594" customWidth="1"/>
    <col min="7937" max="7937" width="8.75" style="594" customWidth="1"/>
    <col min="7938" max="7938" width="16.75" style="594" customWidth="1"/>
    <col min="7939" max="7939" width="2.375" style="594" customWidth="1"/>
    <col min="7940" max="7940" width="16.25" style="594" customWidth="1"/>
    <col min="7941" max="7941" width="1.5" style="594" customWidth="1"/>
    <col min="7942" max="7942" width="16.625" style="594" customWidth="1"/>
    <col min="7943" max="7943" width="1.5" style="594" customWidth="1"/>
    <col min="7944" max="7944" width="16" style="594" customWidth="1"/>
    <col min="7945" max="7945" width="2.375" style="594" customWidth="1"/>
    <col min="7946" max="8181" width="9" style="594"/>
    <col min="8182" max="8182" width="5.125" style="594" customWidth="1"/>
    <col min="8183" max="8183" width="1.5" style="594" customWidth="1"/>
    <col min="8184" max="8184" width="25.875" style="594" customWidth="1"/>
    <col min="8185" max="8185" width="3.25" style="594" customWidth="1"/>
    <col min="8186" max="8186" width="14.5" style="594" customWidth="1"/>
    <col min="8187" max="8187" width="2.375" style="594" customWidth="1"/>
    <col min="8188" max="8188" width="16.25" style="594" customWidth="1"/>
    <col min="8189" max="8189" width="1.5" style="594" customWidth="1"/>
    <col min="8190" max="8190" width="16.25" style="594" customWidth="1"/>
    <col min="8191" max="8191" width="1.5" style="594" customWidth="1"/>
    <col min="8192" max="8192" width="16.625" style="594" customWidth="1"/>
    <col min="8193" max="8193" width="8.75" style="594" customWidth="1"/>
    <col min="8194" max="8194" width="16.75" style="594" customWidth="1"/>
    <col min="8195" max="8195" width="2.375" style="594" customWidth="1"/>
    <col min="8196" max="8196" width="16.25" style="594" customWidth="1"/>
    <col min="8197" max="8197" width="1.5" style="594" customWidth="1"/>
    <col min="8198" max="8198" width="16.625" style="594" customWidth="1"/>
    <col min="8199" max="8199" width="1.5" style="594" customWidth="1"/>
    <col min="8200" max="8200" width="16" style="594" customWidth="1"/>
    <col min="8201" max="8201" width="2.375" style="594" customWidth="1"/>
    <col min="8202" max="8437" width="9" style="594"/>
    <col min="8438" max="8438" width="5.125" style="594" customWidth="1"/>
    <col min="8439" max="8439" width="1.5" style="594" customWidth="1"/>
    <col min="8440" max="8440" width="25.875" style="594" customWidth="1"/>
    <col min="8441" max="8441" width="3.25" style="594" customWidth="1"/>
    <col min="8442" max="8442" width="14.5" style="594" customWidth="1"/>
    <col min="8443" max="8443" width="2.375" style="594" customWidth="1"/>
    <col min="8444" max="8444" width="16.25" style="594" customWidth="1"/>
    <col min="8445" max="8445" width="1.5" style="594" customWidth="1"/>
    <col min="8446" max="8446" width="16.25" style="594" customWidth="1"/>
    <col min="8447" max="8447" width="1.5" style="594" customWidth="1"/>
    <col min="8448" max="8448" width="16.625" style="594" customWidth="1"/>
    <col min="8449" max="8449" width="8.75" style="594" customWidth="1"/>
    <col min="8450" max="8450" width="16.75" style="594" customWidth="1"/>
    <col min="8451" max="8451" width="2.375" style="594" customWidth="1"/>
    <col min="8452" max="8452" width="16.25" style="594" customWidth="1"/>
    <col min="8453" max="8453" width="1.5" style="594" customWidth="1"/>
    <col min="8454" max="8454" width="16.625" style="594" customWidth="1"/>
    <col min="8455" max="8455" width="1.5" style="594" customWidth="1"/>
    <col min="8456" max="8456" width="16" style="594" customWidth="1"/>
    <col min="8457" max="8457" width="2.375" style="594" customWidth="1"/>
    <col min="8458" max="8693" width="9" style="594"/>
    <col min="8694" max="8694" width="5.125" style="594" customWidth="1"/>
    <col min="8695" max="8695" width="1.5" style="594" customWidth="1"/>
    <col min="8696" max="8696" width="25.875" style="594" customWidth="1"/>
    <col min="8697" max="8697" width="3.25" style="594" customWidth="1"/>
    <col min="8698" max="8698" width="14.5" style="594" customWidth="1"/>
    <col min="8699" max="8699" width="2.375" style="594" customWidth="1"/>
    <col min="8700" max="8700" width="16.25" style="594" customWidth="1"/>
    <col min="8701" max="8701" width="1.5" style="594" customWidth="1"/>
    <col min="8702" max="8702" width="16.25" style="594" customWidth="1"/>
    <col min="8703" max="8703" width="1.5" style="594" customWidth="1"/>
    <col min="8704" max="8704" width="16.625" style="594" customWidth="1"/>
    <col min="8705" max="8705" width="8.75" style="594" customWidth="1"/>
    <col min="8706" max="8706" width="16.75" style="594" customWidth="1"/>
    <col min="8707" max="8707" width="2.375" style="594" customWidth="1"/>
    <col min="8708" max="8708" width="16.25" style="594" customWidth="1"/>
    <col min="8709" max="8709" width="1.5" style="594" customWidth="1"/>
    <col min="8710" max="8710" width="16.625" style="594" customWidth="1"/>
    <col min="8711" max="8711" width="1.5" style="594" customWidth="1"/>
    <col min="8712" max="8712" width="16" style="594" customWidth="1"/>
    <col min="8713" max="8713" width="2.375" style="594" customWidth="1"/>
    <col min="8714" max="8949" width="9" style="594"/>
    <col min="8950" max="8950" width="5.125" style="594" customWidth="1"/>
    <col min="8951" max="8951" width="1.5" style="594" customWidth="1"/>
    <col min="8952" max="8952" width="25.875" style="594" customWidth="1"/>
    <col min="8953" max="8953" width="3.25" style="594" customWidth="1"/>
    <col min="8954" max="8954" width="14.5" style="594" customWidth="1"/>
    <col min="8955" max="8955" width="2.375" style="594" customWidth="1"/>
    <col min="8956" max="8956" width="16.25" style="594" customWidth="1"/>
    <col min="8957" max="8957" width="1.5" style="594" customWidth="1"/>
    <col min="8958" max="8958" width="16.25" style="594" customWidth="1"/>
    <col min="8959" max="8959" width="1.5" style="594" customWidth="1"/>
    <col min="8960" max="8960" width="16.625" style="594" customWidth="1"/>
    <col min="8961" max="8961" width="8.75" style="594" customWidth="1"/>
    <col min="8962" max="8962" width="16.75" style="594" customWidth="1"/>
    <col min="8963" max="8963" width="2.375" style="594" customWidth="1"/>
    <col min="8964" max="8964" width="16.25" style="594" customWidth="1"/>
    <col min="8965" max="8965" width="1.5" style="594" customWidth="1"/>
    <col min="8966" max="8966" width="16.625" style="594" customWidth="1"/>
    <col min="8967" max="8967" width="1.5" style="594" customWidth="1"/>
    <col min="8968" max="8968" width="16" style="594" customWidth="1"/>
    <col min="8969" max="8969" width="2.375" style="594" customWidth="1"/>
    <col min="8970" max="9205" width="9" style="594"/>
    <col min="9206" max="9206" width="5.125" style="594" customWidth="1"/>
    <col min="9207" max="9207" width="1.5" style="594" customWidth="1"/>
    <col min="9208" max="9208" width="25.875" style="594" customWidth="1"/>
    <col min="9209" max="9209" width="3.25" style="594" customWidth="1"/>
    <col min="9210" max="9210" width="14.5" style="594" customWidth="1"/>
    <col min="9211" max="9211" width="2.375" style="594" customWidth="1"/>
    <col min="9212" max="9212" width="16.25" style="594" customWidth="1"/>
    <col min="9213" max="9213" width="1.5" style="594" customWidth="1"/>
    <col min="9214" max="9214" width="16.25" style="594" customWidth="1"/>
    <col min="9215" max="9215" width="1.5" style="594" customWidth="1"/>
    <col min="9216" max="9216" width="16.625" style="594" customWidth="1"/>
    <col min="9217" max="9217" width="8.75" style="594" customWidth="1"/>
    <col min="9218" max="9218" width="16.75" style="594" customWidth="1"/>
    <col min="9219" max="9219" width="2.375" style="594" customWidth="1"/>
    <col min="9220" max="9220" width="16.25" style="594" customWidth="1"/>
    <col min="9221" max="9221" width="1.5" style="594" customWidth="1"/>
    <col min="9222" max="9222" width="16.625" style="594" customWidth="1"/>
    <col min="9223" max="9223" width="1.5" style="594" customWidth="1"/>
    <col min="9224" max="9224" width="16" style="594" customWidth="1"/>
    <col min="9225" max="9225" width="2.375" style="594" customWidth="1"/>
    <col min="9226" max="9461" width="9" style="594"/>
    <col min="9462" max="9462" width="5.125" style="594" customWidth="1"/>
    <col min="9463" max="9463" width="1.5" style="594" customWidth="1"/>
    <col min="9464" max="9464" width="25.875" style="594" customWidth="1"/>
    <col min="9465" max="9465" width="3.25" style="594" customWidth="1"/>
    <col min="9466" max="9466" width="14.5" style="594" customWidth="1"/>
    <col min="9467" max="9467" width="2.375" style="594" customWidth="1"/>
    <col min="9468" max="9468" width="16.25" style="594" customWidth="1"/>
    <col min="9469" max="9469" width="1.5" style="594" customWidth="1"/>
    <col min="9470" max="9470" width="16.25" style="594" customWidth="1"/>
    <col min="9471" max="9471" width="1.5" style="594" customWidth="1"/>
    <col min="9472" max="9472" width="16.625" style="594" customWidth="1"/>
    <col min="9473" max="9473" width="8.75" style="594" customWidth="1"/>
    <col min="9474" max="9474" width="16.75" style="594" customWidth="1"/>
    <col min="9475" max="9475" width="2.375" style="594" customWidth="1"/>
    <col min="9476" max="9476" width="16.25" style="594" customWidth="1"/>
    <col min="9477" max="9477" width="1.5" style="594" customWidth="1"/>
    <col min="9478" max="9478" width="16.625" style="594" customWidth="1"/>
    <col min="9479" max="9479" width="1.5" style="594" customWidth="1"/>
    <col min="9480" max="9480" width="16" style="594" customWidth="1"/>
    <col min="9481" max="9481" width="2.375" style="594" customWidth="1"/>
    <col min="9482" max="9717" width="9" style="594"/>
    <col min="9718" max="9718" width="5.125" style="594" customWidth="1"/>
    <col min="9719" max="9719" width="1.5" style="594" customWidth="1"/>
    <col min="9720" max="9720" width="25.875" style="594" customWidth="1"/>
    <col min="9721" max="9721" width="3.25" style="594" customWidth="1"/>
    <col min="9722" max="9722" width="14.5" style="594" customWidth="1"/>
    <col min="9723" max="9723" width="2.375" style="594" customWidth="1"/>
    <col min="9724" max="9724" width="16.25" style="594" customWidth="1"/>
    <col min="9725" max="9725" width="1.5" style="594" customWidth="1"/>
    <col min="9726" max="9726" width="16.25" style="594" customWidth="1"/>
    <col min="9727" max="9727" width="1.5" style="594" customWidth="1"/>
    <col min="9728" max="9728" width="16.625" style="594" customWidth="1"/>
    <col min="9729" max="9729" width="8.75" style="594" customWidth="1"/>
    <col min="9730" max="9730" width="16.75" style="594" customWidth="1"/>
    <col min="9731" max="9731" width="2.375" style="594" customWidth="1"/>
    <col min="9732" max="9732" width="16.25" style="594" customWidth="1"/>
    <col min="9733" max="9733" width="1.5" style="594" customWidth="1"/>
    <col min="9734" max="9734" width="16.625" style="594" customWidth="1"/>
    <col min="9735" max="9735" width="1.5" style="594" customWidth="1"/>
    <col min="9736" max="9736" width="16" style="594" customWidth="1"/>
    <col min="9737" max="9737" width="2.375" style="594" customWidth="1"/>
    <col min="9738" max="9973" width="9" style="594"/>
    <col min="9974" max="9974" width="5.125" style="594" customWidth="1"/>
    <col min="9975" max="9975" width="1.5" style="594" customWidth="1"/>
    <col min="9976" max="9976" width="25.875" style="594" customWidth="1"/>
    <col min="9977" max="9977" width="3.25" style="594" customWidth="1"/>
    <col min="9978" max="9978" width="14.5" style="594" customWidth="1"/>
    <col min="9979" max="9979" width="2.375" style="594" customWidth="1"/>
    <col min="9980" max="9980" width="16.25" style="594" customWidth="1"/>
    <col min="9981" max="9981" width="1.5" style="594" customWidth="1"/>
    <col min="9982" max="9982" width="16.25" style="594" customWidth="1"/>
    <col min="9983" max="9983" width="1.5" style="594" customWidth="1"/>
    <col min="9984" max="9984" width="16.625" style="594" customWidth="1"/>
    <col min="9985" max="9985" width="8.75" style="594" customWidth="1"/>
    <col min="9986" max="9986" width="16.75" style="594" customWidth="1"/>
    <col min="9987" max="9987" width="2.375" style="594" customWidth="1"/>
    <col min="9988" max="9988" width="16.25" style="594" customWidth="1"/>
    <col min="9989" max="9989" width="1.5" style="594" customWidth="1"/>
    <col min="9990" max="9990" width="16.625" style="594" customWidth="1"/>
    <col min="9991" max="9991" width="1.5" style="594" customWidth="1"/>
    <col min="9992" max="9992" width="16" style="594" customWidth="1"/>
    <col min="9993" max="9993" width="2.375" style="594" customWidth="1"/>
    <col min="9994" max="10229" width="9" style="594"/>
    <col min="10230" max="10230" width="5.125" style="594" customWidth="1"/>
    <col min="10231" max="10231" width="1.5" style="594" customWidth="1"/>
    <col min="10232" max="10232" width="25.875" style="594" customWidth="1"/>
    <col min="10233" max="10233" width="3.25" style="594" customWidth="1"/>
    <col min="10234" max="10234" width="14.5" style="594" customWidth="1"/>
    <col min="10235" max="10235" width="2.375" style="594" customWidth="1"/>
    <col min="10236" max="10236" width="16.25" style="594" customWidth="1"/>
    <col min="10237" max="10237" width="1.5" style="594" customWidth="1"/>
    <col min="10238" max="10238" width="16.25" style="594" customWidth="1"/>
    <col min="10239" max="10239" width="1.5" style="594" customWidth="1"/>
    <col min="10240" max="10240" width="16.625" style="594" customWidth="1"/>
    <col min="10241" max="10241" width="8.75" style="594" customWidth="1"/>
    <col min="10242" max="10242" width="16.75" style="594" customWidth="1"/>
    <col min="10243" max="10243" width="2.375" style="594" customWidth="1"/>
    <col min="10244" max="10244" width="16.25" style="594" customWidth="1"/>
    <col min="10245" max="10245" width="1.5" style="594" customWidth="1"/>
    <col min="10246" max="10246" width="16.625" style="594" customWidth="1"/>
    <col min="10247" max="10247" width="1.5" style="594" customWidth="1"/>
    <col min="10248" max="10248" width="16" style="594" customWidth="1"/>
    <col min="10249" max="10249" width="2.375" style="594" customWidth="1"/>
    <col min="10250" max="10485" width="9" style="594"/>
    <col min="10486" max="10486" width="5.125" style="594" customWidth="1"/>
    <col min="10487" max="10487" width="1.5" style="594" customWidth="1"/>
    <col min="10488" max="10488" width="25.875" style="594" customWidth="1"/>
    <col min="10489" max="10489" width="3.25" style="594" customWidth="1"/>
    <col min="10490" max="10490" width="14.5" style="594" customWidth="1"/>
    <col min="10491" max="10491" width="2.375" style="594" customWidth="1"/>
    <col min="10492" max="10492" width="16.25" style="594" customWidth="1"/>
    <col min="10493" max="10493" width="1.5" style="594" customWidth="1"/>
    <col min="10494" max="10494" width="16.25" style="594" customWidth="1"/>
    <col min="10495" max="10495" width="1.5" style="594" customWidth="1"/>
    <col min="10496" max="10496" width="16.625" style="594" customWidth="1"/>
    <col min="10497" max="10497" width="8.75" style="594" customWidth="1"/>
    <col min="10498" max="10498" width="16.75" style="594" customWidth="1"/>
    <col min="10499" max="10499" width="2.375" style="594" customWidth="1"/>
    <col min="10500" max="10500" width="16.25" style="594" customWidth="1"/>
    <col min="10501" max="10501" width="1.5" style="594" customWidth="1"/>
    <col min="10502" max="10502" width="16.625" style="594" customWidth="1"/>
    <col min="10503" max="10503" width="1.5" style="594" customWidth="1"/>
    <col min="10504" max="10504" width="16" style="594" customWidth="1"/>
    <col min="10505" max="10505" width="2.375" style="594" customWidth="1"/>
    <col min="10506" max="10741" width="9" style="594"/>
    <col min="10742" max="10742" width="5.125" style="594" customWidth="1"/>
    <col min="10743" max="10743" width="1.5" style="594" customWidth="1"/>
    <col min="10744" max="10744" width="25.875" style="594" customWidth="1"/>
    <col min="10745" max="10745" width="3.25" style="594" customWidth="1"/>
    <col min="10746" max="10746" width="14.5" style="594" customWidth="1"/>
    <col min="10747" max="10747" width="2.375" style="594" customWidth="1"/>
    <col min="10748" max="10748" width="16.25" style="594" customWidth="1"/>
    <col min="10749" max="10749" width="1.5" style="594" customWidth="1"/>
    <col min="10750" max="10750" width="16.25" style="594" customWidth="1"/>
    <col min="10751" max="10751" width="1.5" style="594" customWidth="1"/>
    <col min="10752" max="10752" width="16.625" style="594" customWidth="1"/>
    <col min="10753" max="10753" width="8.75" style="594" customWidth="1"/>
    <col min="10754" max="10754" width="16.75" style="594" customWidth="1"/>
    <col min="10755" max="10755" width="2.375" style="594" customWidth="1"/>
    <col min="10756" max="10756" width="16.25" style="594" customWidth="1"/>
    <col min="10757" max="10757" width="1.5" style="594" customWidth="1"/>
    <col min="10758" max="10758" width="16.625" style="594" customWidth="1"/>
    <col min="10759" max="10759" width="1.5" style="594" customWidth="1"/>
    <col min="10760" max="10760" width="16" style="594" customWidth="1"/>
    <col min="10761" max="10761" width="2.375" style="594" customWidth="1"/>
    <col min="10762" max="10997" width="9" style="594"/>
    <col min="10998" max="10998" width="5.125" style="594" customWidth="1"/>
    <col min="10999" max="10999" width="1.5" style="594" customWidth="1"/>
    <col min="11000" max="11000" width="25.875" style="594" customWidth="1"/>
    <col min="11001" max="11001" width="3.25" style="594" customWidth="1"/>
    <col min="11002" max="11002" width="14.5" style="594" customWidth="1"/>
    <col min="11003" max="11003" width="2.375" style="594" customWidth="1"/>
    <col min="11004" max="11004" width="16.25" style="594" customWidth="1"/>
    <col min="11005" max="11005" width="1.5" style="594" customWidth="1"/>
    <col min="11006" max="11006" width="16.25" style="594" customWidth="1"/>
    <col min="11007" max="11007" width="1.5" style="594" customWidth="1"/>
    <col min="11008" max="11008" width="16.625" style="594" customWidth="1"/>
    <col min="11009" max="11009" width="8.75" style="594" customWidth="1"/>
    <col min="11010" max="11010" width="16.75" style="594" customWidth="1"/>
    <col min="11011" max="11011" width="2.375" style="594" customWidth="1"/>
    <col min="11012" max="11012" width="16.25" style="594" customWidth="1"/>
    <col min="11013" max="11013" width="1.5" style="594" customWidth="1"/>
    <col min="11014" max="11014" width="16.625" style="594" customWidth="1"/>
    <col min="11015" max="11015" width="1.5" style="594" customWidth="1"/>
    <col min="11016" max="11016" width="16" style="594" customWidth="1"/>
    <col min="11017" max="11017" width="2.375" style="594" customWidth="1"/>
    <col min="11018" max="11253" width="9" style="594"/>
    <col min="11254" max="11254" width="5.125" style="594" customWidth="1"/>
    <col min="11255" max="11255" width="1.5" style="594" customWidth="1"/>
    <col min="11256" max="11256" width="25.875" style="594" customWidth="1"/>
    <col min="11257" max="11257" width="3.25" style="594" customWidth="1"/>
    <col min="11258" max="11258" width="14.5" style="594" customWidth="1"/>
    <col min="11259" max="11259" width="2.375" style="594" customWidth="1"/>
    <col min="11260" max="11260" width="16.25" style="594" customWidth="1"/>
    <col min="11261" max="11261" width="1.5" style="594" customWidth="1"/>
    <col min="11262" max="11262" width="16.25" style="594" customWidth="1"/>
    <col min="11263" max="11263" width="1.5" style="594" customWidth="1"/>
    <col min="11264" max="11264" width="16.625" style="594" customWidth="1"/>
    <col min="11265" max="11265" width="8.75" style="594" customWidth="1"/>
    <col min="11266" max="11266" width="16.75" style="594" customWidth="1"/>
    <col min="11267" max="11267" width="2.375" style="594" customWidth="1"/>
    <col min="11268" max="11268" width="16.25" style="594" customWidth="1"/>
    <col min="11269" max="11269" width="1.5" style="594" customWidth="1"/>
    <col min="11270" max="11270" width="16.625" style="594" customWidth="1"/>
    <col min="11271" max="11271" width="1.5" style="594" customWidth="1"/>
    <col min="11272" max="11272" width="16" style="594" customWidth="1"/>
    <col min="11273" max="11273" width="2.375" style="594" customWidth="1"/>
    <col min="11274" max="11509" width="9" style="594"/>
    <col min="11510" max="11510" width="5.125" style="594" customWidth="1"/>
    <col min="11511" max="11511" width="1.5" style="594" customWidth="1"/>
    <col min="11512" max="11512" width="25.875" style="594" customWidth="1"/>
    <col min="11513" max="11513" width="3.25" style="594" customWidth="1"/>
    <col min="11514" max="11514" width="14.5" style="594" customWidth="1"/>
    <col min="11515" max="11515" width="2.375" style="594" customWidth="1"/>
    <col min="11516" max="11516" width="16.25" style="594" customWidth="1"/>
    <col min="11517" max="11517" width="1.5" style="594" customWidth="1"/>
    <col min="11518" max="11518" width="16.25" style="594" customWidth="1"/>
    <col min="11519" max="11519" width="1.5" style="594" customWidth="1"/>
    <col min="11520" max="11520" width="16.625" style="594" customWidth="1"/>
    <col min="11521" max="11521" width="8.75" style="594" customWidth="1"/>
    <col min="11522" max="11522" width="16.75" style="594" customWidth="1"/>
    <col min="11523" max="11523" width="2.375" style="594" customWidth="1"/>
    <col min="11524" max="11524" width="16.25" style="594" customWidth="1"/>
    <col min="11525" max="11525" width="1.5" style="594" customWidth="1"/>
    <col min="11526" max="11526" width="16.625" style="594" customWidth="1"/>
    <col min="11527" max="11527" width="1.5" style="594" customWidth="1"/>
    <col min="11528" max="11528" width="16" style="594" customWidth="1"/>
    <col min="11529" max="11529" width="2.375" style="594" customWidth="1"/>
    <col min="11530" max="11765" width="9" style="594"/>
    <col min="11766" max="11766" width="5.125" style="594" customWidth="1"/>
    <col min="11767" max="11767" width="1.5" style="594" customWidth="1"/>
    <col min="11768" max="11768" width="25.875" style="594" customWidth="1"/>
    <col min="11769" max="11769" width="3.25" style="594" customWidth="1"/>
    <col min="11770" max="11770" width="14.5" style="594" customWidth="1"/>
    <col min="11771" max="11771" width="2.375" style="594" customWidth="1"/>
    <col min="11772" max="11772" width="16.25" style="594" customWidth="1"/>
    <col min="11773" max="11773" width="1.5" style="594" customWidth="1"/>
    <col min="11774" max="11774" width="16.25" style="594" customWidth="1"/>
    <col min="11775" max="11775" width="1.5" style="594" customWidth="1"/>
    <col min="11776" max="11776" width="16.625" style="594" customWidth="1"/>
    <col min="11777" max="11777" width="8.75" style="594" customWidth="1"/>
    <col min="11778" max="11778" width="16.75" style="594" customWidth="1"/>
    <col min="11779" max="11779" width="2.375" style="594" customWidth="1"/>
    <col min="11780" max="11780" width="16.25" style="594" customWidth="1"/>
    <col min="11781" max="11781" width="1.5" style="594" customWidth="1"/>
    <col min="11782" max="11782" width="16.625" style="594" customWidth="1"/>
    <col min="11783" max="11783" width="1.5" style="594" customWidth="1"/>
    <col min="11784" max="11784" width="16" style="594" customWidth="1"/>
    <col min="11785" max="11785" width="2.375" style="594" customWidth="1"/>
    <col min="11786" max="12021" width="9" style="594"/>
    <col min="12022" max="12022" width="5.125" style="594" customWidth="1"/>
    <col min="12023" max="12023" width="1.5" style="594" customWidth="1"/>
    <col min="12024" max="12024" width="25.875" style="594" customWidth="1"/>
    <col min="12025" max="12025" width="3.25" style="594" customWidth="1"/>
    <col min="12026" max="12026" width="14.5" style="594" customWidth="1"/>
    <col min="12027" max="12027" width="2.375" style="594" customWidth="1"/>
    <col min="12028" max="12028" width="16.25" style="594" customWidth="1"/>
    <col min="12029" max="12029" width="1.5" style="594" customWidth="1"/>
    <col min="12030" max="12030" width="16.25" style="594" customWidth="1"/>
    <col min="12031" max="12031" width="1.5" style="594" customWidth="1"/>
    <col min="12032" max="12032" width="16.625" style="594" customWidth="1"/>
    <col min="12033" max="12033" width="8.75" style="594" customWidth="1"/>
    <col min="12034" max="12034" width="16.75" style="594" customWidth="1"/>
    <col min="12035" max="12035" width="2.375" style="594" customWidth="1"/>
    <col min="12036" max="12036" width="16.25" style="594" customWidth="1"/>
    <col min="12037" max="12037" width="1.5" style="594" customWidth="1"/>
    <col min="12038" max="12038" width="16.625" style="594" customWidth="1"/>
    <col min="12039" max="12039" width="1.5" style="594" customWidth="1"/>
    <col min="12040" max="12040" width="16" style="594" customWidth="1"/>
    <col min="12041" max="12041" width="2.375" style="594" customWidth="1"/>
    <col min="12042" max="12277" width="9" style="594"/>
    <col min="12278" max="12278" width="5.125" style="594" customWidth="1"/>
    <col min="12279" max="12279" width="1.5" style="594" customWidth="1"/>
    <col min="12280" max="12280" width="25.875" style="594" customWidth="1"/>
    <col min="12281" max="12281" width="3.25" style="594" customWidth="1"/>
    <col min="12282" max="12282" width="14.5" style="594" customWidth="1"/>
    <col min="12283" max="12283" width="2.375" style="594" customWidth="1"/>
    <col min="12284" max="12284" width="16.25" style="594" customWidth="1"/>
    <col min="12285" max="12285" width="1.5" style="594" customWidth="1"/>
    <col min="12286" max="12286" width="16.25" style="594" customWidth="1"/>
    <col min="12287" max="12287" width="1.5" style="594" customWidth="1"/>
    <col min="12288" max="12288" width="16.625" style="594" customWidth="1"/>
    <col min="12289" max="12289" width="8.75" style="594" customWidth="1"/>
    <col min="12290" max="12290" width="16.75" style="594" customWidth="1"/>
    <col min="12291" max="12291" width="2.375" style="594" customWidth="1"/>
    <col min="12292" max="12292" width="16.25" style="594" customWidth="1"/>
    <col min="12293" max="12293" width="1.5" style="594" customWidth="1"/>
    <col min="12294" max="12294" width="16.625" style="594" customWidth="1"/>
    <col min="12295" max="12295" width="1.5" style="594" customWidth="1"/>
    <col min="12296" max="12296" width="16" style="594" customWidth="1"/>
    <col min="12297" max="12297" width="2.375" style="594" customWidth="1"/>
    <col min="12298" max="12533" width="9" style="594"/>
    <col min="12534" max="12534" width="5.125" style="594" customWidth="1"/>
    <col min="12535" max="12535" width="1.5" style="594" customWidth="1"/>
    <col min="12536" max="12536" width="25.875" style="594" customWidth="1"/>
    <col min="12537" max="12537" width="3.25" style="594" customWidth="1"/>
    <col min="12538" max="12538" width="14.5" style="594" customWidth="1"/>
    <col min="12539" max="12539" width="2.375" style="594" customWidth="1"/>
    <col min="12540" max="12540" width="16.25" style="594" customWidth="1"/>
    <col min="12541" max="12541" width="1.5" style="594" customWidth="1"/>
    <col min="12542" max="12542" width="16.25" style="594" customWidth="1"/>
    <col min="12543" max="12543" width="1.5" style="594" customWidth="1"/>
    <col min="12544" max="12544" width="16.625" style="594" customWidth="1"/>
    <col min="12545" max="12545" width="8.75" style="594" customWidth="1"/>
    <col min="12546" max="12546" width="16.75" style="594" customWidth="1"/>
    <col min="12547" max="12547" width="2.375" style="594" customWidth="1"/>
    <col min="12548" max="12548" width="16.25" style="594" customWidth="1"/>
    <col min="12549" max="12549" width="1.5" style="594" customWidth="1"/>
    <col min="12550" max="12550" width="16.625" style="594" customWidth="1"/>
    <col min="12551" max="12551" width="1.5" style="594" customWidth="1"/>
    <col min="12552" max="12552" width="16" style="594" customWidth="1"/>
    <col min="12553" max="12553" width="2.375" style="594" customWidth="1"/>
    <col min="12554" max="12789" width="9" style="594"/>
    <col min="12790" max="12790" width="5.125" style="594" customWidth="1"/>
    <col min="12791" max="12791" width="1.5" style="594" customWidth="1"/>
    <col min="12792" max="12792" width="25.875" style="594" customWidth="1"/>
    <col min="12793" max="12793" width="3.25" style="594" customWidth="1"/>
    <col min="12794" max="12794" width="14.5" style="594" customWidth="1"/>
    <col min="12795" max="12795" width="2.375" style="594" customWidth="1"/>
    <col min="12796" max="12796" width="16.25" style="594" customWidth="1"/>
    <col min="12797" max="12797" width="1.5" style="594" customWidth="1"/>
    <col min="12798" max="12798" width="16.25" style="594" customWidth="1"/>
    <col min="12799" max="12799" width="1.5" style="594" customWidth="1"/>
    <col min="12800" max="12800" width="16.625" style="594" customWidth="1"/>
    <col min="12801" max="12801" width="8.75" style="594" customWidth="1"/>
    <col min="12802" max="12802" width="16.75" style="594" customWidth="1"/>
    <col min="12803" max="12803" width="2.375" style="594" customWidth="1"/>
    <col min="12804" max="12804" width="16.25" style="594" customWidth="1"/>
    <col min="12805" max="12805" width="1.5" style="594" customWidth="1"/>
    <col min="12806" max="12806" width="16.625" style="594" customWidth="1"/>
    <col min="12807" max="12807" width="1.5" style="594" customWidth="1"/>
    <col min="12808" max="12808" width="16" style="594" customWidth="1"/>
    <col min="12809" max="12809" width="2.375" style="594" customWidth="1"/>
    <col min="12810" max="13045" width="9" style="594"/>
    <col min="13046" max="13046" width="5.125" style="594" customWidth="1"/>
    <col min="13047" max="13047" width="1.5" style="594" customWidth="1"/>
    <col min="13048" max="13048" width="25.875" style="594" customWidth="1"/>
    <col min="13049" max="13049" width="3.25" style="594" customWidth="1"/>
    <col min="13050" max="13050" width="14.5" style="594" customWidth="1"/>
    <col min="13051" max="13051" width="2.375" style="594" customWidth="1"/>
    <col min="13052" max="13052" width="16.25" style="594" customWidth="1"/>
    <col min="13053" max="13053" width="1.5" style="594" customWidth="1"/>
    <col min="13054" max="13054" width="16.25" style="594" customWidth="1"/>
    <col min="13055" max="13055" width="1.5" style="594" customWidth="1"/>
    <col min="13056" max="13056" width="16.625" style="594" customWidth="1"/>
    <col min="13057" max="13057" width="8.75" style="594" customWidth="1"/>
    <col min="13058" max="13058" width="16.75" style="594" customWidth="1"/>
    <col min="13059" max="13059" width="2.375" style="594" customWidth="1"/>
    <col min="13060" max="13060" width="16.25" style="594" customWidth="1"/>
    <col min="13061" max="13061" width="1.5" style="594" customWidth="1"/>
    <col min="13062" max="13062" width="16.625" style="594" customWidth="1"/>
    <col min="13063" max="13063" width="1.5" style="594" customWidth="1"/>
    <col min="13064" max="13064" width="16" style="594" customWidth="1"/>
    <col min="13065" max="13065" width="2.375" style="594" customWidth="1"/>
    <col min="13066" max="13301" width="9" style="594"/>
    <col min="13302" max="13302" width="5.125" style="594" customWidth="1"/>
    <col min="13303" max="13303" width="1.5" style="594" customWidth="1"/>
    <col min="13304" max="13304" width="25.875" style="594" customWidth="1"/>
    <col min="13305" max="13305" width="3.25" style="594" customWidth="1"/>
    <col min="13306" max="13306" width="14.5" style="594" customWidth="1"/>
    <col min="13307" max="13307" width="2.375" style="594" customWidth="1"/>
    <col min="13308" max="13308" width="16.25" style="594" customWidth="1"/>
    <col min="13309" max="13309" width="1.5" style="594" customWidth="1"/>
    <col min="13310" max="13310" width="16.25" style="594" customWidth="1"/>
    <col min="13311" max="13311" width="1.5" style="594" customWidth="1"/>
    <col min="13312" max="13312" width="16.625" style="594" customWidth="1"/>
    <col min="13313" max="13313" width="8.75" style="594" customWidth="1"/>
    <col min="13314" max="13314" width="16.75" style="594" customWidth="1"/>
    <col min="13315" max="13315" width="2.375" style="594" customWidth="1"/>
    <col min="13316" max="13316" width="16.25" style="594" customWidth="1"/>
    <col min="13317" max="13317" width="1.5" style="594" customWidth="1"/>
    <col min="13318" max="13318" width="16.625" style="594" customWidth="1"/>
    <col min="13319" max="13319" width="1.5" style="594" customWidth="1"/>
    <col min="13320" max="13320" width="16" style="594" customWidth="1"/>
    <col min="13321" max="13321" width="2.375" style="594" customWidth="1"/>
    <col min="13322" max="13557" width="9" style="594"/>
    <col min="13558" max="13558" width="5.125" style="594" customWidth="1"/>
    <col min="13559" max="13559" width="1.5" style="594" customWidth="1"/>
    <col min="13560" max="13560" width="25.875" style="594" customWidth="1"/>
    <col min="13561" max="13561" width="3.25" style="594" customWidth="1"/>
    <col min="13562" max="13562" width="14.5" style="594" customWidth="1"/>
    <col min="13563" max="13563" width="2.375" style="594" customWidth="1"/>
    <col min="13564" max="13564" width="16.25" style="594" customWidth="1"/>
    <col min="13565" max="13565" width="1.5" style="594" customWidth="1"/>
    <col min="13566" max="13566" width="16.25" style="594" customWidth="1"/>
    <col min="13567" max="13567" width="1.5" style="594" customWidth="1"/>
    <col min="13568" max="13568" width="16.625" style="594" customWidth="1"/>
    <col min="13569" max="13569" width="8.75" style="594" customWidth="1"/>
    <col min="13570" max="13570" width="16.75" style="594" customWidth="1"/>
    <col min="13571" max="13571" width="2.375" style="594" customWidth="1"/>
    <col min="13572" max="13572" width="16.25" style="594" customWidth="1"/>
    <col min="13573" max="13573" width="1.5" style="594" customWidth="1"/>
    <col min="13574" max="13574" width="16.625" style="594" customWidth="1"/>
    <col min="13575" max="13575" width="1.5" style="594" customWidth="1"/>
    <col min="13576" max="13576" width="16" style="594" customWidth="1"/>
    <col min="13577" max="13577" width="2.375" style="594" customWidth="1"/>
    <col min="13578" max="13813" width="9" style="594"/>
    <col min="13814" max="13814" width="5.125" style="594" customWidth="1"/>
    <col min="13815" max="13815" width="1.5" style="594" customWidth="1"/>
    <col min="13816" max="13816" width="25.875" style="594" customWidth="1"/>
    <col min="13817" max="13817" width="3.25" style="594" customWidth="1"/>
    <col min="13818" max="13818" width="14.5" style="594" customWidth="1"/>
    <col min="13819" max="13819" width="2.375" style="594" customWidth="1"/>
    <col min="13820" max="13820" width="16.25" style="594" customWidth="1"/>
    <col min="13821" max="13821" width="1.5" style="594" customWidth="1"/>
    <col min="13822" max="13822" width="16.25" style="594" customWidth="1"/>
    <col min="13823" max="13823" width="1.5" style="594" customWidth="1"/>
    <col min="13824" max="13824" width="16.625" style="594" customWidth="1"/>
    <col min="13825" max="13825" width="8.75" style="594" customWidth="1"/>
    <col min="13826" max="13826" width="16.75" style="594" customWidth="1"/>
    <col min="13827" max="13827" width="2.375" style="594" customWidth="1"/>
    <col min="13828" max="13828" width="16.25" style="594" customWidth="1"/>
    <col min="13829" max="13829" width="1.5" style="594" customWidth="1"/>
    <col min="13830" max="13830" width="16.625" style="594" customWidth="1"/>
    <col min="13831" max="13831" width="1.5" style="594" customWidth="1"/>
    <col min="13832" max="13832" width="16" style="594" customWidth="1"/>
    <col min="13833" max="13833" width="2.375" style="594" customWidth="1"/>
    <col min="13834" max="14069" width="9" style="594"/>
    <col min="14070" max="14070" width="5.125" style="594" customWidth="1"/>
    <col min="14071" max="14071" width="1.5" style="594" customWidth="1"/>
    <col min="14072" max="14072" width="25.875" style="594" customWidth="1"/>
    <col min="14073" max="14073" width="3.25" style="594" customWidth="1"/>
    <col min="14074" max="14074" width="14.5" style="594" customWidth="1"/>
    <col min="14075" max="14075" width="2.375" style="594" customWidth="1"/>
    <col min="14076" max="14076" width="16.25" style="594" customWidth="1"/>
    <col min="14077" max="14077" width="1.5" style="594" customWidth="1"/>
    <col min="14078" max="14078" width="16.25" style="594" customWidth="1"/>
    <col min="14079" max="14079" width="1.5" style="594" customWidth="1"/>
    <col min="14080" max="14080" width="16.625" style="594" customWidth="1"/>
    <col min="14081" max="14081" width="8.75" style="594" customWidth="1"/>
    <col min="14082" max="14082" width="16.75" style="594" customWidth="1"/>
    <col min="14083" max="14083" width="2.375" style="594" customWidth="1"/>
    <col min="14084" max="14084" width="16.25" style="594" customWidth="1"/>
    <col min="14085" max="14085" width="1.5" style="594" customWidth="1"/>
    <col min="14086" max="14086" width="16.625" style="594" customWidth="1"/>
    <col min="14087" max="14087" width="1.5" style="594" customWidth="1"/>
    <col min="14088" max="14088" width="16" style="594" customWidth="1"/>
    <col min="14089" max="14089" width="2.375" style="594" customWidth="1"/>
    <col min="14090" max="14325" width="9" style="594"/>
    <col min="14326" max="14326" width="5.125" style="594" customWidth="1"/>
    <col min="14327" max="14327" width="1.5" style="594" customWidth="1"/>
    <col min="14328" max="14328" width="25.875" style="594" customWidth="1"/>
    <col min="14329" max="14329" width="3.25" style="594" customWidth="1"/>
    <col min="14330" max="14330" width="14.5" style="594" customWidth="1"/>
    <col min="14331" max="14331" width="2.375" style="594" customWidth="1"/>
    <col min="14332" max="14332" width="16.25" style="594" customWidth="1"/>
    <col min="14333" max="14333" width="1.5" style="594" customWidth="1"/>
    <col min="14334" max="14334" width="16.25" style="594" customWidth="1"/>
    <col min="14335" max="14335" width="1.5" style="594" customWidth="1"/>
    <col min="14336" max="14336" width="16.625" style="594" customWidth="1"/>
    <col min="14337" max="14337" width="8.75" style="594" customWidth="1"/>
    <col min="14338" max="14338" width="16.75" style="594" customWidth="1"/>
    <col min="14339" max="14339" width="2.375" style="594" customWidth="1"/>
    <col min="14340" max="14340" width="16.25" style="594" customWidth="1"/>
    <col min="14341" max="14341" width="1.5" style="594" customWidth="1"/>
    <col min="14342" max="14342" width="16.625" style="594" customWidth="1"/>
    <col min="14343" max="14343" width="1.5" style="594" customWidth="1"/>
    <col min="14344" max="14344" width="16" style="594" customWidth="1"/>
    <col min="14345" max="14345" width="2.375" style="594" customWidth="1"/>
    <col min="14346" max="14581" width="9" style="594"/>
    <col min="14582" max="14582" width="5.125" style="594" customWidth="1"/>
    <col min="14583" max="14583" width="1.5" style="594" customWidth="1"/>
    <col min="14584" max="14584" width="25.875" style="594" customWidth="1"/>
    <col min="14585" max="14585" width="3.25" style="594" customWidth="1"/>
    <col min="14586" max="14586" width="14.5" style="594" customWidth="1"/>
    <col min="14587" max="14587" width="2.375" style="594" customWidth="1"/>
    <col min="14588" max="14588" width="16.25" style="594" customWidth="1"/>
    <col min="14589" max="14589" width="1.5" style="594" customWidth="1"/>
    <col min="14590" max="14590" width="16.25" style="594" customWidth="1"/>
    <col min="14591" max="14591" width="1.5" style="594" customWidth="1"/>
    <col min="14592" max="14592" width="16.625" style="594" customWidth="1"/>
    <col min="14593" max="14593" width="8.75" style="594" customWidth="1"/>
    <col min="14594" max="14594" width="16.75" style="594" customWidth="1"/>
    <col min="14595" max="14595" width="2.375" style="594" customWidth="1"/>
    <col min="14596" max="14596" width="16.25" style="594" customWidth="1"/>
    <col min="14597" max="14597" width="1.5" style="594" customWidth="1"/>
    <col min="14598" max="14598" width="16.625" style="594" customWidth="1"/>
    <col min="14599" max="14599" width="1.5" style="594" customWidth="1"/>
    <col min="14600" max="14600" width="16" style="594" customWidth="1"/>
    <col min="14601" max="14601" width="2.375" style="594" customWidth="1"/>
    <col min="14602" max="14837" width="9" style="594"/>
    <col min="14838" max="14838" width="5.125" style="594" customWidth="1"/>
    <col min="14839" max="14839" width="1.5" style="594" customWidth="1"/>
    <col min="14840" max="14840" width="25.875" style="594" customWidth="1"/>
    <col min="14841" max="14841" width="3.25" style="594" customWidth="1"/>
    <col min="14842" max="14842" width="14.5" style="594" customWidth="1"/>
    <col min="14843" max="14843" width="2.375" style="594" customWidth="1"/>
    <col min="14844" max="14844" width="16.25" style="594" customWidth="1"/>
    <col min="14845" max="14845" width="1.5" style="594" customWidth="1"/>
    <col min="14846" max="14846" width="16.25" style="594" customWidth="1"/>
    <col min="14847" max="14847" width="1.5" style="594" customWidth="1"/>
    <col min="14848" max="14848" width="16.625" style="594" customWidth="1"/>
    <col min="14849" max="14849" width="8.75" style="594" customWidth="1"/>
    <col min="14850" max="14850" width="16.75" style="594" customWidth="1"/>
    <col min="14851" max="14851" width="2.375" style="594" customWidth="1"/>
    <col min="14852" max="14852" width="16.25" style="594" customWidth="1"/>
    <col min="14853" max="14853" width="1.5" style="594" customWidth="1"/>
    <col min="14854" max="14854" width="16.625" style="594" customWidth="1"/>
    <col min="14855" max="14855" width="1.5" style="594" customWidth="1"/>
    <col min="14856" max="14856" width="16" style="594" customWidth="1"/>
    <col min="14857" max="14857" width="2.375" style="594" customWidth="1"/>
    <col min="14858" max="15093" width="9" style="594"/>
    <col min="15094" max="15094" width="5.125" style="594" customWidth="1"/>
    <col min="15095" max="15095" width="1.5" style="594" customWidth="1"/>
    <col min="15096" max="15096" width="25.875" style="594" customWidth="1"/>
    <col min="15097" max="15097" width="3.25" style="594" customWidth="1"/>
    <col min="15098" max="15098" width="14.5" style="594" customWidth="1"/>
    <col min="15099" max="15099" width="2.375" style="594" customWidth="1"/>
    <col min="15100" max="15100" width="16.25" style="594" customWidth="1"/>
    <col min="15101" max="15101" width="1.5" style="594" customWidth="1"/>
    <col min="15102" max="15102" width="16.25" style="594" customWidth="1"/>
    <col min="15103" max="15103" width="1.5" style="594" customWidth="1"/>
    <col min="15104" max="15104" width="16.625" style="594" customWidth="1"/>
    <col min="15105" max="15105" width="8.75" style="594" customWidth="1"/>
    <col min="15106" max="15106" width="16.75" style="594" customWidth="1"/>
    <col min="15107" max="15107" width="2.375" style="594" customWidth="1"/>
    <col min="15108" max="15108" width="16.25" style="594" customWidth="1"/>
    <col min="15109" max="15109" width="1.5" style="594" customWidth="1"/>
    <col min="15110" max="15110" width="16.625" style="594" customWidth="1"/>
    <col min="15111" max="15111" width="1.5" style="594" customWidth="1"/>
    <col min="15112" max="15112" width="16" style="594" customWidth="1"/>
    <col min="15113" max="15113" width="2.375" style="594" customWidth="1"/>
    <col min="15114" max="15349" width="9" style="594"/>
    <col min="15350" max="15350" width="5.125" style="594" customWidth="1"/>
    <col min="15351" max="15351" width="1.5" style="594" customWidth="1"/>
    <col min="15352" max="15352" width="25.875" style="594" customWidth="1"/>
    <col min="15353" max="15353" width="3.25" style="594" customWidth="1"/>
    <col min="15354" max="15354" width="14.5" style="594" customWidth="1"/>
    <col min="15355" max="15355" width="2.375" style="594" customWidth="1"/>
    <col min="15356" max="15356" width="16.25" style="594" customWidth="1"/>
    <col min="15357" max="15357" width="1.5" style="594" customWidth="1"/>
    <col min="15358" max="15358" width="16.25" style="594" customWidth="1"/>
    <col min="15359" max="15359" width="1.5" style="594" customWidth="1"/>
    <col min="15360" max="15360" width="16.625" style="594" customWidth="1"/>
    <col min="15361" max="15361" width="8.75" style="594" customWidth="1"/>
    <col min="15362" max="15362" width="16.75" style="594" customWidth="1"/>
    <col min="15363" max="15363" width="2.375" style="594" customWidth="1"/>
    <col min="15364" max="15364" width="16.25" style="594" customWidth="1"/>
    <col min="15365" max="15365" width="1.5" style="594" customWidth="1"/>
    <col min="15366" max="15366" width="16.625" style="594" customWidth="1"/>
    <col min="15367" max="15367" width="1.5" style="594" customWidth="1"/>
    <col min="15368" max="15368" width="16" style="594" customWidth="1"/>
    <col min="15369" max="15369" width="2.375" style="594" customWidth="1"/>
    <col min="15370" max="15605" width="9" style="594"/>
    <col min="15606" max="15606" width="5.125" style="594" customWidth="1"/>
    <col min="15607" max="15607" width="1.5" style="594" customWidth="1"/>
    <col min="15608" max="15608" width="25.875" style="594" customWidth="1"/>
    <col min="15609" max="15609" width="3.25" style="594" customWidth="1"/>
    <col min="15610" max="15610" width="14.5" style="594" customWidth="1"/>
    <col min="15611" max="15611" width="2.375" style="594" customWidth="1"/>
    <col min="15612" max="15612" width="16.25" style="594" customWidth="1"/>
    <col min="15613" max="15613" width="1.5" style="594" customWidth="1"/>
    <col min="15614" max="15614" width="16.25" style="594" customWidth="1"/>
    <col min="15615" max="15615" width="1.5" style="594" customWidth="1"/>
    <col min="15616" max="15616" width="16.625" style="594" customWidth="1"/>
    <col min="15617" max="15617" width="8.75" style="594" customWidth="1"/>
    <col min="15618" max="15618" width="16.75" style="594" customWidth="1"/>
    <col min="15619" max="15619" width="2.375" style="594" customWidth="1"/>
    <col min="15620" max="15620" width="16.25" style="594" customWidth="1"/>
    <col min="15621" max="15621" width="1.5" style="594" customWidth="1"/>
    <col min="15622" max="15622" width="16.625" style="594" customWidth="1"/>
    <col min="15623" max="15623" width="1.5" style="594" customWidth="1"/>
    <col min="15624" max="15624" width="16" style="594" customWidth="1"/>
    <col min="15625" max="15625" width="2.375" style="594" customWidth="1"/>
    <col min="15626" max="15861" width="9" style="594"/>
    <col min="15862" max="15862" width="5.125" style="594" customWidth="1"/>
    <col min="15863" max="15863" width="1.5" style="594" customWidth="1"/>
    <col min="15864" max="15864" width="25.875" style="594" customWidth="1"/>
    <col min="15865" max="15865" width="3.25" style="594" customWidth="1"/>
    <col min="15866" max="15866" width="14.5" style="594" customWidth="1"/>
    <col min="15867" max="15867" width="2.375" style="594" customWidth="1"/>
    <col min="15868" max="15868" width="16.25" style="594" customWidth="1"/>
    <col min="15869" max="15869" width="1.5" style="594" customWidth="1"/>
    <col min="15870" max="15870" width="16.25" style="594" customWidth="1"/>
    <col min="15871" max="15871" width="1.5" style="594" customWidth="1"/>
    <col min="15872" max="15872" width="16.625" style="594" customWidth="1"/>
    <col min="15873" max="15873" width="8.75" style="594" customWidth="1"/>
    <col min="15874" max="15874" width="16.75" style="594" customWidth="1"/>
    <col min="15875" max="15875" width="2.375" style="594" customWidth="1"/>
    <col min="15876" max="15876" width="16.25" style="594" customWidth="1"/>
    <col min="15877" max="15877" width="1.5" style="594" customWidth="1"/>
    <col min="15878" max="15878" width="16.625" style="594" customWidth="1"/>
    <col min="15879" max="15879" width="1.5" style="594" customWidth="1"/>
    <col min="15880" max="15880" width="16" style="594" customWidth="1"/>
    <col min="15881" max="15881" width="2.375" style="594" customWidth="1"/>
    <col min="15882" max="16117" width="9" style="594"/>
    <col min="16118" max="16118" width="5.125" style="594" customWidth="1"/>
    <col min="16119" max="16119" width="1.5" style="594" customWidth="1"/>
    <col min="16120" max="16120" width="25.875" style="594" customWidth="1"/>
    <col min="16121" max="16121" width="3.25" style="594" customWidth="1"/>
    <col min="16122" max="16122" width="14.5" style="594" customWidth="1"/>
    <col min="16123" max="16123" width="2.375" style="594" customWidth="1"/>
    <col min="16124" max="16124" width="16.25" style="594" customWidth="1"/>
    <col min="16125" max="16125" width="1.5" style="594" customWidth="1"/>
    <col min="16126" max="16126" width="16.25" style="594" customWidth="1"/>
    <col min="16127" max="16127" width="1.5" style="594" customWidth="1"/>
    <col min="16128" max="16128" width="16.625" style="594" customWidth="1"/>
    <col min="16129" max="16129" width="8.75" style="594" customWidth="1"/>
    <col min="16130" max="16130" width="16.75" style="594" customWidth="1"/>
    <col min="16131" max="16131" width="2.375" style="594" customWidth="1"/>
    <col min="16132" max="16132" width="16.25" style="594" customWidth="1"/>
    <col min="16133" max="16133" width="1.5" style="594" customWidth="1"/>
    <col min="16134" max="16134" width="16.625" style="594" customWidth="1"/>
    <col min="16135" max="16135" width="1.5" style="594" customWidth="1"/>
    <col min="16136" max="16136" width="16" style="594" customWidth="1"/>
    <col min="16137" max="16137" width="2.375" style="594" customWidth="1"/>
    <col min="16138" max="16384" width="9" style="594"/>
  </cols>
  <sheetData>
    <row r="1" spans="1:10" s="17" customFormat="1" ht="20.25">
      <c r="A1" s="1237" t="s">
        <v>1354</v>
      </c>
      <c r="E1" s="115"/>
    </row>
    <row r="2" spans="1:10" s="13" customFormat="1" ht="18">
      <c r="B2" s="11"/>
      <c r="C2" s="11"/>
      <c r="D2" s="11"/>
      <c r="E2" s="11"/>
    </row>
    <row r="3" spans="1:10" s="13" customFormat="1" ht="18">
      <c r="A3" s="44"/>
      <c r="B3" s="11"/>
      <c r="C3" s="11"/>
      <c r="D3" s="11"/>
      <c r="E3" s="11"/>
    </row>
    <row r="4" spans="1:10" s="13" customFormat="1" ht="18">
      <c r="A4" s="1456" t="s">
        <v>240</v>
      </c>
      <c r="B4" s="1456"/>
      <c r="C4" s="1456"/>
      <c r="D4" s="1456"/>
      <c r="E4" s="1456"/>
      <c r="F4" s="1456"/>
      <c r="G4" s="1456"/>
      <c r="H4" s="1456"/>
      <c r="I4" s="1456"/>
      <c r="J4" s="1456"/>
    </row>
    <row r="5" spans="1:10" s="13" customFormat="1" ht="18">
      <c r="A5" s="1456" t="s">
        <v>120</v>
      </c>
      <c r="B5" s="1456"/>
      <c r="C5" s="1456"/>
      <c r="D5" s="1456"/>
      <c r="E5" s="1456"/>
      <c r="F5" s="1456"/>
      <c r="G5" s="1456"/>
      <c r="H5" s="1456"/>
      <c r="I5" s="1456"/>
      <c r="J5" s="1456"/>
    </row>
    <row r="6" spans="1:10" s="13" customFormat="1" ht="18">
      <c r="A6" s="1457" t="s">
        <v>948</v>
      </c>
      <c r="B6" s="1457"/>
      <c r="C6" s="1457"/>
      <c r="D6" s="1457"/>
      <c r="E6" s="1457"/>
      <c r="F6" s="1457"/>
      <c r="G6" s="1457"/>
      <c r="H6" s="1457"/>
      <c r="I6" s="1457"/>
      <c r="J6" s="1457"/>
    </row>
    <row r="7" spans="1:10" s="13" customFormat="1" ht="12" customHeight="1">
      <c r="A7" s="11"/>
      <c r="B7" s="11"/>
      <c r="C7" s="11"/>
      <c r="D7" s="11"/>
      <c r="E7" s="11"/>
    </row>
    <row r="8" spans="1:10" s="13" customFormat="1" ht="18">
      <c r="A8" s="1458" t="s">
        <v>1175</v>
      </c>
      <c r="B8" s="1458"/>
      <c r="C8" s="1458"/>
      <c r="D8" s="1458"/>
      <c r="E8" s="1458"/>
      <c r="F8" s="1458"/>
      <c r="G8" s="1458"/>
      <c r="H8" s="1458"/>
      <c r="I8" s="1458"/>
      <c r="J8" s="1458"/>
    </row>
    <row r="9" spans="1:10" s="13" customFormat="1" ht="18">
      <c r="A9" s="1456" t="s">
        <v>1127</v>
      </c>
      <c r="B9" s="1456"/>
      <c r="C9" s="1456"/>
      <c r="D9" s="1456"/>
      <c r="E9" s="1456"/>
      <c r="F9" s="1456"/>
      <c r="G9" s="1456"/>
      <c r="H9" s="1456"/>
      <c r="I9" s="1456"/>
      <c r="J9" s="1456"/>
    </row>
    <row r="10" spans="1:10" s="13" customFormat="1" ht="18">
      <c r="A10" s="622"/>
      <c r="B10" s="622"/>
      <c r="C10" s="622"/>
      <c r="D10" s="622"/>
      <c r="E10" s="622"/>
    </row>
    <row r="11" spans="1:10" s="625" customFormat="1">
      <c r="A11" s="624"/>
      <c r="B11" s="624"/>
      <c r="C11" s="624"/>
      <c r="D11" s="624"/>
      <c r="E11" s="624"/>
      <c r="F11" s="624"/>
      <c r="G11" s="624"/>
      <c r="H11" s="624"/>
      <c r="I11" s="624"/>
      <c r="J11" s="624"/>
    </row>
    <row r="12" spans="1:10" s="625" customFormat="1" ht="15.75">
      <c r="A12" s="624"/>
      <c r="B12" s="624"/>
      <c r="C12" s="1251">
        <v>2014</v>
      </c>
      <c r="D12" s="1252"/>
      <c r="E12" s="1252"/>
      <c r="F12" s="626"/>
      <c r="G12" s="1251">
        <v>2013</v>
      </c>
      <c r="H12" s="1252"/>
      <c r="I12" s="1252"/>
      <c r="J12" s="627"/>
    </row>
    <row r="13" spans="1:10" s="625" customFormat="1" ht="15.75" thickBot="1">
      <c r="A13" s="624"/>
      <c r="B13" s="624"/>
      <c r="C13" s="628"/>
      <c r="D13" s="628"/>
      <c r="E13" s="628"/>
      <c r="F13" s="628"/>
      <c r="G13" s="628"/>
      <c r="H13" s="628"/>
      <c r="I13" s="628"/>
      <c r="J13" s="628"/>
    </row>
    <row r="14" spans="1:10" s="631" customFormat="1" ht="31.5">
      <c r="A14" s="629"/>
      <c r="B14" s="629"/>
      <c r="C14" s="785" t="s">
        <v>1248</v>
      </c>
      <c r="D14" s="785" t="s">
        <v>1249</v>
      </c>
      <c r="E14" s="785" t="s">
        <v>1250</v>
      </c>
      <c r="F14" s="785" t="s">
        <v>1251</v>
      </c>
      <c r="G14" s="785" t="s">
        <v>1248</v>
      </c>
      <c r="H14" s="785" t="s">
        <v>1249</v>
      </c>
      <c r="I14" s="785" t="s">
        <v>1250</v>
      </c>
      <c r="J14" s="785" t="s">
        <v>1252</v>
      </c>
    </row>
    <row r="15" spans="1:10" s="631" customFormat="1" ht="15.75">
      <c r="A15" s="629"/>
      <c r="B15" s="629"/>
      <c r="C15" s="630"/>
      <c r="D15" s="630"/>
      <c r="E15" s="630"/>
      <c r="F15" s="630"/>
      <c r="G15" s="630"/>
      <c r="H15" s="630"/>
      <c r="I15" s="630"/>
      <c r="J15" s="630"/>
    </row>
    <row r="16" spans="1:10" s="786" customFormat="1" ht="15.75">
      <c r="A16" s="784" t="s">
        <v>977</v>
      </c>
      <c r="B16" s="784"/>
      <c r="C16" s="785"/>
      <c r="D16" s="785"/>
      <c r="E16" s="785"/>
      <c r="F16" s="785"/>
      <c r="G16" s="785"/>
      <c r="H16" s="785"/>
      <c r="I16" s="785"/>
      <c r="J16" s="785"/>
    </row>
    <row r="17" spans="1:11" s="787" customFormat="1" ht="15.75">
      <c r="B17" s="788" t="s">
        <v>972</v>
      </c>
      <c r="C17" s="789">
        <f>'WP-1b'!E53</f>
        <v>0</v>
      </c>
      <c r="D17" s="789">
        <f>'WP-1b'!F53</f>
        <v>160072564.58000001</v>
      </c>
      <c r="E17" s="789">
        <f>'WP-1b'!G53</f>
        <v>0</v>
      </c>
      <c r="F17" s="789">
        <f>'WP-1b'!H53</f>
        <v>160072564.58000001</v>
      </c>
      <c r="G17" s="789">
        <f>'WP-1b'!I53</f>
        <v>0</v>
      </c>
      <c r="H17" s="789">
        <f>'WP-1b'!J53</f>
        <v>159706672.86000001</v>
      </c>
      <c r="I17" s="789">
        <f>'WP-1b'!K53</f>
        <v>0</v>
      </c>
      <c r="J17" s="789">
        <f>'WP-1b'!L53</f>
        <v>159706672.86000001</v>
      </c>
      <c r="K17" s="788"/>
    </row>
    <row r="18" spans="1:11" s="790" customFormat="1" ht="16.5" thickBot="1">
      <c r="B18" s="791" t="s">
        <v>974</v>
      </c>
      <c r="C18" s="792">
        <f>'WP-1b'!E58</f>
        <v>0</v>
      </c>
      <c r="D18" s="792">
        <f>'WP-1b'!F58</f>
        <v>260456318.84910119</v>
      </c>
      <c r="E18" s="792">
        <f>'WP-1b'!G58</f>
        <v>0</v>
      </c>
      <c r="F18" s="792">
        <f>'WP-1b'!H58</f>
        <v>260456318.84910119</v>
      </c>
      <c r="G18" s="792">
        <f>'WP-1b'!I58</f>
        <v>0</v>
      </c>
      <c r="H18" s="792">
        <f>'WP-1b'!J58</f>
        <v>218643927.5691013</v>
      </c>
      <c r="I18" s="792">
        <f>'WP-1b'!K58</f>
        <v>0</v>
      </c>
      <c r="J18" s="792">
        <f>'WP-1b'!L58</f>
        <v>218643927.5691013</v>
      </c>
      <c r="K18" s="791"/>
    </row>
    <row r="19" spans="1:11" s="787" customFormat="1" ht="16.5" thickBot="1">
      <c r="B19" s="784"/>
      <c r="C19" s="793"/>
      <c r="D19" s="793"/>
      <c r="E19" s="793"/>
      <c r="F19" s="793"/>
      <c r="G19" s="793"/>
      <c r="H19" s="793"/>
      <c r="I19" s="793"/>
      <c r="J19" s="793"/>
      <c r="K19" s="784"/>
    </row>
    <row r="20" spans="1:11" s="794" customFormat="1" ht="16.5" thickBot="1">
      <c r="A20" s="794" t="s">
        <v>978</v>
      </c>
      <c r="B20" s="795"/>
      <c r="C20" s="796">
        <f t="shared" ref="C20:J20" si="0">C17+C18</f>
        <v>0</v>
      </c>
      <c r="D20" s="796">
        <f t="shared" si="0"/>
        <v>420528883.42910123</v>
      </c>
      <c r="E20" s="796">
        <f t="shared" si="0"/>
        <v>0</v>
      </c>
      <c r="F20" s="796">
        <f t="shared" si="0"/>
        <v>420528883.42910123</v>
      </c>
      <c r="G20" s="796">
        <f t="shared" si="0"/>
        <v>0</v>
      </c>
      <c r="H20" s="796">
        <f t="shared" si="0"/>
        <v>378350600.42910135</v>
      </c>
      <c r="I20" s="796">
        <f t="shared" si="0"/>
        <v>0</v>
      </c>
      <c r="J20" s="796">
        <f t="shared" si="0"/>
        <v>378350600.42910135</v>
      </c>
      <c r="K20" s="795"/>
    </row>
    <row r="21" spans="1:11" s="787" customFormat="1" ht="15.75">
      <c r="B21" s="784"/>
      <c r="C21" s="793"/>
      <c r="D21" s="793"/>
      <c r="E21" s="793"/>
      <c r="F21" s="793"/>
      <c r="G21" s="793"/>
      <c r="H21" s="793"/>
      <c r="I21" s="793"/>
      <c r="J21" s="793"/>
      <c r="K21" s="784"/>
    </row>
    <row r="22" spans="1:11" s="787" customFormat="1" ht="15.75">
      <c r="B22" s="784"/>
      <c r="C22" s="793"/>
      <c r="D22" s="793"/>
      <c r="E22" s="793"/>
      <c r="F22" s="793"/>
      <c r="G22" s="793"/>
      <c r="H22" s="793"/>
      <c r="I22" s="793"/>
      <c r="J22" s="793"/>
      <c r="K22" s="784"/>
    </row>
    <row r="23" spans="1:11" s="787" customFormat="1" ht="15.75">
      <c r="B23" s="784"/>
      <c r="C23" s="793"/>
      <c r="D23" s="793"/>
      <c r="E23" s="793"/>
      <c r="F23" s="793"/>
      <c r="G23" s="793"/>
      <c r="H23" s="793"/>
      <c r="I23" s="793"/>
      <c r="J23" s="793"/>
      <c r="K23" s="784"/>
    </row>
    <row r="24" spans="1:11" s="786" customFormat="1" ht="15.75">
      <c r="A24" s="784" t="s">
        <v>979</v>
      </c>
      <c r="B24" s="784"/>
      <c r="C24" s="785"/>
      <c r="D24" s="785"/>
      <c r="E24" s="785"/>
      <c r="F24" s="785"/>
      <c r="G24" s="785"/>
      <c r="H24" s="785"/>
      <c r="I24" s="785"/>
      <c r="J24" s="785"/>
    </row>
    <row r="25" spans="1:11" s="787" customFormat="1" ht="15.75">
      <c r="B25" s="784" t="s">
        <v>970</v>
      </c>
      <c r="C25" s="793">
        <f>'WP-1b'!E100</f>
        <v>37891393.310000002</v>
      </c>
      <c r="D25" s="793">
        <f>'WP-1b'!F100</f>
        <v>1963361852.9999998</v>
      </c>
      <c r="E25" s="793">
        <f>'WP-1b'!G100</f>
        <v>739532762.61000013</v>
      </c>
      <c r="F25" s="793">
        <f>'WP-1b'!H100</f>
        <v>1223829090.3899999</v>
      </c>
      <c r="G25" s="793">
        <f>'WP-1b'!I100</f>
        <v>36690697.869999997</v>
      </c>
      <c r="H25" s="793">
        <f>'WP-1b'!J100</f>
        <v>1898481106.8800001</v>
      </c>
      <c r="I25" s="793">
        <f>'WP-1b'!K100</f>
        <v>709776151.30000007</v>
      </c>
      <c r="J25" s="793">
        <f>'WP-1b'!L100</f>
        <v>1188704955.5799999</v>
      </c>
      <c r="K25" s="784"/>
    </row>
    <row r="26" spans="1:11" s="787" customFormat="1" ht="15.75">
      <c r="B26" s="784" t="s">
        <v>971</v>
      </c>
      <c r="C26" s="793">
        <f>'WP-1b'!E159</f>
        <v>103200990.59</v>
      </c>
      <c r="D26" s="793">
        <f>'WP-1b'!F159</f>
        <v>2419760765.71</v>
      </c>
      <c r="E26" s="793">
        <f>'WP-1b'!G159</f>
        <v>881486890.72750378</v>
      </c>
      <c r="F26" s="793">
        <f>'WP-1b'!H159</f>
        <v>1538273874.9824963</v>
      </c>
      <c r="G26" s="793">
        <f>'WP-1b'!I159</f>
        <v>103699274.46000001</v>
      </c>
      <c r="H26" s="793">
        <f>'WP-1b'!J159</f>
        <v>2419483544.3999996</v>
      </c>
      <c r="I26" s="793">
        <f>'WP-1b'!K159</f>
        <v>778285900.13750374</v>
      </c>
      <c r="J26" s="793">
        <f>'WP-1b'!L159</f>
        <v>1641197644.2624965</v>
      </c>
      <c r="K26" s="784"/>
    </row>
    <row r="27" spans="1:11" s="787" customFormat="1" ht="15.75">
      <c r="B27" s="784" t="s">
        <v>969</v>
      </c>
      <c r="C27" s="793">
        <f>'WP-1b'!E234</f>
        <v>49508503.120000005</v>
      </c>
      <c r="D27" s="793">
        <f>'WP-1b'!F234</f>
        <v>1984316147.3199999</v>
      </c>
      <c r="E27" s="793">
        <f>'WP-1b'!G234</f>
        <v>1139023603.9299996</v>
      </c>
      <c r="F27" s="793">
        <f>'WP-1b'!H234</f>
        <v>845292543.3900001</v>
      </c>
      <c r="G27" s="793">
        <f>'WP-1b'!I234</f>
        <v>48917764.850000001</v>
      </c>
      <c r="H27" s="793">
        <f>'WP-1b'!J234</f>
        <v>1961540525.1999996</v>
      </c>
      <c r="I27" s="793">
        <f>'WP-1b'!K234</f>
        <v>1088715011.8099997</v>
      </c>
      <c r="J27" s="793">
        <f>'WP-1b'!L234</f>
        <v>872825513.3900001</v>
      </c>
      <c r="K27" s="784"/>
    </row>
    <row r="28" spans="1:11" s="790" customFormat="1" ht="16.5" thickBot="1">
      <c r="B28" s="791" t="s">
        <v>973</v>
      </c>
      <c r="C28" s="792">
        <f>'WP-1b'!E327</f>
        <v>41153181.480000004</v>
      </c>
      <c r="D28" s="792">
        <f>'WP-1b'!F327</f>
        <v>1204325406.415</v>
      </c>
      <c r="E28" s="792">
        <f>'WP-1b'!G327</f>
        <v>501595216.4199999</v>
      </c>
      <c r="F28" s="792">
        <f>'WP-1b'!H327</f>
        <v>702730189.995</v>
      </c>
      <c r="G28" s="792">
        <f>'WP-1b'!I327</f>
        <v>38913985.559999995</v>
      </c>
      <c r="H28" s="792">
        <f>'WP-1b'!J327</f>
        <v>1155551707.5849998</v>
      </c>
      <c r="I28" s="792">
        <f>'WP-1b'!K327</f>
        <v>465745639.45999992</v>
      </c>
      <c r="J28" s="792">
        <f>'WP-1b'!L327</f>
        <v>689806068.125</v>
      </c>
      <c r="K28" s="791"/>
    </row>
    <row r="29" spans="1:11" s="787" customFormat="1" ht="16.5" thickBot="1">
      <c r="B29" s="784"/>
      <c r="C29" s="793"/>
      <c r="D29" s="797"/>
      <c r="E29" s="793"/>
      <c r="F29" s="793"/>
      <c r="G29" s="793"/>
      <c r="H29" s="797"/>
      <c r="I29" s="793"/>
      <c r="J29" s="793"/>
      <c r="K29" s="784"/>
    </row>
    <row r="30" spans="1:11" s="794" customFormat="1" ht="16.5" thickBot="1">
      <c r="A30" s="794" t="s">
        <v>980</v>
      </c>
      <c r="B30" s="795"/>
      <c r="C30" s="796">
        <f t="shared" ref="C30:J30" si="1">C28+C27+C26+C25</f>
        <v>231754068.5</v>
      </c>
      <c r="D30" s="796">
        <f t="shared" si="1"/>
        <v>7571764172.4449997</v>
      </c>
      <c r="E30" s="796">
        <f t="shared" si="1"/>
        <v>3261638473.6875033</v>
      </c>
      <c r="F30" s="796">
        <f t="shared" si="1"/>
        <v>4310125698.7574959</v>
      </c>
      <c r="G30" s="796">
        <f t="shared" si="1"/>
        <v>228221722.74000001</v>
      </c>
      <c r="H30" s="796">
        <f t="shared" si="1"/>
        <v>7435056884.0649996</v>
      </c>
      <c r="I30" s="796">
        <f t="shared" si="1"/>
        <v>3042522702.7075033</v>
      </c>
      <c r="J30" s="796">
        <f t="shared" si="1"/>
        <v>4392534181.3574963</v>
      </c>
      <c r="K30" s="795"/>
    </row>
    <row r="31" spans="1:11" s="787" customFormat="1" ht="15.75">
      <c r="B31" s="784"/>
      <c r="C31" s="793"/>
      <c r="D31" s="797"/>
      <c r="E31" s="793"/>
      <c r="F31" s="793"/>
      <c r="G31" s="793"/>
      <c r="H31" s="797"/>
      <c r="I31" s="793"/>
      <c r="J31" s="793"/>
      <c r="K31" s="784"/>
    </row>
    <row r="32" spans="1:11" s="787" customFormat="1" ht="16.5" thickBot="1">
      <c r="B32" s="784"/>
      <c r="C32" s="793"/>
      <c r="D32" s="797"/>
      <c r="E32" s="793"/>
      <c r="F32" s="793"/>
      <c r="G32" s="793"/>
      <c r="H32" s="797"/>
      <c r="I32" s="793"/>
      <c r="J32" s="793"/>
      <c r="K32" s="784"/>
    </row>
    <row r="33" spans="2:11" s="800" customFormat="1" ht="17.25" thickTop="1" thickBot="1">
      <c r="B33" s="798"/>
      <c r="C33" s="799">
        <f t="shared" ref="C33:J33" si="2">C30+C20</f>
        <v>231754068.5</v>
      </c>
      <c r="D33" s="799">
        <f t="shared" si="2"/>
        <v>7992293055.8741007</v>
      </c>
      <c r="E33" s="799">
        <f t="shared" si="2"/>
        <v>3261638473.6875033</v>
      </c>
      <c r="F33" s="799">
        <f t="shared" si="2"/>
        <v>4730654582.1865969</v>
      </c>
      <c r="G33" s="799">
        <f t="shared" si="2"/>
        <v>228221722.74000001</v>
      </c>
      <c r="H33" s="799">
        <f t="shared" si="2"/>
        <v>7813407484.4941006</v>
      </c>
      <c r="I33" s="799">
        <f t="shared" si="2"/>
        <v>3042522702.7075033</v>
      </c>
      <c r="J33" s="799">
        <f t="shared" si="2"/>
        <v>4770884781.7865973</v>
      </c>
      <c r="K33" s="798"/>
    </row>
    <row r="34" spans="2:11" s="803" customFormat="1" ht="16.5" thickTop="1">
      <c r="B34" s="801"/>
      <c r="C34" s="802"/>
      <c r="D34" s="802"/>
      <c r="E34" s="802"/>
      <c r="F34" s="802"/>
      <c r="G34" s="802"/>
      <c r="H34" s="802"/>
      <c r="I34" s="802"/>
      <c r="J34" s="802"/>
    </row>
    <row r="35" spans="2:11" s="623" customFormat="1">
      <c r="B35" s="633"/>
      <c r="C35" s="634"/>
      <c r="D35" s="634"/>
      <c r="E35" s="634"/>
      <c r="F35" s="634"/>
      <c r="G35" s="634"/>
      <c r="H35" s="634"/>
      <c r="I35" s="634"/>
      <c r="J35" s="634"/>
    </row>
    <row r="36" spans="2:11" s="623" customFormat="1">
      <c r="B36" s="633"/>
      <c r="C36" s="634"/>
      <c r="D36" s="634"/>
      <c r="E36" s="634"/>
      <c r="F36" s="634"/>
      <c r="G36" s="634"/>
      <c r="H36" s="634"/>
      <c r="I36" s="634"/>
      <c r="J36" s="634"/>
    </row>
    <row r="37" spans="2:11">
      <c r="B37" s="328"/>
      <c r="C37" s="329"/>
      <c r="D37" s="595"/>
      <c r="E37" s="329"/>
      <c r="F37" s="329"/>
      <c r="G37" s="330"/>
      <c r="H37" s="330"/>
      <c r="I37" s="330"/>
      <c r="J37" s="330"/>
    </row>
    <row r="38" spans="2:11">
      <c r="B38" s="328"/>
      <c r="C38" s="329"/>
      <c r="D38" s="329"/>
      <c r="E38" s="329"/>
      <c r="F38" s="329"/>
      <c r="G38" s="330"/>
      <c r="H38" s="330"/>
      <c r="I38" s="330"/>
      <c r="J38" s="330"/>
    </row>
    <row r="39" spans="2:11">
      <c r="B39" s="328"/>
      <c r="C39" s="329"/>
      <c r="D39" s="329"/>
      <c r="E39" s="329"/>
      <c r="F39" s="329"/>
      <c r="G39" s="330"/>
      <c r="H39" s="330"/>
      <c r="I39" s="330"/>
      <c r="J39" s="330"/>
    </row>
    <row r="40" spans="2:11">
      <c r="B40" s="328"/>
      <c r="C40" s="329"/>
      <c r="D40" s="329"/>
      <c r="E40" s="329"/>
      <c r="F40" s="329"/>
      <c r="G40" s="330"/>
      <c r="H40" s="330"/>
      <c r="I40" s="330"/>
      <c r="J40" s="330"/>
    </row>
    <row r="41" spans="2:11">
      <c r="D41" s="597"/>
    </row>
  </sheetData>
  <mergeCells count="5">
    <mergeCell ref="A4:J4"/>
    <mergeCell ref="A5:J5"/>
    <mergeCell ref="A6:J6"/>
    <mergeCell ref="A8:J8"/>
    <mergeCell ref="A9:J9"/>
  </mergeCells>
  <printOptions horizontalCentered="1"/>
  <pageMargins left="0.5" right="0.5" top="0.5" bottom="0.75" header="0.3" footer="0.3"/>
  <pageSetup scale="58" fitToHeight="1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0"/>
  <sheetViews>
    <sheetView view="pageBreakPreview" zoomScale="55" zoomScaleNormal="90" zoomScaleSheetLayoutView="55" workbookViewId="0">
      <pane xSplit="4" ySplit="14" topLeftCell="E15" activePane="bottomRight" state="frozen"/>
      <selection activeCell="A11" sqref="A11:L11"/>
      <selection pane="topRight" activeCell="A11" sqref="A11:L11"/>
      <selection pane="bottomLeft" activeCell="A11" sqref="A11:L11"/>
      <selection pane="bottomRight" activeCell="A2" sqref="A2"/>
    </sheetView>
  </sheetViews>
  <sheetFormatPr defaultRowHeight="15" outlineLevelRow="1"/>
  <cols>
    <col min="1" max="1" width="14.125" style="803" bestFit="1" customWidth="1"/>
    <col min="2" max="2" width="39.125" style="832" bestFit="1" customWidth="1"/>
    <col min="3" max="3" width="4.625" style="803" bestFit="1" customWidth="1"/>
    <col min="4" max="4" width="45.5" style="803" customWidth="1"/>
    <col min="5" max="5" width="17.125" style="803" customWidth="1"/>
    <col min="6" max="8" width="21" style="803" bestFit="1" customWidth="1"/>
    <col min="9" max="9" width="17.375" style="803" customWidth="1"/>
    <col min="10" max="10" width="19.5" style="803" bestFit="1" customWidth="1"/>
    <col min="11" max="11" width="19.5" style="803" customWidth="1"/>
    <col min="12" max="12" width="19.5" style="803" bestFit="1" customWidth="1"/>
    <col min="13" max="13" width="9" style="803"/>
    <col min="14" max="246" width="9" style="594"/>
    <col min="247" max="247" width="5.125" style="594" customWidth="1"/>
    <col min="248" max="248" width="1.5" style="594" customWidth="1"/>
    <col min="249" max="249" width="25.875" style="594" customWidth="1"/>
    <col min="250" max="250" width="3.25" style="594" customWidth="1"/>
    <col min="251" max="251" width="14.5" style="594" customWidth="1"/>
    <col min="252" max="252" width="2.375" style="594" customWidth="1"/>
    <col min="253" max="253" width="16.25" style="594" customWidth="1"/>
    <col min="254" max="254" width="1.5" style="594" customWidth="1"/>
    <col min="255" max="255" width="16.25" style="594" customWidth="1"/>
    <col min="256" max="256" width="1.5" style="594" customWidth="1"/>
    <col min="257" max="257" width="16.625" style="594" customWidth="1"/>
    <col min="258" max="258" width="8.75" style="594" customWidth="1"/>
    <col min="259" max="259" width="16.75" style="594" customWidth="1"/>
    <col min="260" max="260" width="2.375" style="594" customWidth="1"/>
    <col min="261" max="261" width="16.25" style="594" customWidth="1"/>
    <col min="262" max="262" width="1.5" style="594" customWidth="1"/>
    <col min="263" max="263" width="16.625" style="594" customWidth="1"/>
    <col min="264" max="264" width="1.5" style="594" customWidth="1"/>
    <col min="265" max="265" width="16" style="594" customWidth="1"/>
    <col min="266" max="266" width="2.375" style="594" customWidth="1"/>
    <col min="267" max="502" width="9" style="594"/>
    <col min="503" max="503" width="5.125" style="594" customWidth="1"/>
    <col min="504" max="504" width="1.5" style="594" customWidth="1"/>
    <col min="505" max="505" width="25.875" style="594" customWidth="1"/>
    <col min="506" max="506" width="3.25" style="594" customWidth="1"/>
    <col min="507" max="507" width="14.5" style="594" customWidth="1"/>
    <col min="508" max="508" width="2.375" style="594" customWidth="1"/>
    <col min="509" max="509" width="16.25" style="594" customWidth="1"/>
    <col min="510" max="510" width="1.5" style="594" customWidth="1"/>
    <col min="511" max="511" width="16.25" style="594" customWidth="1"/>
    <col min="512" max="512" width="1.5" style="594" customWidth="1"/>
    <col min="513" max="513" width="16.625" style="594" customWidth="1"/>
    <col min="514" max="514" width="8.75" style="594" customWidth="1"/>
    <col min="515" max="515" width="16.75" style="594" customWidth="1"/>
    <col min="516" max="516" width="2.375" style="594" customWidth="1"/>
    <col min="517" max="517" width="16.25" style="594" customWidth="1"/>
    <col min="518" max="518" width="1.5" style="594" customWidth="1"/>
    <col min="519" max="519" width="16.625" style="594" customWidth="1"/>
    <col min="520" max="520" width="1.5" style="594" customWidth="1"/>
    <col min="521" max="521" width="16" style="594" customWidth="1"/>
    <col min="522" max="522" width="2.375" style="594" customWidth="1"/>
    <col min="523" max="758" width="9" style="594"/>
    <col min="759" max="759" width="5.125" style="594" customWidth="1"/>
    <col min="760" max="760" width="1.5" style="594" customWidth="1"/>
    <col min="761" max="761" width="25.875" style="594" customWidth="1"/>
    <col min="762" max="762" width="3.25" style="594" customWidth="1"/>
    <col min="763" max="763" width="14.5" style="594" customWidth="1"/>
    <col min="764" max="764" width="2.375" style="594" customWidth="1"/>
    <col min="765" max="765" width="16.25" style="594" customWidth="1"/>
    <col min="766" max="766" width="1.5" style="594" customWidth="1"/>
    <col min="767" max="767" width="16.25" style="594" customWidth="1"/>
    <col min="768" max="768" width="1.5" style="594" customWidth="1"/>
    <col min="769" max="769" width="16.625" style="594" customWidth="1"/>
    <col min="770" max="770" width="8.75" style="594" customWidth="1"/>
    <col min="771" max="771" width="16.75" style="594" customWidth="1"/>
    <col min="772" max="772" width="2.375" style="594" customWidth="1"/>
    <col min="773" max="773" width="16.25" style="594" customWidth="1"/>
    <col min="774" max="774" width="1.5" style="594" customWidth="1"/>
    <col min="775" max="775" width="16.625" style="594" customWidth="1"/>
    <col min="776" max="776" width="1.5" style="594" customWidth="1"/>
    <col min="777" max="777" width="16" style="594" customWidth="1"/>
    <col min="778" max="778" width="2.375" style="594" customWidth="1"/>
    <col min="779" max="1014" width="9" style="594"/>
    <col min="1015" max="1015" width="5.125" style="594" customWidth="1"/>
    <col min="1016" max="1016" width="1.5" style="594" customWidth="1"/>
    <col min="1017" max="1017" width="25.875" style="594" customWidth="1"/>
    <col min="1018" max="1018" width="3.25" style="594" customWidth="1"/>
    <col min="1019" max="1019" width="14.5" style="594" customWidth="1"/>
    <col min="1020" max="1020" width="2.375" style="594" customWidth="1"/>
    <col min="1021" max="1021" width="16.25" style="594" customWidth="1"/>
    <col min="1022" max="1022" width="1.5" style="594" customWidth="1"/>
    <col min="1023" max="1023" width="16.25" style="594" customWidth="1"/>
    <col min="1024" max="1024" width="1.5" style="594" customWidth="1"/>
    <col min="1025" max="1025" width="16.625" style="594" customWidth="1"/>
    <col min="1026" max="1026" width="8.75" style="594" customWidth="1"/>
    <col min="1027" max="1027" width="16.75" style="594" customWidth="1"/>
    <col min="1028" max="1028" width="2.375" style="594" customWidth="1"/>
    <col min="1029" max="1029" width="16.25" style="594" customWidth="1"/>
    <col min="1030" max="1030" width="1.5" style="594" customWidth="1"/>
    <col min="1031" max="1031" width="16.625" style="594" customWidth="1"/>
    <col min="1032" max="1032" width="1.5" style="594" customWidth="1"/>
    <col min="1033" max="1033" width="16" style="594" customWidth="1"/>
    <col min="1034" max="1034" width="2.375" style="594" customWidth="1"/>
    <col min="1035" max="1270" width="9" style="594"/>
    <col min="1271" max="1271" width="5.125" style="594" customWidth="1"/>
    <col min="1272" max="1272" width="1.5" style="594" customWidth="1"/>
    <col min="1273" max="1273" width="25.875" style="594" customWidth="1"/>
    <col min="1274" max="1274" width="3.25" style="594" customWidth="1"/>
    <col min="1275" max="1275" width="14.5" style="594" customWidth="1"/>
    <col min="1276" max="1276" width="2.375" style="594" customWidth="1"/>
    <col min="1277" max="1277" width="16.25" style="594" customWidth="1"/>
    <col min="1278" max="1278" width="1.5" style="594" customWidth="1"/>
    <col min="1279" max="1279" width="16.25" style="594" customWidth="1"/>
    <col min="1280" max="1280" width="1.5" style="594" customWidth="1"/>
    <col min="1281" max="1281" width="16.625" style="594" customWidth="1"/>
    <col min="1282" max="1282" width="8.75" style="594" customWidth="1"/>
    <col min="1283" max="1283" width="16.75" style="594" customWidth="1"/>
    <col min="1284" max="1284" width="2.375" style="594" customWidth="1"/>
    <col min="1285" max="1285" width="16.25" style="594" customWidth="1"/>
    <col min="1286" max="1286" width="1.5" style="594" customWidth="1"/>
    <col min="1287" max="1287" width="16.625" style="594" customWidth="1"/>
    <col min="1288" max="1288" width="1.5" style="594" customWidth="1"/>
    <col min="1289" max="1289" width="16" style="594" customWidth="1"/>
    <col min="1290" max="1290" width="2.375" style="594" customWidth="1"/>
    <col min="1291" max="1526" width="9" style="594"/>
    <col min="1527" max="1527" width="5.125" style="594" customWidth="1"/>
    <col min="1528" max="1528" width="1.5" style="594" customWidth="1"/>
    <col min="1529" max="1529" width="25.875" style="594" customWidth="1"/>
    <col min="1530" max="1530" width="3.25" style="594" customWidth="1"/>
    <col min="1531" max="1531" width="14.5" style="594" customWidth="1"/>
    <col min="1532" max="1532" width="2.375" style="594" customWidth="1"/>
    <col min="1533" max="1533" width="16.25" style="594" customWidth="1"/>
    <col min="1534" max="1534" width="1.5" style="594" customWidth="1"/>
    <col min="1535" max="1535" width="16.25" style="594" customWidth="1"/>
    <col min="1536" max="1536" width="1.5" style="594" customWidth="1"/>
    <col min="1537" max="1537" width="16.625" style="594" customWidth="1"/>
    <col min="1538" max="1538" width="8.75" style="594" customWidth="1"/>
    <col min="1539" max="1539" width="16.75" style="594" customWidth="1"/>
    <col min="1540" max="1540" width="2.375" style="594" customWidth="1"/>
    <col min="1541" max="1541" width="16.25" style="594" customWidth="1"/>
    <col min="1542" max="1542" width="1.5" style="594" customWidth="1"/>
    <col min="1543" max="1543" width="16.625" style="594" customWidth="1"/>
    <col min="1544" max="1544" width="1.5" style="594" customWidth="1"/>
    <col min="1545" max="1545" width="16" style="594" customWidth="1"/>
    <col min="1546" max="1546" width="2.375" style="594" customWidth="1"/>
    <col min="1547" max="1782" width="9" style="594"/>
    <col min="1783" max="1783" width="5.125" style="594" customWidth="1"/>
    <col min="1784" max="1784" width="1.5" style="594" customWidth="1"/>
    <col min="1785" max="1785" width="25.875" style="594" customWidth="1"/>
    <col min="1786" max="1786" width="3.25" style="594" customWidth="1"/>
    <col min="1787" max="1787" width="14.5" style="594" customWidth="1"/>
    <col min="1788" max="1788" width="2.375" style="594" customWidth="1"/>
    <col min="1789" max="1789" width="16.25" style="594" customWidth="1"/>
    <col min="1790" max="1790" width="1.5" style="594" customWidth="1"/>
    <col min="1791" max="1791" width="16.25" style="594" customWidth="1"/>
    <col min="1792" max="1792" width="1.5" style="594" customWidth="1"/>
    <col min="1793" max="1793" width="16.625" style="594" customWidth="1"/>
    <col min="1794" max="1794" width="8.75" style="594" customWidth="1"/>
    <col min="1795" max="1795" width="16.75" style="594" customWidth="1"/>
    <col min="1796" max="1796" width="2.375" style="594" customWidth="1"/>
    <col min="1797" max="1797" width="16.25" style="594" customWidth="1"/>
    <col min="1798" max="1798" width="1.5" style="594" customWidth="1"/>
    <col min="1799" max="1799" width="16.625" style="594" customWidth="1"/>
    <col min="1800" max="1800" width="1.5" style="594" customWidth="1"/>
    <col min="1801" max="1801" width="16" style="594" customWidth="1"/>
    <col min="1802" max="1802" width="2.375" style="594" customWidth="1"/>
    <col min="1803" max="2038" width="9" style="594"/>
    <col min="2039" max="2039" width="5.125" style="594" customWidth="1"/>
    <col min="2040" max="2040" width="1.5" style="594" customWidth="1"/>
    <col min="2041" max="2041" width="25.875" style="594" customWidth="1"/>
    <col min="2042" max="2042" width="3.25" style="594" customWidth="1"/>
    <col min="2043" max="2043" width="14.5" style="594" customWidth="1"/>
    <col min="2044" max="2044" width="2.375" style="594" customWidth="1"/>
    <col min="2045" max="2045" width="16.25" style="594" customWidth="1"/>
    <col min="2046" max="2046" width="1.5" style="594" customWidth="1"/>
    <col min="2047" max="2047" width="16.25" style="594" customWidth="1"/>
    <col min="2048" max="2048" width="1.5" style="594" customWidth="1"/>
    <col min="2049" max="2049" width="16.625" style="594" customWidth="1"/>
    <col min="2050" max="2050" width="8.75" style="594" customWidth="1"/>
    <col min="2051" max="2051" width="16.75" style="594" customWidth="1"/>
    <col min="2052" max="2052" width="2.375" style="594" customWidth="1"/>
    <col min="2053" max="2053" width="16.25" style="594" customWidth="1"/>
    <col min="2054" max="2054" width="1.5" style="594" customWidth="1"/>
    <col min="2055" max="2055" width="16.625" style="594" customWidth="1"/>
    <col min="2056" max="2056" width="1.5" style="594" customWidth="1"/>
    <col min="2057" max="2057" width="16" style="594" customWidth="1"/>
    <col min="2058" max="2058" width="2.375" style="594" customWidth="1"/>
    <col min="2059" max="2294" width="9" style="594"/>
    <col min="2295" max="2295" width="5.125" style="594" customWidth="1"/>
    <col min="2296" max="2296" width="1.5" style="594" customWidth="1"/>
    <col min="2297" max="2297" width="25.875" style="594" customWidth="1"/>
    <col min="2298" max="2298" width="3.25" style="594" customWidth="1"/>
    <col min="2299" max="2299" width="14.5" style="594" customWidth="1"/>
    <col min="2300" max="2300" width="2.375" style="594" customWidth="1"/>
    <col min="2301" max="2301" width="16.25" style="594" customWidth="1"/>
    <col min="2302" max="2302" width="1.5" style="594" customWidth="1"/>
    <col min="2303" max="2303" width="16.25" style="594" customWidth="1"/>
    <col min="2304" max="2304" width="1.5" style="594" customWidth="1"/>
    <col min="2305" max="2305" width="16.625" style="594" customWidth="1"/>
    <col min="2306" max="2306" width="8.75" style="594" customWidth="1"/>
    <col min="2307" max="2307" width="16.75" style="594" customWidth="1"/>
    <col min="2308" max="2308" width="2.375" style="594" customWidth="1"/>
    <col min="2309" max="2309" width="16.25" style="594" customWidth="1"/>
    <col min="2310" max="2310" width="1.5" style="594" customWidth="1"/>
    <col min="2311" max="2311" width="16.625" style="594" customWidth="1"/>
    <col min="2312" max="2312" width="1.5" style="594" customWidth="1"/>
    <col min="2313" max="2313" width="16" style="594" customWidth="1"/>
    <col min="2314" max="2314" width="2.375" style="594" customWidth="1"/>
    <col min="2315" max="2550" width="9" style="594"/>
    <col min="2551" max="2551" width="5.125" style="594" customWidth="1"/>
    <col min="2552" max="2552" width="1.5" style="594" customWidth="1"/>
    <col min="2553" max="2553" width="25.875" style="594" customWidth="1"/>
    <col min="2554" max="2554" width="3.25" style="594" customWidth="1"/>
    <col min="2555" max="2555" width="14.5" style="594" customWidth="1"/>
    <col min="2556" max="2556" width="2.375" style="594" customWidth="1"/>
    <col min="2557" max="2557" width="16.25" style="594" customWidth="1"/>
    <col min="2558" max="2558" width="1.5" style="594" customWidth="1"/>
    <col min="2559" max="2559" width="16.25" style="594" customWidth="1"/>
    <col min="2560" max="2560" width="1.5" style="594" customWidth="1"/>
    <col min="2561" max="2561" width="16.625" style="594" customWidth="1"/>
    <col min="2562" max="2562" width="8.75" style="594" customWidth="1"/>
    <col min="2563" max="2563" width="16.75" style="594" customWidth="1"/>
    <col min="2564" max="2564" width="2.375" style="594" customWidth="1"/>
    <col min="2565" max="2565" width="16.25" style="594" customWidth="1"/>
    <col min="2566" max="2566" width="1.5" style="594" customWidth="1"/>
    <col min="2567" max="2567" width="16.625" style="594" customWidth="1"/>
    <col min="2568" max="2568" width="1.5" style="594" customWidth="1"/>
    <col min="2569" max="2569" width="16" style="594" customWidth="1"/>
    <col min="2570" max="2570" width="2.375" style="594" customWidth="1"/>
    <col min="2571" max="2806" width="9" style="594"/>
    <col min="2807" max="2807" width="5.125" style="594" customWidth="1"/>
    <col min="2808" max="2808" width="1.5" style="594" customWidth="1"/>
    <col min="2809" max="2809" width="25.875" style="594" customWidth="1"/>
    <col min="2810" max="2810" width="3.25" style="594" customWidth="1"/>
    <col min="2811" max="2811" width="14.5" style="594" customWidth="1"/>
    <col min="2812" max="2812" width="2.375" style="594" customWidth="1"/>
    <col min="2813" max="2813" width="16.25" style="594" customWidth="1"/>
    <col min="2814" max="2814" width="1.5" style="594" customWidth="1"/>
    <col min="2815" max="2815" width="16.25" style="594" customWidth="1"/>
    <col min="2816" max="2816" width="1.5" style="594" customWidth="1"/>
    <col min="2817" max="2817" width="16.625" style="594" customWidth="1"/>
    <col min="2818" max="2818" width="8.75" style="594" customWidth="1"/>
    <col min="2819" max="2819" width="16.75" style="594" customWidth="1"/>
    <col min="2820" max="2820" width="2.375" style="594" customWidth="1"/>
    <col min="2821" max="2821" width="16.25" style="594" customWidth="1"/>
    <col min="2822" max="2822" width="1.5" style="594" customWidth="1"/>
    <col min="2823" max="2823" width="16.625" style="594" customWidth="1"/>
    <col min="2824" max="2824" width="1.5" style="594" customWidth="1"/>
    <col min="2825" max="2825" width="16" style="594" customWidth="1"/>
    <col min="2826" max="2826" width="2.375" style="594" customWidth="1"/>
    <col min="2827" max="3062" width="9" style="594"/>
    <col min="3063" max="3063" width="5.125" style="594" customWidth="1"/>
    <col min="3064" max="3064" width="1.5" style="594" customWidth="1"/>
    <col min="3065" max="3065" width="25.875" style="594" customWidth="1"/>
    <col min="3066" max="3066" width="3.25" style="594" customWidth="1"/>
    <col min="3067" max="3067" width="14.5" style="594" customWidth="1"/>
    <col min="3068" max="3068" width="2.375" style="594" customWidth="1"/>
    <col min="3069" max="3069" width="16.25" style="594" customWidth="1"/>
    <col min="3070" max="3070" width="1.5" style="594" customWidth="1"/>
    <col min="3071" max="3071" width="16.25" style="594" customWidth="1"/>
    <col min="3072" max="3072" width="1.5" style="594" customWidth="1"/>
    <col min="3073" max="3073" width="16.625" style="594" customWidth="1"/>
    <col min="3074" max="3074" width="8.75" style="594" customWidth="1"/>
    <col min="3075" max="3075" width="16.75" style="594" customWidth="1"/>
    <col min="3076" max="3076" width="2.375" style="594" customWidth="1"/>
    <col min="3077" max="3077" width="16.25" style="594" customWidth="1"/>
    <col min="3078" max="3078" width="1.5" style="594" customWidth="1"/>
    <col min="3079" max="3079" width="16.625" style="594" customWidth="1"/>
    <col min="3080" max="3080" width="1.5" style="594" customWidth="1"/>
    <col min="3081" max="3081" width="16" style="594" customWidth="1"/>
    <col min="3082" max="3082" width="2.375" style="594" customWidth="1"/>
    <col min="3083" max="3318" width="9" style="594"/>
    <col min="3319" max="3319" width="5.125" style="594" customWidth="1"/>
    <col min="3320" max="3320" width="1.5" style="594" customWidth="1"/>
    <col min="3321" max="3321" width="25.875" style="594" customWidth="1"/>
    <col min="3322" max="3322" width="3.25" style="594" customWidth="1"/>
    <col min="3323" max="3323" width="14.5" style="594" customWidth="1"/>
    <col min="3324" max="3324" width="2.375" style="594" customWidth="1"/>
    <col min="3325" max="3325" width="16.25" style="594" customWidth="1"/>
    <col min="3326" max="3326" width="1.5" style="594" customWidth="1"/>
    <col min="3327" max="3327" width="16.25" style="594" customWidth="1"/>
    <col min="3328" max="3328" width="1.5" style="594" customWidth="1"/>
    <col min="3329" max="3329" width="16.625" style="594" customWidth="1"/>
    <col min="3330" max="3330" width="8.75" style="594" customWidth="1"/>
    <col min="3331" max="3331" width="16.75" style="594" customWidth="1"/>
    <col min="3332" max="3332" width="2.375" style="594" customWidth="1"/>
    <col min="3333" max="3333" width="16.25" style="594" customWidth="1"/>
    <col min="3334" max="3334" width="1.5" style="594" customWidth="1"/>
    <col min="3335" max="3335" width="16.625" style="594" customWidth="1"/>
    <col min="3336" max="3336" width="1.5" style="594" customWidth="1"/>
    <col min="3337" max="3337" width="16" style="594" customWidth="1"/>
    <col min="3338" max="3338" width="2.375" style="594" customWidth="1"/>
    <col min="3339" max="3574" width="9" style="594"/>
    <col min="3575" max="3575" width="5.125" style="594" customWidth="1"/>
    <col min="3576" max="3576" width="1.5" style="594" customWidth="1"/>
    <col min="3577" max="3577" width="25.875" style="594" customWidth="1"/>
    <col min="3578" max="3578" width="3.25" style="594" customWidth="1"/>
    <col min="3579" max="3579" width="14.5" style="594" customWidth="1"/>
    <col min="3580" max="3580" width="2.375" style="594" customWidth="1"/>
    <col min="3581" max="3581" width="16.25" style="594" customWidth="1"/>
    <col min="3582" max="3582" width="1.5" style="594" customWidth="1"/>
    <col min="3583" max="3583" width="16.25" style="594" customWidth="1"/>
    <col min="3584" max="3584" width="1.5" style="594" customWidth="1"/>
    <col min="3585" max="3585" width="16.625" style="594" customWidth="1"/>
    <col min="3586" max="3586" width="8.75" style="594" customWidth="1"/>
    <col min="3587" max="3587" width="16.75" style="594" customWidth="1"/>
    <col min="3588" max="3588" width="2.375" style="594" customWidth="1"/>
    <col min="3589" max="3589" width="16.25" style="594" customWidth="1"/>
    <col min="3590" max="3590" width="1.5" style="594" customWidth="1"/>
    <col min="3591" max="3591" width="16.625" style="594" customWidth="1"/>
    <col min="3592" max="3592" width="1.5" style="594" customWidth="1"/>
    <col min="3593" max="3593" width="16" style="594" customWidth="1"/>
    <col min="3594" max="3594" width="2.375" style="594" customWidth="1"/>
    <col min="3595" max="3830" width="9" style="594"/>
    <col min="3831" max="3831" width="5.125" style="594" customWidth="1"/>
    <col min="3832" max="3832" width="1.5" style="594" customWidth="1"/>
    <col min="3833" max="3833" width="25.875" style="594" customWidth="1"/>
    <col min="3834" max="3834" width="3.25" style="594" customWidth="1"/>
    <col min="3835" max="3835" width="14.5" style="594" customWidth="1"/>
    <col min="3836" max="3836" width="2.375" style="594" customWidth="1"/>
    <col min="3837" max="3837" width="16.25" style="594" customWidth="1"/>
    <col min="3838" max="3838" width="1.5" style="594" customWidth="1"/>
    <col min="3839" max="3839" width="16.25" style="594" customWidth="1"/>
    <col min="3840" max="3840" width="1.5" style="594" customWidth="1"/>
    <col min="3841" max="3841" width="16.625" style="594" customWidth="1"/>
    <col min="3842" max="3842" width="8.75" style="594" customWidth="1"/>
    <col min="3843" max="3843" width="16.75" style="594" customWidth="1"/>
    <col min="3844" max="3844" width="2.375" style="594" customWidth="1"/>
    <col min="3845" max="3845" width="16.25" style="594" customWidth="1"/>
    <col min="3846" max="3846" width="1.5" style="594" customWidth="1"/>
    <col min="3847" max="3847" width="16.625" style="594" customWidth="1"/>
    <col min="3848" max="3848" width="1.5" style="594" customWidth="1"/>
    <col min="3849" max="3849" width="16" style="594" customWidth="1"/>
    <col min="3850" max="3850" width="2.375" style="594" customWidth="1"/>
    <col min="3851" max="4086" width="9" style="594"/>
    <col min="4087" max="4087" width="5.125" style="594" customWidth="1"/>
    <col min="4088" max="4088" width="1.5" style="594" customWidth="1"/>
    <col min="4089" max="4089" width="25.875" style="594" customWidth="1"/>
    <col min="4090" max="4090" width="3.25" style="594" customWidth="1"/>
    <col min="4091" max="4091" width="14.5" style="594" customWidth="1"/>
    <col min="4092" max="4092" width="2.375" style="594" customWidth="1"/>
    <col min="4093" max="4093" width="16.25" style="594" customWidth="1"/>
    <col min="4094" max="4094" width="1.5" style="594" customWidth="1"/>
    <col min="4095" max="4095" width="16.25" style="594" customWidth="1"/>
    <col min="4096" max="4096" width="1.5" style="594" customWidth="1"/>
    <col min="4097" max="4097" width="16.625" style="594" customWidth="1"/>
    <col min="4098" max="4098" width="8.75" style="594" customWidth="1"/>
    <col min="4099" max="4099" width="16.75" style="594" customWidth="1"/>
    <col min="4100" max="4100" width="2.375" style="594" customWidth="1"/>
    <col min="4101" max="4101" width="16.25" style="594" customWidth="1"/>
    <col min="4102" max="4102" width="1.5" style="594" customWidth="1"/>
    <col min="4103" max="4103" width="16.625" style="594" customWidth="1"/>
    <col min="4104" max="4104" width="1.5" style="594" customWidth="1"/>
    <col min="4105" max="4105" width="16" style="594" customWidth="1"/>
    <col min="4106" max="4106" width="2.375" style="594" customWidth="1"/>
    <col min="4107" max="4342" width="9" style="594"/>
    <col min="4343" max="4343" width="5.125" style="594" customWidth="1"/>
    <col min="4344" max="4344" width="1.5" style="594" customWidth="1"/>
    <col min="4345" max="4345" width="25.875" style="594" customWidth="1"/>
    <col min="4346" max="4346" width="3.25" style="594" customWidth="1"/>
    <col min="4347" max="4347" width="14.5" style="594" customWidth="1"/>
    <col min="4348" max="4348" width="2.375" style="594" customWidth="1"/>
    <col min="4349" max="4349" width="16.25" style="594" customWidth="1"/>
    <col min="4350" max="4350" width="1.5" style="594" customWidth="1"/>
    <col min="4351" max="4351" width="16.25" style="594" customWidth="1"/>
    <col min="4352" max="4352" width="1.5" style="594" customWidth="1"/>
    <col min="4353" max="4353" width="16.625" style="594" customWidth="1"/>
    <col min="4354" max="4354" width="8.75" style="594" customWidth="1"/>
    <col min="4355" max="4355" width="16.75" style="594" customWidth="1"/>
    <col min="4356" max="4356" width="2.375" style="594" customWidth="1"/>
    <col min="4357" max="4357" width="16.25" style="594" customWidth="1"/>
    <col min="4358" max="4358" width="1.5" style="594" customWidth="1"/>
    <col min="4359" max="4359" width="16.625" style="594" customWidth="1"/>
    <col min="4360" max="4360" width="1.5" style="594" customWidth="1"/>
    <col min="4361" max="4361" width="16" style="594" customWidth="1"/>
    <col min="4362" max="4362" width="2.375" style="594" customWidth="1"/>
    <col min="4363" max="4598" width="9" style="594"/>
    <col min="4599" max="4599" width="5.125" style="594" customWidth="1"/>
    <col min="4600" max="4600" width="1.5" style="594" customWidth="1"/>
    <col min="4601" max="4601" width="25.875" style="594" customWidth="1"/>
    <col min="4602" max="4602" width="3.25" style="594" customWidth="1"/>
    <col min="4603" max="4603" width="14.5" style="594" customWidth="1"/>
    <col min="4604" max="4604" width="2.375" style="594" customWidth="1"/>
    <col min="4605" max="4605" width="16.25" style="594" customWidth="1"/>
    <col min="4606" max="4606" width="1.5" style="594" customWidth="1"/>
    <col min="4607" max="4607" width="16.25" style="594" customWidth="1"/>
    <col min="4608" max="4608" width="1.5" style="594" customWidth="1"/>
    <col min="4609" max="4609" width="16.625" style="594" customWidth="1"/>
    <col min="4610" max="4610" width="8.75" style="594" customWidth="1"/>
    <col min="4611" max="4611" width="16.75" style="594" customWidth="1"/>
    <col min="4612" max="4612" width="2.375" style="594" customWidth="1"/>
    <col min="4613" max="4613" width="16.25" style="594" customWidth="1"/>
    <col min="4614" max="4614" width="1.5" style="594" customWidth="1"/>
    <col min="4615" max="4615" width="16.625" style="594" customWidth="1"/>
    <col min="4616" max="4616" width="1.5" style="594" customWidth="1"/>
    <col min="4617" max="4617" width="16" style="594" customWidth="1"/>
    <col min="4618" max="4618" width="2.375" style="594" customWidth="1"/>
    <col min="4619" max="4854" width="9" style="594"/>
    <col min="4855" max="4855" width="5.125" style="594" customWidth="1"/>
    <col min="4856" max="4856" width="1.5" style="594" customWidth="1"/>
    <col min="4857" max="4857" width="25.875" style="594" customWidth="1"/>
    <col min="4858" max="4858" width="3.25" style="594" customWidth="1"/>
    <col min="4859" max="4859" width="14.5" style="594" customWidth="1"/>
    <col min="4860" max="4860" width="2.375" style="594" customWidth="1"/>
    <col min="4861" max="4861" width="16.25" style="594" customWidth="1"/>
    <col min="4862" max="4862" width="1.5" style="594" customWidth="1"/>
    <col min="4863" max="4863" width="16.25" style="594" customWidth="1"/>
    <col min="4864" max="4864" width="1.5" style="594" customWidth="1"/>
    <col min="4865" max="4865" width="16.625" style="594" customWidth="1"/>
    <col min="4866" max="4866" width="8.75" style="594" customWidth="1"/>
    <col min="4867" max="4867" width="16.75" style="594" customWidth="1"/>
    <col min="4868" max="4868" width="2.375" style="594" customWidth="1"/>
    <col min="4869" max="4869" width="16.25" style="594" customWidth="1"/>
    <col min="4870" max="4870" width="1.5" style="594" customWidth="1"/>
    <col min="4871" max="4871" width="16.625" style="594" customWidth="1"/>
    <col min="4872" max="4872" width="1.5" style="594" customWidth="1"/>
    <col min="4873" max="4873" width="16" style="594" customWidth="1"/>
    <col min="4874" max="4874" width="2.375" style="594" customWidth="1"/>
    <col min="4875" max="5110" width="9" style="594"/>
    <col min="5111" max="5111" width="5.125" style="594" customWidth="1"/>
    <col min="5112" max="5112" width="1.5" style="594" customWidth="1"/>
    <col min="5113" max="5113" width="25.875" style="594" customWidth="1"/>
    <col min="5114" max="5114" width="3.25" style="594" customWidth="1"/>
    <col min="5115" max="5115" width="14.5" style="594" customWidth="1"/>
    <col min="5116" max="5116" width="2.375" style="594" customWidth="1"/>
    <col min="5117" max="5117" width="16.25" style="594" customWidth="1"/>
    <col min="5118" max="5118" width="1.5" style="594" customWidth="1"/>
    <col min="5119" max="5119" width="16.25" style="594" customWidth="1"/>
    <col min="5120" max="5120" width="1.5" style="594" customWidth="1"/>
    <col min="5121" max="5121" width="16.625" style="594" customWidth="1"/>
    <col min="5122" max="5122" width="8.75" style="594" customWidth="1"/>
    <col min="5123" max="5123" width="16.75" style="594" customWidth="1"/>
    <col min="5124" max="5124" width="2.375" style="594" customWidth="1"/>
    <col min="5125" max="5125" width="16.25" style="594" customWidth="1"/>
    <col min="5126" max="5126" width="1.5" style="594" customWidth="1"/>
    <col min="5127" max="5127" width="16.625" style="594" customWidth="1"/>
    <col min="5128" max="5128" width="1.5" style="594" customWidth="1"/>
    <col min="5129" max="5129" width="16" style="594" customWidth="1"/>
    <col min="5130" max="5130" width="2.375" style="594" customWidth="1"/>
    <col min="5131" max="5366" width="9" style="594"/>
    <col min="5367" max="5367" width="5.125" style="594" customWidth="1"/>
    <col min="5368" max="5368" width="1.5" style="594" customWidth="1"/>
    <col min="5369" max="5369" width="25.875" style="594" customWidth="1"/>
    <col min="5370" max="5370" width="3.25" style="594" customWidth="1"/>
    <col min="5371" max="5371" width="14.5" style="594" customWidth="1"/>
    <col min="5372" max="5372" width="2.375" style="594" customWidth="1"/>
    <col min="5373" max="5373" width="16.25" style="594" customWidth="1"/>
    <col min="5374" max="5374" width="1.5" style="594" customWidth="1"/>
    <col min="5375" max="5375" width="16.25" style="594" customWidth="1"/>
    <col min="5376" max="5376" width="1.5" style="594" customWidth="1"/>
    <col min="5377" max="5377" width="16.625" style="594" customWidth="1"/>
    <col min="5378" max="5378" width="8.75" style="594" customWidth="1"/>
    <col min="5379" max="5379" width="16.75" style="594" customWidth="1"/>
    <col min="5380" max="5380" width="2.375" style="594" customWidth="1"/>
    <col min="5381" max="5381" width="16.25" style="594" customWidth="1"/>
    <col min="5382" max="5382" width="1.5" style="594" customWidth="1"/>
    <col min="5383" max="5383" width="16.625" style="594" customWidth="1"/>
    <col min="5384" max="5384" width="1.5" style="594" customWidth="1"/>
    <col min="5385" max="5385" width="16" style="594" customWidth="1"/>
    <col min="5386" max="5386" width="2.375" style="594" customWidth="1"/>
    <col min="5387" max="5622" width="9" style="594"/>
    <col min="5623" max="5623" width="5.125" style="594" customWidth="1"/>
    <col min="5624" max="5624" width="1.5" style="594" customWidth="1"/>
    <col min="5625" max="5625" width="25.875" style="594" customWidth="1"/>
    <col min="5626" max="5626" width="3.25" style="594" customWidth="1"/>
    <col min="5627" max="5627" width="14.5" style="594" customWidth="1"/>
    <col min="5628" max="5628" width="2.375" style="594" customWidth="1"/>
    <col min="5629" max="5629" width="16.25" style="594" customWidth="1"/>
    <col min="5630" max="5630" width="1.5" style="594" customWidth="1"/>
    <col min="5631" max="5631" width="16.25" style="594" customWidth="1"/>
    <col min="5632" max="5632" width="1.5" style="594" customWidth="1"/>
    <col min="5633" max="5633" width="16.625" style="594" customWidth="1"/>
    <col min="5634" max="5634" width="8.75" style="594" customWidth="1"/>
    <col min="5635" max="5635" width="16.75" style="594" customWidth="1"/>
    <col min="5636" max="5636" width="2.375" style="594" customWidth="1"/>
    <col min="5637" max="5637" width="16.25" style="594" customWidth="1"/>
    <col min="5638" max="5638" width="1.5" style="594" customWidth="1"/>
    <col min="5639" max="5639" width="16.625" style="594" customWidth="1"/>
    <col min="5640" max="5640" width="1.5" style="594" customWidth="1"/>
    <col min="5641" max="5641" width="16" style="594" customWidth="1"/>
    <col min="5642" max="5642" width="2.375" style="594" customWidth="1"/>
    <col min="5643" max="5878" width="9" style="594"/>
    <col min="5879" max="5879" width="5.125" style="594" customWidth="1"/>
    <col min="5880" max="5880" width="1.5" style="594" customWidth="1"/>
    <col min="5881" max="5881" width="25.875" style="594" customWidth="1"/>
    <col min="5882" max="5882" width="3.25" style="594" customWidth="1"/>
    <col min="5883" max="5883" width="14.5" style="594" customWidth="1"/>
    <col min="5884" max="5884" width="2.375" style="594" customWidth="1"/>
    <col min="5885" max="5885" width="16.25" style="594" customWidth="1"/>
    <col min="5886" max="5886" width="1.5" style="594" customWidth="1"/>
    <col min="5887" max="5887" width="16.25" style="594" customWidth="1"/>
    <col min="5888" max="5888" width="1.5" style="594" customWidth="1"/>
    <col min="5889" max="5889" width="16.625" style="594" customWidth="1"/>
    <col min="5890" max="5890" width="8.75" style="594" customWidth="1"/>
    <col min="5891" max="5891" width="16.75" style="594" customWidth="1"/>
    <col min="5892" max="5892" width="2.375" style="594" customWidth="1"/>
    <col min="5893" max="5893" width="16.25" style="594" customWidth="1"/>
    <col min="5894" max="5894" width="1.5" style="594" customWidth="1"/>
    <col min="5895" max="5895" width="16.625" style="594" customWidth="1"/>
    <col min="5896" max="5896" width="1.5" style="594" customWidth="1"/>
    <col min="5897" max="5897" width="16" style="594" customWidth="1"/>
    <col min="5898" max="5898" width="2.375" style="594" customWidth="1"/>
    <col min="5899" max="6134" width="9" style="594"/>
    <col min="6135" max="6135" width="5.125" style="594" customWidth="1"/>
    <col min="6136" max="6136" width="1.5" style="594" customWidth="1"/>
    <col min="6137" max="6137" width="25.875" style="594" customWidth="1"/>
    <col min="6138" max="6138" width="3.25" style="594" customWidth="1"/>
    <col min="6139" max="6139" width="14.5" style="594" customWidth="1"/>
    <col min="6140" max="6140" width="2.375" style="594" customWidth="1"/>
    <col min="6141" max="6141" width="16.25" style="594" customWidth="1"/>
    <col min="6142" max="6142" width="1.5" style="594" customWidth="1"/>
    <col min="6143" max="6143" width="16.25" style="594" customWidth="1"/>
    <col min="6144" max="6144" width="1.5" style="594" customWidth="1"/>
    <col min="6145" max="6145" width="16.625" style="594" customWidth="1"/>
    <col min="6146" max="6146" width="8.75" style="594" customWidth="1"/>
    <col min="6147" max="6147" width="16.75" style="594" customWidth="1"/>
    <col min="6148" max="6148" width="2.375" style="594" customWidth="1"/>
    <col min="6149" max="6149" width="16.25" style="594" customWidth="1"/>
    <col min="6150" max="6150" width="1.5" style="594" customWidth="1"/>
    <col min="6151" max="6151" width="16.625" style="594" customWidth="1"/>
    <col min="6152" max="6152" width="1.5" style="594" customWidth="1"/>
    <col min="6153" max="6153" width="16" style="594" customWidth="1"/>
    <col min="6154" max="6154" width="2.375" style="594" customWidth="1"/>
    <col min="6155" max="6390" width="9" style="594"/>
    <col min="6391" max="6391" width="5.125" style="594" customWidth="1"/>
    <col min="6392" max="6392" width="1.5" style="594" customWidth="1"/>
    <col min="6393" max="6393" width="25.875" style="594" customWidth="1"/>
    <col min="6394" max="6394" width="3.25" style="594" customWidth="1"/>
    <col min="6395" max="6395" width="14.5" style="594" customWidth="1"/>
    <col min="6396" max="6396" width="2.375" style="594" customWidth="1"/>
    <col min="6397" max="6397" width="16.25" style="594" customWidth="1"/>
    <col min="6398" max="6398" width="1.5" style="594" customWidth="1"/>
    <col min="6399" max="6399" width="16.25" style="594" customWidth="1"/>
    <col min="6400" max="6400" width="1.5" style="594" customWidth="1"/>
    <col min="6401" max="6401" width="16.625" style="594" customWidth="1"/>
    <col min="6402" max="6402" width="8.75" style="594" customWidth="1"/>
    <col min="6403" max="6403" width="16.75" style="594" customWidth="1"/>
    <col min="6404" max="6404" width="2.375" style="594" customWidth="1"/>
    <col min="6405" max="6405" width="16.25" style="594" customWidth="1"/>
    <col min="6406" max="6406" width="1.5" style="594" customWidth="1"/>
    <col min="6407" max="6407" width="16.625" style="594" customWidth="1"/>
    <col min="6408" max="6408" width="1.5" style="594" customWidth="1"/>
    <col min="6409" max="6409" width="16" style="594" customWidth="1"/>
    <col min="6410" max="6410" width="2.375" style="594" customWidth="1"/>
    <col min="6411" max="6646" width="9" style="594"/>
    <col min="6647" max="6647" width="5.125" style="594" customWidth="1"/>
    <col min="6648" max="6648" width="1.5" style="594" customWidth="1"/>
    <col min="6649" max="6649" width="25.875" style="594" customWidth="1"/>
    <col min="6650" max="6650" width="3.25" style="594" customWidth="1"/>
    <col min="6651" max="6651" width="14.5" style="594" customWidth="1"/>
    <col min="6652" max="6652" width="2.375" style="594" customWidth="1"/>
    <col min="6653" max="6653" width="16.25" style="594" customWidth="1"/>
    <col min="6654" max="6654" width="1.5" style="594" customWidth="1"/>
    <col min="6655" max="6655" width="16.25" style="594" customWidth="1"/>
    <col min="6656" max="6656" width="1.5" style="594" customWidth="1"/>
    <col min="6657" max="6657" width="16.625" style="594" customWidth="1"/>
    <col min="6658" max="6658" width="8.75" style="594" customWidth="1"/>
    <col min="6659" max="6659" width="16.75" style="594" customWidth="1"/>
    <col min="6660" max="6660" width="2.375" style="594" customWidth="1"/>
    <col min="6661" max="6661" width="16.25" style="594" customWidth="1"/>
    <col min="6662" max="6662" width="1.5" style="594" customWidth="1"/>
    <col min="6663" max="6663" width="16.625" style="594" customWidth="1"/>
    <col min="6664" max="6664" width="1.5" style="594" customWidth="1"/>
    <col min="6665" max="6665" width="16" style="594" customWidth="1"/>
    <col min="6666" max="6666" width="2.375" style="594" customWidth="1"/>
    <col min="6667" max="6902" width="9" style="594"/>
    <col min="6903" max="6903" width="5.125" style="594" customWidth="1"/>
    <col min="6904" max="6904" width="1.5" style="594" customWidth="1"/>
    <col min="6905" max="6905" width="25.875" style="594" customWidth="1"/>
    <col min="6906" max="6906" width="3.25" style="594" customWidth="1"/>
    <col min="6907" max="6907" width="14.5" style="594" customWidth="1"/>
    <col min="6908" max="6908" width="2.375" style="594" customWidth="1"/>
    <col min="6909" max="6909" width="16.25" style="594" customWidth="1"/>
    <col min="6910" max="6910" width="1.5" style="594" customWidth="1"/>
    <col min="6911" max="6911" width="16.25" style="594" customWidth="1"/>
    <col min="6912" max="6912" width="1.5" style="594" customWidth="1"/>
    <col min="6913" max="6913" width="16.625" style="594" customWidth="1"/>
    <col min="6914" max="6914" width="8.75" style="594" customWidth="1"/>
    <col min="6915" max="6915" width="16.75" style="594" customWidth="1"/>
    <col min="6916" max="6916" width="2.375" style="594" customWidth="1"/>
    <col min="6917" max="6917" width="16.25" style="594" customWidth="1"/>
    <col min="6918" max="6918" width="1.5" style="594" customWidth="1"/>
    <col min="6919" max="6919" width="16.625" style="594" customWidth="1"/>
    <col min="6920" max="6920" width="1.5" style="594" customWidth="1"/>
    <col min="6921" max="6921" width="16" style="594" customWidth="1"/>
    <col min="6922" max="6922" width="2.375" style="594" customWidth="1"/>
    <col min="6923" max="7158" width="9" style="594"/>
    <col min="7159" max="7159" width="5.125" style="594" customWidth="1"/>
    <col min="7160" max="7160" width="1.5" style="594" customWidth="1"/>
    <col min="7161" max="7161" width="25.875" style="594" customWidth="1"/>
    <col min="7162" max="7162" width="3.25" style="594" customWidth="1"/>
    <col min="7163" max="7163" width="14.5" style="594" customWidth="1"/>
    <col min="7164" max="7164" width="2.375" style="594" customWidth="1"/>
    <col min="7165" max="7165" width="16.25" style="594" customWidth="1"/>
    <col min="7166" max="7166" width="1.5" style="594" customWidth="1"/>
    <col min="7167" max="7167" width="16.25" style="594" customWidth="1"/>
    <col min="7168" max="7168" width="1.5" style="594" customWidth="1"/>
    <col min="7169" max="7169" width="16.625" style="594" customWidth="1"/>
    <col min="7170" max="7170" width="8.75" style="594" customWidth="1"/>
    <col min="7171" max="7171" width="16.75" style="594" customWidth="1"/>
    <col min="7172" max="7172" width="2.375" style="594" customWidth="1"/>
    <col min="7173" max="7173" width="16.25" style="594" customWidth="1"/>
    <col min="7174" max="7174" width="1.5" style="594" customWidth="1"/>
    <col min="7175" max="7175" width="16.625" style="594" customWidth="1"/>
    <col min="7176" max="7176" width="1.5" style="594" customWidth="1"/>
    <col min="7177" max="7177" width="16" style="594" customWidth="1"/>
    <col min="7178" max="7178" width="2.375" style="594" customWidth="1"/>
    <col min="7179" max="7414" width="9" style="594"/>
    <col min="7415" max="7415" width="5.125" style="594" customWidth="1"/>
    <col min="7416" max="7416" width="1.5" style="594" customWidth="1"/>
    <col min="7417" max="7417" width="25.875" style="594" customWidth="1"/>
    <col min="7418" max="7418" width="3.25" style="594" customWidth="1"/>
    <col min="7419" max="7419" width="14.5" style="594" customWidth="1"/>
    <col min="7420" max="7420" width="2.375" style="594" customWidth="1"/>
    <col min="7421" max="7421" width="16.25" style="594" customWidth="1"/>
    <col min="7422" max="7422" width="1.5" style="594" customWidth="1"/>
    <col min="7423" max="7423" width="16.25" style="594" customWidth="1"/>
    <col min="7424" max="7424" width="1.5" style="594" customWidth="1"/>
    <col min="7425" max="7425" width="16.625" style="594" customWidth="1"/>
    <col min="7426" max="7426" width="8.75" style="594" customWidth="1"/>
    <col min="7427" max="7427" width="16.75" style="594" customWidth="1"/>
    <col min="7428" max="7428" width="2.375" style="594" customWidth="1"/>
    <col min="7429" max="7429" width="16.25" style="594" customWidth="1"/>
    <col min="7430" max="7430" width="1.5" style="594" customWidth="1"/>
    <col min="7431" max="7431" width="16.625" style="594" customWidth="1"/>
    <col min="7432" max="7432" width="1.5" style="594" customWidth="1"/>
    <col min="7433" max="7433" width="16" style="594" customWidth="1"/>
    <col min="7434" max="7434" width="2.375" style="594" customWidth="1"/>
    <col min="7435" max="7670" width="9" style="594"/>
    <col min="7671" max="7671" width="5.125" style="594" customWidth="1"/>
    <col min="7672" max="7672" width="1.5" style="594" customWidth="1"/>
    <col min="7673" max="7673" width="25.875" style="594" customWidth="1"/>
    <col min="7674" max="7674" width="3.25" style="594" customWidth="1"/>
    <col min="7675" max="7675" width="14.5" style="594" customWidth="1"/>
    <col min="7676" max="7676" width="2.375" style="594" customWidth="1"/>
    <col min="7677" max="7677" width="16.25" style="594" customWidth="1"/>
    <col min="7678" max="7678" width="1.5" style="594" customWidth="1"/>
    <col min="7679" max="7679" width="16.25" style="594" customWidth="1"/>
    <col min="7680" max="7680" width="1.5" style="594" customWidth="1"/>
    <col min="7681" max="7681" width="16.625" style="594" customWidth="1"/>
    <col min="7682" max="7682" width="8.75" style="594" customWidth="1"/>
    <col min="7683" max="7683" width="16.75" style="594" customWidth="1"/>
    <col min="7684" max="7684" width="2.375" style="594" customWidth="1"/>
    <col min="7685" max="7685" width="16.25" style="594" customWidth="1"/>
    <col min="7686" max="7686" width="1.5" style="594" customWidth="1"/>
    <col min="7687" max="7687" width="16.625" style="594" customWidth="1"/>
    <col min="7688" max="7688" width="1.5" style="594" customWidth="1"/>
    <col min="7689" max="7689" width="16" style="594" customWidth="1"/>
    <col min="7690" max="7690" width="2.375" style="594" customWidth="1"/>
    <col min="7691" max="7926" width="9" style="594"/>
    <col min="7927" max="7927" width="5.125" style="594" customWidth="1"/>
    <col min="7928" max="7928" width="1.5" style="594" customWidth="1"/>
    <col min="7929" max="7929" width="25.875" style="594" customWidth="1"/>
    <col min="7930" max="7930" width="3.25" style="594" customWidth="1"/>
    <col min="7931" max="7931" width="14.5" style="594" customWidth="1"/>
    <col min="7932" max="7932" width="2.375" style="594" customWidth="1"/>
    <col min="7933" max="7933" width="16.25" style="594" customWidth="1"/>
    <col min="7934" max="7934" width="1.5" style="594" customWidth="1"/>
    <col min="7935" max="7935" width="16.25" style="594" customWidth="1"/>
    <col min="7936" max="7936" width="1.5" style="594" customWidth="1"/>
    <col min="7937" max="7937" width="16.625" style="594" customWidth="1"/>
    <col min="7938" max="7938" width="8.75" style="594" customWidth="1"/>
    <col min="7939" max="7939" width="16.75" style="594" customWidth="1"/>
    <col min="7940" max="7940" width="2.375" style="594" customWidth="1"/>
    <col min="7941" max="7941" width="16.25" style="594" customWidth="1"/>
    <col min="7942" max="7942" width="1.5" style="594" customWidth="1"/>
    <col min="7943" max="7943" width="16.625" style="594" customWidth="1"/>
    <col min="7944" max="7944" width="1.5" style="594" customWidth="1"/>
    <col min="7945" max="7945" width="16" style="594" customWidth="1"/>
    <col min="7946" max="7946" width="2.375" style="594" customWidth="1"/>
    <col min="7947" max="8182" width="9" style="594"/>
    <col min="8183" max="8183" width="5.125" style="594" customWidth="1"/>
    <col min="8184" max="8184" width="1.5" style="594" customWidth="1"/>
    <col min="8185" max="8185" width="25.875" style="594" customWidth="1"/>
    <col min="8186" max="8186" width="3.25" style="594" customWidth="1"/>
    <col min="8187" max="8187" width="14.5" style="594" customWidth="1"/>
    <col min="8188" max="8188" width="2.375" style="594" customWidth="1"/>
    <col min="8189" max="8189" width="16.25" style="594" customWidth="1"/>
    <col min="8190" max="8190" width="1.5" style="594" customWidth="1"/>
    <col min="8191" max="8191" width="16.25" style="594" customWidth="1"/>
    <col min="8192" max="8192" width="1.5" style="594" customWidth="1"/>
    <col min="8193" max="8193" width="16.625" style="594" customWidth="1"/>
    <col min="8194" max="8194" width="8.75" style="594" customWidth="1"/>
    <col min="8195" max="8195" width="16.75" style="594" customWidth="1"/>
    <col min="8196" max="8196" width="2.375" style="594" customWidth="1"/>
    <col min="8197" max="8197" width="16.25" style="594" customWidth="1"/>
    <col min="8198" max="8198" width="1.5" style="594" customWidth="1"/>
    <col min="8199" max="8199" width="16.625" style="594" customWidth="1"/>
    <col min="8200" max="8200" width="1.5" style="594" customWidth="1"/>
    <col min="8201" max="8201" width="16" style="594" customWidth="1"/>
    <col min="8202" max="8202" width="2.375" style="594" customWidth="1"/>
    <col min="8203" max="8438" width="9" style="594"/>
    <col min="8439" max="8439" width="5.125" style="594" customWidth="1"/>
    <col min="8440" max="8440" width="1.5" style="594" customWidth="1"/>
    <col min="8441" max="8441" width="25.875" style="594" customWidth="1"/>
    <col min="8442" max="8442" width="3.25" style="594" customWidth="1"/>
    <col min="8443" max="8443" width="14.5" style="594" customWidth="1"/>
    <col min="8444" max="8444" width="2.375" style="594" customWidth="1"/>
    <col min="8445" max="8445" width="16.25" style="594" customWidth="1"/>
    <col min="8446" max="8446" width="1.5" style="594" customWidth="1"/>
    <col min="8447" max="8447" width="16.25" style="594" customWidth="1"/>
    <col min="8448" max="8448" width="1.5" style="594" customWidth="1"/>
    <col min="8449" max="8449" width="16.625" style="594" customWidth="1"/>
    <col min="8450" max="8450" width="8.75" style="594" customWidth="1"/>
    <col min="8451" max="8451" width="16.75" style="594" customWidth="1"/>
    <col min="8452" max="8452" width="2.375" style="594" customWidth="1"/>
    <col min="8453" max="8453" width="16.25" style="594" customWidth="1"/>
    <col min="8454" max="8454" width="1.5" style="594" customWidth="1"/>
    <col min="8455" max="8455" width="16.625" style="594" customWidth="1"/>
    <col min="8456" max="8456" width="1.5" style="594" customWidth="1"/>
    <col min="8457" max="8457" width="16" style="594" customWidth="1"/>
    <col min="8458" max="8458" width="2.375" style="594" customWidth="1"/>
    <col min="8459" max="8694" width="9" style="594"/>
    <col min="8695" max="8695" width="5.125" style="594" customWidth="1"/>
    <col min="8696" max="8696" width="1.5" style="594" customWidth="1"/>
    <col min="8697" max="8697" width="25.875" style="594" customWidth="1"/>
    <col min="8698" max="8698" width="3.25" style="594" customWidth="1"/>
    <col min="8699" max="8699" width="14.5" style="594" customWidth="1"/>
    <col min="8700" max="8700" width="2.375" style="594" customWidth="1"/>
    <col min="8701" max="8701" width="16.25" style="594" customWidth="1"/>
    <col min="8702" max="8702" width="1.5" style="594" customWidth="1"/>
    <col min="8703" max="8703" width="16.25" style="594" customWidth="1"/>
    <col min="8704" max="8704" width="1.5" style="594" customWidth="1"/>
    <col min="8705" max="8705" width="16.625" style="594" customWidth="1"/>
    <col min="8706" max="8706" width="8.75" style="594" customWidth="1"/>
    <col min="8707" max="8707" width="16.75" style="594" customWidth="1"/>
    <col min="8708" max="8708" width="2.375" style="594" customWidth="1"/>
    <col min="8709" max="8709" width="16.25" style="594" customWidth="1"/>
    <col min="8710" max="8710" width="1.5" style="594" customWidth="1"/>
    <col min="8711" max="8711" width="16.625" style="594" customWidth="1"/>
    <col min="8712" max="8712" width="1.5" style="594" customWidth="1"/>
    <col min="8713" max="8713" width="16" style="594" customWidth="1"/>
    <col min="8714" max="8714" width="2.375" style="594" customWidth="1"/>
    <col min="8715" max="8950" width="9" style="594"/>
    <col min="8951" max="8951" width="5.125" style="594" customWidth="1"/>
    <col min="8952" max="8952" width="1.5" style="594" customWidth="1"/>
    <col min="8953" max="8953" width="25.875" style="594" customWidth="1"/>
    <col min="8954" max="8954" width="3.25" style="594" customWidth="1"/>
    <col min="8955" max="8955" width="14.5" style="594" customWidth="1"/>
    <col min="8956" max="8956" width="2.375" style="594" customWidth="1"/>
    <col min="8957" max="8957" width="16.25" style="594" customWidth="1"/>
    <col min="8958" max="8958" width="1.5" style="594" customWidth="1"/>
    <col min="8959" max="8959" width="16.25" style="594" customWidth="1"/>
    <col min="8960" max="8960" width="1.5" style="594" customWidth="1"/>
    <col min="8961" max="8961" width="16.625" style="594" customWidth="1"/>
    <col min="8962" max="8962" width="8.75" style="594" customWidth="1"/>
    <col min="8963" max="8963" width="16.75" style="594" customWidth="1"/>
    <col min="8964" max="8964" width="2.375" style="594" customWidth="1"/>
    <col min="8965" max="8965" width="16.25" style="594" customWidth="1"/>
    <col min="8966" max="8966" width="1.5" style="594" customWidth="1"/>
    <col min="8967" max="8967" width="16.625" style="594" customWidth="1"/>
    <col min="8968" max="8968" width="1.5" style="594" customWidth="1"/>
    <col min="8969" max="8969" width="16" style="594" customWidth="1"/>
    <col min="8970" max="8970" width="2.375" style="594" customWidth="1"/>
    <col min="8971" max="9206" width="9" style="594"/>
    <col min="9207" max="9207" width="5.125" style="594" customWidth="1"/>
    <col min="9208" max="9208" width="1.5" style="594" customWidth="1"/>
    <col min="9209" max="9209" width="25.875" style="594" customWidth="1"/>
    <col min="9210" max="9210" width="3.25" style="594" customWidth="1"/>
    <col min="9211" max="9211" width="14.5" style="594" customWidth="1"/>
    <col min="9212" max="9212" width="2.375" style="594" customWidth="1"/>
    <col min="9213" max="9213" width="16.25" style="594" customWidth="1"/>
    <col min="9214" max="9214" width="1.5" style="594" customWidth="1"/>
    <col min="9215" max="9215" width="16.25" style="594" customWidth="1"/>
    <col min="9216" max="9216" width="1.5" style="594" customWidth="1"/>
    <col min="9217" max="9217" width="16.625" style="594" customWidth="1"/>
    <col min="9218" max="9218" width="8.75" style="594" customWidth="1"/>
    <col min="9219" max="9219" width="16.75" style="594" customWidth="1"/>
    <col min="9220" max="9220" width="2.375" style="594" customWidth="1"/>
    <col min="9221" max="9221" width="16.25" style="594" customWidth="1"/>
    <col min="9222" max="9222" width="1.5" style="594" customWidth="1"/>
    <col min="9223" max="9223" width="16.625" style="594" customWidth="1"/>
    <col min="9224" max="9224" width="1.5" style="594" customWidth="1"/>
    <col min="9225" max="9225" width="16" style="594" customWidth="1"/>
    <col min="9226" max="9226" width="2.375" style="594" customWidth="1"/>
    <col min="9227" max="9462" width="9" style="594"/>
    <col min="9463" max="9463" width="5.125" style="594" customWidth="1"/>
    <col min="9464" max="9464" width="1.5" style="594" customWidth="1"/>
    <col min="9465" max="9465" width="25.875" style="594" customWidth="1"/>
    <col min="9466" max="9466" width="3.25" style="594" customWidth="1"/>
    <col min="9467" max="9467" width="14.5" style="594" customWidth="1"/>
    <col min="9468" max="9468" width="2.375" style="594" customWidth="1"/>
    <col min="9469" max="9469" width="16.25" style="594" customWidth="1"/>
    <col min="9470" max="9470" width="1.5" style="594" customWidth="1"/>
    <col min="9471" max="9471" width="16.25" style="594" customWidth="1"/>
    <col min="9472" max="9472" width="1.5" style="594" customWidth="1"/>
    <col min="9473" max="9473" width="16.625" style="594" customWidth="1"/>
    <col min="9474" max="9474" width="8.75" style="594" customWidth="1"/>
    <col min="9475" max="9475" width="16.75" style="594" customWidth="1"/>
    <col min="9476" max="9476" width="2.375" style="594" customWidth="1"/>
    <col min="9477" max="9477" width="16.25" style="594" customWidth="1"/>
    <col min="9478" max="9478" width="1.5" style="594" customWidth="1"/>
    <col min="9479" max="9479" width="16.625" style="594" customWidth="1"/>
    <col min="9480" max="9480" width="1.5" style="594" customWidth="1"/>
    <col min="9481" max="9481" width="16" style="594" customWidth="1"/>
    <col min="9482" max="9482" width="2.375" style="594" customWidth="1"/>
    <col min="9483" max="9718" width="9" style="594"/>
    <col min="9719" max="9719" width="5.125" style="594" customWidth="1"/>
    <col min="9720" max="9720" width="1.5" style="594" customWidth="1"/>
    <col min="9721" max="9721" width="25.875" style="594" customWidth="1"/>
    <col min="9722" max="9722" width="3.25" style="594" customWidth="1"/>
    <col min="9723" max="9723" width="14.5" style="594" customWidth="1"/>
    <col min="9724" max="9724" width="2.375" style="594" customWidth="1"/>
    <col min="9725" max="9725" width="16.25" style="594" customWidth="1"/>
    <col min="9726" max="9726" width="1.5" style="594" customWidth="1"/>
    <col min="9727" max="9727" width="16.25" style="594" customWidth="1"/>
    <col min="9728" max="9728" width="1.5" style="594" customWidth="1"/>
    <col min="9729" max="9729" width="16.625" style="594" customWidth="1"/>
    <col min="9730" max="9730" width="8.75" style="594" customWidth="1"/>
    <col min="9731" max="9731" width="16.75" style="594" customWidth="1"/>
    <col min="9732" max="9732" width="2.375" style="594" customWidth="1"/>
    <col min="9733" max="9733" width="16.25" style="594" customWidth="1"/>
    <col min="9734" max="9734" width="1.5" style="594" customWidth="1"/>
    <col min="9735" max="9735" width="16.625" style="594" customWidth="1"/>
    <col min="9736" max="9736" width="1.5" style="594" customWidth="1"/>
    <col min="9737" max="9737" width="16" style="594" customWidth="1"/>
    <col min="9738" max="9738" width="2.375" style="594" customWidth="1"/>
    <col min="9739" max="9974" width="9" style="594"/>
    <col min="9975" max="9975" width="5.125" style="594" customWidth="1"/>
    <col min="9976" max="9976" width="1.5" style="594" customWidth="1"/>
    <col min="9977" max="9977" width="25.875" style="594" customWidth="1"/>
    <col min="9978" max="9978" width="3.25" style="594" customWidth="1"/>
    <col min="9979" max="9979" width="14.5" style="594" customWidth="1"/>
    <col min="9980" max="9980" width="2.375" style="594" customWidth="1"/>
    <col min="9981" max="9981" width="16.25" style="594" customWidth="1"/>
    <col min="9982" max="9982" width="1.5" style="594" customWidth="1"/>
    <col min="9983" max="9983" width="16.25" style="594" customWidth="1"/>
    <col min="9984" max="9984" width="1.5" style="594" customWidth="1"/>
    <col min="9985" max="9985" width="16.625" style="594" customWidth="1"/>
    <col min="9986" max="9986" width="8.75" style="594" customWidth="1"/>
    <col min="9987" max="9987" width="16.75" style="594" customWidth="1"/>
    <col min="9988" max="9988" width="2.375" style="594" customWidth="1"/>
    <col min="9989" max="9989" width="16.25" style="594" customWidth="1"/>
    <col min="9990" max="9990" width="1.5" style="594" customWidth="1"/>
    <col min="9991" max="9991" width="16.625" style="594" customWidth="1"/>
    <col min="9992" max="9992" width="1.5" style="594" customWidth="1"/>
    <col min="9993" max="9993" width="16" style="594" customWidth="1"/>
    <col min="9994" max="9994" width="2.375" style="594" customWidth="1"/>
    <col min="9995" max="10230" width="9" style="594"/>
    <col min="10231" max="10231" width="5.125" style="594" customWidth="1"/>
    <col min="10232" max="10232" width="1.5" style="594" customWidth="1"/>
    <col min="10233" max="10233" width="25.875" style="594" customWidth="1"/>
    <col min="10234" max="10234" width="3.25" style="594" customWidth="1"/>
    <col min="10235" max="10235" width="14.5" style="594" customWidth="1"/>
    <col min="10236" max="10236" width="2.375" style="594" customWidth="1"/>
    <col min="10237" max="10237" width="16.25" style="594" customWidth="1"/>
    <col min="10238" max="10238" width="1.5" style="594" customWidth="1"/>
    <col min="10239" max="10239" width="16.25" style="594" customWidth="1"/>
    <col min="10240" max="10240" width="1.5" style="594" customWidth="1"/>
    <col min="10241" max="10241" width="16.625" style="594" customWidth="1"/>
    <col min="10242" max="10242" width="8.75" style="594" customWidth="1"/>
    <col min="10243" max="10243" width="16.75" style="594" customWidth="1"/>
    <col min="10244" max="10244" width="2.375" style="594" customWidth="1"/>
    <col min="10245" max="10245" width="16.25" style="594" customWidth="1"/>
    <col min="10246" max="10246" width="1.5" style="594" customWidth="1"/>
    <col min="10247" max="10247" width="16.625" style="594" customWidth="1"/>
    <col min="10248" max="10248" width="1.5" style="594" customWidth="1"/>
    <col min="10249" max="10249" width="16" style="594" customWidth="1"/>
    <col min="10250" max="10250" width="2.375" style="594" customWidth="1"/>
    <col min="10251" max="10486" width="9" style="594"/>
    <col min="10487" max="10487" width="5.125" style="594" customWidth="1"/>
    <col min="10488" max="10488" width="1.5" style="594" customWidth="1"/>
    <col min="10489" max="10489" width="25.875" style="594" customWidth="1"/>
    <col min="10490" max="10490" width="3.25" style="594" customWidth="1"/>
    <col min="10491" max="10491" width="14.5" style="594" customWidth="1"/>
    <col min="10492" max="10492" width="2.375" style="594" customWidth="1"/>
    <col min="10493" max="10493" width="16.25" style="594" customWidth="1"/>
    <col min="10494" max="10494" width="1.5" style="594" customWidth="1"/>
    <col min="10495" max="10495" width="16.25" style="594" customWidth="1"/>
    <col min="10496" max="10496" width="1.5" style="594" customWidth="1"/>
    <col min="10497" max="10497" width="16.625" style="594" customWidth="1"/>
    <col min="10498" max="10498" width="8.75" style="594" customWidth="1"/>
    <col min="10499" max="10499" width="16.75" style="594" customWidth="1"/>
    <col min="10500" max="10500" width="2.375" style="594" customWidth="1"/>
    <col min="10501" max="10501" width="16.25" style="594" customWidth="1"/>
    <col min="10502" max="10502" width="1.5" style="594" customWidth="1"/>
    <col min="10503" max="10503" width="16.625" style="594" customWidth="1"/>
    <col min="10504" max="10504" width="1.5" style="594" customWidth="1"/>
    <col min="10505" max="10505" width="16" style="594" customWidth="1"/>
    <col min="10506" max="10506" width="2.375" style="594" customWidth="1"/>
    <col min="10507" max="10742" width="9" style="594"/>
    <col min="10743" max="10743" width="5.125" style="594" customWidth="1"/>
    <col min="10744" max="10744" width="1.5" style="594" customWidth="1"/>
    <col min="10745" max="10745" width="25.875" style="594" customWidth="1"/>
    <col min="10746" max="10746" width="3.25" style="594" customWidth="1"/>
    <col min="10747" max="10747" width="14.5" style="594" customWidth="1"/>
    <col min="10748" max="10748" width="2.375" style="594" customWidth="1"/>
    <col min="10749" max="10749" width="16.25" style="594" customWidth="1"/>
    <col min="10750" max="10750" width="1.5" style="594" customWidth="1"/>
    <col min="10751" max="10751" width="16.25" style="594" customWidth="1"/>
    <col min="10752" max="10752" width="1.5" style="594" customWidth="1"/>
    <col min="10753" max="10753" width="16.625" style="594" customWidth="1"/>
    <col min="10754" max="10754" width="8.75" style="594" customWidth="1"/>
    <col min="10755" max="10755" width="16.75" style="594" customWidth="1"/>
    <col min="10756" max="10756" width="2.375" style="594" customWidth="1"/>
    <col min="10757" max="10757" width="16.25" style="594" customWidth="1"/>
    <col min="10758" max="10758" width="1.5" style="594" customWidth="1"/>
    <col min="10759" max="10759" width="16.625" style="594" customWidth="1"/>
    <col min="10760" max="10760" width="1.5" style="594" customWidth="1"/>
    <col min="10761" max="10761" width="16" style="594" customWidth="1"/>
    <col min="10762" max="10762" width="2.375" style="594" customWidth="1"/>
    <col min="10763" max="10998" width="9" style="594"/>
    <col min="10999" max="10999" width="5.125" style="594" customWidth="1"/>
    <col min="11000" max="11000" width="1.5" style="594" customWidth="1"/>
    <col min="11001" max="11001" width="25.875" style="594" customWidth="1"/>
    <col min="11002" max="11002" width="3.25" style="594" customWidth="1"/>
    <col min="11003" max="11003" width="14.5" style="594" customWidth="1"/>
    <col min="11004" max="11004" width="2.375" style="594" customWidth="1"/>
    <col min="11005" max="11005" width="16.25" style="594" customWidth="1"/>
    <col min="11006" max="11006" width="1.5" style="594" customWidth="1"/>
    <col min="11007" max="11007" width="16.25" style="594" customWidth="1"/>
    <col min="11008" max="11008" width="1.5" style="594" customWidth="1"/>
    <col min="11009" max="11009" width="16.625" style="594" customWidth="1"/>
    <col min="11010" max="11010" width="8.75" style="594" customWidth="1"/>
    <col min="11011" max="11011" width="16.75" style="594" customWidth="1"/>
    <col min="11012" max="11012" width="2.375" style="594" customWidth="1"/>
    <col min="11013" max="11013" width="16.25" style="594" customWidth="1"/>
    <col min="11014" max="11014" width="1.5" style="594" customWidth="1"/>
    <col min="11015" max="11015" width="16.625" style="594" customWidth="1"/>
    <col min="11016" max="11016" width="1.5" style="594" customWidth="1"/>
    <col min="11017" max="11017" width="16" style="594" customWidth="1"/>
    <col min="11018" max="11018" width="2.375" style="594" customWidth="1"/>
    <col min="11019" max="11254" width="9" style="594"/>
    <col min="11255" max="11255" width="5.125" style="594" customWidth="1"/>
    <col min="11256" max="11256" width="1.5" style="594" customWidth="1"/>
    <col min="11257" max="11257" width="25.875" style="594" customWidth="1"/>
    <col min="11258" max="11258" width="3.25" style="594" customWidth="1"/>
    <col min="11259" max="11259" width="14.5" style="594" customWidth="1"/>
    <col min="11260" max="11260" width="2.375" style="594" customWidth="1"/>
    <col min="11261" max="11261" width="16.25" style="594" customWidth="1"/>
    <col min="11262" max="11262" width="1.5" style="594" customWidth="1"/>
    <col min="11263" max="11263" width="16.25" style="594" customWidth="1"/>
    <col min="11264" max="11264" width="1.5" style="594" customWidth="1"/>
    <col min="11265" max="11265" width="16.625" style="594" customWidth="1"/>
    <col min="11266" max="11266" width="8.75" style="594" customWidth="1"/>
    <col min="11267" max="11267" width="16.75" style="594" customWidth="1"/>
    <col min="11268" max="11268" width="2.375" style="594" customWidth="1"/>
    <col min="11269" max="11269" width="16.25" style="594" customWidth="1"/>
    <col min="11270" max="11270" width="1.5" style="594" customWidth="1"/>
    <col min="11271" max="11271" width="16.625" style="594" customWidth="1"/>
    <col min="11272" max="11272" width="1.5" style="594" customWidth="1"/>
    <col min="11273" max="11273" width="16" style="594" customWidth="1"/>
    <col min="11274" max="11274" width="2.375" style="594" customWidth="1"/>
    <col min="11275" max="11510" width="9" style="594"/>
    <col min="11511" max="11511" width="5.125" style="594" customWidth="1"/>
    <col min="11512" max="11512" width="1.5" style="594" customWidth="1"/>
    <col min="11513" max="11513" width="25.875" style="594" customWidth="1"/>
    <col min="11514" max="11514" width="3.25" style="594" customWidth="1"/>
    <col min="11515" max="11515" width="14.5" style="594" customWidth="1"/>
    <col min="11516" max="11516" width="2.375" style="594" customWidth="1"/>
    <col min="11517" max="11517" width="16.25" style="594" customWidth="1"/>
    <col min="11518" max="11518" width="1.5" style="594" customWidth="1"/>
    <col min="11519" max="11519" width="16.25" style="594" customWidth="1"/>
    <col min="11520" max="11520" width="1.5" style="594" customWidth="1"/>
    <col min="11521" max="11521" width="16.625" style="594" customWidth="1"/>
    <col min="11522" max="11522" width="8.75" style="594" customWidth="1"/>
    <col min="11523" max="11523" width="16.75" style="594" customWidth="1"/>
    <col min="11524" max="11524" width="2.375" style="594" customWidth="1"/>
    <col min="11525" max="11525" width="16.25" style="594" customWidth="1"/>
    <col min="11526" max="11526" width="1.5" style="594" customWidth="1"/>
    <col min="11527" max="11527" width="16.625" style="594" customWidth="1"/>
    <col min="11528" max="11528" width="1.5" style="594" customWidth="1"/>
    <col min="11529" max="11529" width="16" style="594" customWidth="1"/>
    <col min="11530" max="11530" width="2.375" style="594" customWidth="1"/>
    <col min="11531" max="11766" width="9" style="594"/>
    <col min="11767" max="11767" width="5.125" style="594" customWidth="1"/>
    <col min="11768" max="11768" width="1.5" style="594" customWidth="1"/>
    <col min="11769" max="11769" width="25.875" style="594" customWidth="1"/>
    <col min="11770" max="11770" width="3.25" style="594" customWidth="1"/>
    <col min="11771" max="11771" width="14.5" style="594" customWidth="1"/>
    <col min="11772" max="11772" width="2.375" style="594" customWidth="1"/>
    <col min="11773" max="11773" width="16.25" style="594" customWidth="1"/>
    <col min="11774" max="11774" width="1.5" style="594" customWidth="1"/>
    <col min="11775" max="11775" width="16.25" style="594" customWidth="1"/>
    <col min="11776" max="11776" width="1.5" style="594" customWidth="1"/>
    <col min="11777" max="11777" width="16.625" style="594" customWidth="1"/>
    <col min="11778" max="11778" width="8.75" style="594" customWidth="1"/>
    <col min="11779" max="11779" width="16.75" style="594" customWidth="1"/>
    <col min="11780" max="11780" width="2.375" style="594" customWidth="1"/>
    <col min="11781" max="11781" width="16.25" style="594" customWidth="1"/>
    <col min="11782" max="11782" width="1.5" style="594" customWidth="1"/>
    <col min="11783" max="11783" width="16.625" style="594" customWidth="1"/>
    <col min="11784" max="11784" width="1.5" style="594" customWidth="1"/>
    <col min="11785" max="11785" width="16" style="594" customWidth="1"/>
    <col min="11786" max="11786" width="2.375" style="594" customWidth="1"/>
    <col min="11787" max="12022" width="9" style="594"/>
    <col min="12023" max="12023" width="5.125" style="594" customWidth="1"/>
    <col min="12024" max="12024" width="1.5" style="594" customWidth="1"/>
    <col min="12025" max="12025" width="25.875" style="594" customWidth="1"/>
    <col min="12026" max="12026" width="3.25" style="594" customWidth="1"/>
    <col min="12027" max="12027" width="14.5" style="594" customWidth="1"/>
    <col min="12028" max="12028" width="2.375" style="594" customWidth="1"/>
    <col min="12029" max="12029" width="16.25" style="594" customWidth="1"/>
    <col min="12030" max="12030" width="1.5" style="594" customWidth="1"/>
    <col min="12031" max="12031" width="16.25" style="594" customWidth="1"/>
    <col min="12032" max="12032" width="1.5" style="594" customWidth="1"/>
    <col min="12033" max="12033" width="16.625" style="594" customWidth="1"/>
    <col min="12034" max="12034" width="8.75" style="594" customWidth="1"/>
    <col min="12035" max="12035" width="16.75" style="594" customWidth="1"/>
    <col min="12036" max="12036" width="2.375" style="594" customWidth="1"/>
    <col min="12037" max="12037" width="16.25" style="594" customWidth="1"/>
    <col min="12038" max="12038" width="1.5" style="594" customWidth="1"/>
    <col min="12039" max="12039" width="16.625" style="594" customWidth="1"/>
    <col min="12040" max="12040" width="1.5" style="594" customWidth="1"/>
    <col min="12041" max="12041" width="16" style="594" customWidth="1"/>
    <col min="12042" max="12042" width="2.375" style="594" customWidth="1"/>
    <col min="12043" max="12278" width="9" style="594"/>
    <col min="12279" max="12279" width="5.125" style="594" customWidth="1"/>
    <col min="12280" max="12280" width="1.5" style="594" customWidth="1"/>
    <col min="12281" max="12281" width="25.875" style="594" customWidth="1"/>
    <col min="12282" max="12282" width="3.25" style="594" customWidth="1"/>
    <col min="12283" max="12283" width="14.5" style="594" customWidth="1"/>
    <col min="12284" max="12284" width="2.375" style="594" customWidth="1"/>
    <col min="12285" max="12285" width="16.25" style="594" customWidth="1"/>
    <col min="12286" max="12286" width="1.5" style="594" customWidth="1"/>
    <col min="12287" max="12287" width="16.25" style="594" customWidth="1"/>
    <col min="12288" max="12288" width="1.5" style="594" customWidth="1"/>
    <col min="12289" max="12289" width="16.625" style="594" customWidth="1"/>
    <col min="12290" max="12290" width="8.75" style="594" customWidth="1"/>
    <col min="12291" max="12291" width="16.75" style="594" customWidth="1"/>
    <col min="12292" max="12292" width="2.375" style="594" customWidth="1"/>
    <col min="12293" max="12293" width="16.25" style="594" customWidth="1"/>
    <col min="12294" max="12294" width="1.5" style="594" customWidth="1"/>
    <col min="12295" max="12295" width="16.625" style="594" customWidth="1"/>
    <col min="12296" max="12296" width="1.5" style="594" customWidth="1"/>
    <col min="12297" max="12297" width="16" style="594" customWidth="1"/>
    <col min="12298" max="12298" width="2.375" style="594" customWidth="1"/>
    <col min="12299" max="12534" width="9" style="594"/>
    <col min="12535" max="12535" width="5.125" style="594" customWidth="1"/>
    <col min="12536" max="12536" width="1.5" style="594" customWidth="1"/>
    <col min="12537" max="12537" width="25.875" style="594" customWidth="1"/>
    <col min="12538" max="12538" width="3.25" style="594" customWidth="1"/>
    <col min="12539" max="12539" width="14.5" style="594" customWidth="1"/>
    <col min="12540" max="12540" width="2.375" style="594" customWidth="1"/>
    <col min="12541" max="12541" width="16.25" style="594" customWidth="1"/>
    <col min="12542" max="12542" width="1.5" style="594" customWidth="1"/>
    <col min="12543" max="12543" width="16.25" style="594" customWidth="1"/>
    <col min="12544" max="12544" width="1.5" style="594" customWidth="1"/>
    <col min="12545" max="12545" width="16.625" style="594" customWidth="1"/>
    <col min="12546" max="12546" width="8.75" style="594" customWidth="1"/>
    <col min="12547" max="12547" width="16.75" style="594" customWidth="1"/>
    <col min="12548" max="12548" width="2.375" style="594" customWidth="1"/>
    <col min="12549" max="12549" width="16.25" style="594" customWidth="1"/>
    <col min="12550" max="12550" width="1.5" style="594" customWidth="1"/>
    <col min="12551" max="12551" width="16.625" style="594" customWidth="1"/>
    <col min="12552" max="12552" width="1.5" style="594" customWidth="1"/>
    <col min="12553" max="12553" width="16" style="594" customWidth="1"/>
    <col min="12554" max="12554" width="2.375" style="594" customWidth="1"/>
    <col min="12555" max="12790" width="9" style="594"/>
    <col min="12791" max="12791" width="5.125" style="594" customWidth="1"/>
    <col min="12792" max="12792" width="1.5" style="594" customWidth="1"/>
    <col min="12793" max="12793" width="25.875" style="594" customWidth="1"/>
    <col min="12794" max="12794" width="3.25" style="594" customWidth="1"/>
    <col min="12795" max="12795" width="14.5" style="594" customWidth="1"/>
    <col min="12796" max="12796" width="2.375" style="594" customWidth="1"/>
    <col min="12797" max="12797" width="16.25" style="594" customWidth="1"/>
    <col min="12798" max="12798" width="1.5" style="594" customWidth="1"/>
    <col min="12799" max="12799" width="16.25" style="594" customWidth="1"/>
    <col min="12800" max="12800" width="1.5" style="594" customWidth="1"/>
    <col min="12801" max="12801" width="16.625" style="594" customWidth="1"/>
    <col min="12802" max="12802" width="8.75" style="594" customWidth="1"/>
    <col min="12803" max="12803" width="16.75" style="594" customWidth="1"/>
    <col min="12804" max="12804" width="2.375" style="594" customWidth="1"/>
    <col min="12805" max="12805" width="16.25" style="594" customWidth="1"/>
    <col min="12806" max="12806" width="1.5" style="594" customWidth="1"/>
    <col min="12807" max="12807" width="16.625" style="594" customWidth="1"/>
    <col min="12808" max="12808" width="1.5" style="594" customWidth="1"/>
    <col min="12809" max="12809" width="16" style="594" customWidth="1"/>
    <col min="12810" max="12810" width="2.375" style="594" customWidth="1"/>
    <col min="12811" max="13046" width="9" style="594"/>
    <col min="13047" max="13047" width="5.125" style="594" customWidth="1"/>
    <col min="13048" max="13048" width="1.5" style="594" customWidth="1"/>
    <col min="13049" max="13049" width="25.875" style="594" customWidth="1"/>
    <col min="13050" max="13050" width="3.25" style="594" customWidth="1"/>
    <col min="13051" max="13051" width="14.5" style="594" customWidth="1"/>
    <col min="13052" max="13052" width="2.375" style="594" customWidth="1"/>
    <col min="13053" max="13053" width="16.25" style="594" customWidth="1"/>
    <col min="13054" max="13054" width="1.5" style="594" customWidth="1"/>
    <col min="13055" max="13055" width="16.25" style="594" customWidth="1"/>
    <col min="13056" max="13056" width="1.5" style="594" customWidth="1"/>
    <col min="13057" max="13057" width="16.625" style="594" customWidth="1"/>
    <col min="13058" max="13058" width="8.75" style="594" customWidth="1"/>
    <col min="13059" max="13059" width="16.75" style="594" customWidth="1"/>
    <col min="13060" max="13060" width="2.375" style="594" customWidth="1"/>
    <col min="13061" max="13061" width="16.25" style="594" customWidth="1"/>
    <col min="13062" max="13062" width="1.5" style="594" customWidth="1"/>
    <col min="13063" max="13063" width="16.625" style="594" customWidth="1"/>
    <col min="13064" max="13064" width="1.5" style="594" customWidth="1"/>
    <col min="13065" max="13065" width="16" style="594" customWidth="1"/>
    <col min="13066" max="13066" width="2.375" style="594" customWidth="1"/>
    <col min="13067" max="13302" width="9" style="594"/>
    <col min="13303" max="13303" width="5.125" style="594" customWidth="1"/>
    <col min="13304" max="13304" width="1.5" style="594" customWidth="1"/>
    <col min="13305" max="13305" width="25.875" style="594" customWidth="1"/>
    <col min="13306" max="13306" width="3.25" style="594" customWidth="1"/>
    <col min="13307" max="13307" width="14.5" style="594" customWidth="1"/>
    <col min="13308" max="13308" width="2.375" style="594" customWidth="1"/>
    <col min="13309" max="13309" width="16.25" style="594" customWidth="1"/>
    <col min="13310" max="13310" width="1.5" style="594" customWidth="1"/>
    <col min="13311" max="13311" width="16.25" style="594" customWidth="1"/>
    <col min="13312" max="13312" width="1.5" style="594" customWidth="1"/>
    <col min="13313" max="13313" width="16.625" style="594" customWidth="1"/>
    <col min="13314" max="13314" width="8.75" style="594" customWidth="1"/>
    <col min="13315" max="13315" width="16.75" style="594" customWidth="1"/>
    <col min="13316" max="13316" width="2.375" style="594" customWidth="1"/>
    <col min="13317" max="13317" width="16.25" style="594" customWidth="1"/>
    <col min="13318" max="13318" width="1.5" style="594" customWidth="1"/>
    <col min="13319" max="13319" width="16.625" style="594" customWidth="1"/>
    <col min="13320" max="13320" width="1.5" style="594" customWidth="1"/>
    <col min="13321" max="13321" width="16" style="594" customWidth="1"/>
    <col min="13322" max="13322" width="2.375" style="594" customWidth="1"/>
    <col min="13323" max="13558" width="9" style="594"/>
    <col min="13559" max="13559" width="5.125" style="594" customWidth="1"/>
    <col min="13560" max="13560" width="1.5" style="594" customWidth="1"/>
    <col min="13561" max="13561" width="25.875" style="594" customWidth="1"/>
    <col min="13562" max="13562" width="3.25" style="594" customWidth="1"/>
    <col min="13563" max="13563" width="14.5" style="594" customWidth="1"/>
    <col min="13564" max="13564" width="2.375" style="594" customWidth="1"/>
    <col min="13565" max="13565" width="16.25" style="594" customWidth="1"/>
    <col min="13566" max="13566" width="1.5" style="594" customWidth="1"/>
    <col min="13567" max="13567" width="16.25" style="594" customWidth="1"/>
    <col min="13568" max="13568" width="1.5" style="594" customWidth="1"/>
    <col min="13569" max="13569" width="16.625" style="594" customWidth="1"/>
    <col min="13570" max="13570" width="8.75" style="594" customWidth="1"/>
    <col min="13571" max="13571" width="16.75" style="594" customWidth="1"/>
    <col min="13572" max="13572" width="2.375" style="594" customWidth="1"/>
    <col min="13573" max="13573" width="16.25" style="594" customWidth="1"/>
    <col min="13574" max="13574" width="1.5" style="594" customWidth="1"/>
    <col min="13575" max="13575" width="16.625" style="594" customWidth="1"/>
    <col min="13576" max="13576" width="1.5" style="594" customWidth="1"/>
    <col min="13577" max="13577" width="16" style="594" customWidth="1"/>
    <col min="13578" max="13578" width="2.375" style="594" customWidth="1"/>
    <col min="13579" max="13814" width="9" style="594"/>
    <col min="13815" max="13815" width="5.125" style="594" customWidth="1"/>
    <col min="13816" max="13816" width="1.5" style="594" customWidth="1"/>
    <col min="13817" max="13817" width="25.875" style="594" customWidth="1"/>
    <col min="13818" max="13818" width="3.25" style="594" customWidth="1"/>
    <col min="13819" max="13819" width="14.5" style="594" customWidth="1"/>
    <col min="13820" max="13820" width="2.375" style="594" customWidth="1"/>
    <col min="13821" max="13821" width="16.25" style="594" customWidth="1"/>
    <col min="13822" max="13822" width="1.5" style="594" customWidth="1"/>
    <col min="13823" max="13823" width="16.25" style="594" customWidth="1"/>
    <col min="13824" max="13824" width="1.5" style="594" customWidth="1"/>
    <col min="13825" max="13825" width="16.625" style="594" customWidth="1"/>
    <col min="13826" max="13826" width="8.75" style="594" customWidth="1"/>
    <col min="13827" max="13827" width="16.75" style="594" customWidth="1"/>
    <col min="13828" max="13828" width="2.375" style="594" customWidth="1"/>
    <col min="13829" max="13829" width="16.25" style="594" customWidth="1"/>
    <col min="13830" max="13830" width="1.5" style="594" customWidth="1"/>
    <col min="13831" max="13831" width="16.625" style="594" customWidth="1"/>
    <col min="13832" max="13832" width="1.5" style="594" customWidth="1"/>
    <col min="13833" max="13833" width="16" style="594" customWidth="1"/>
    <col min="13834" max="13834" width="2.375" style="594" customWidth="1"/>
    <col min="13835" max="14070" width="9" style="594"/>
    <col min="14071" max="14071" width="5.125" style="594" customWidth="1"/>
    <col min="14072" max="14072" width="1.5" style="594" customWidth="1"/>
    <col min="14073" max="14073" width="25.875" style="594" customWidth="1"/>
    <col min="14074" max="14074" width="3.25" style="594" customWidth="1"/>
    <col min="14075" max="14075" width="14.5" style="594" customWidth="1"/>
    <col min="14076" max="14076" width="2.375" style="594" customWidth="1"/>
    <col min="14077" max="14077" width="16.25" style="594" customWidth="1"/>
    <col min="14078" max="14078" width="1.5" style="594" customWidth="1"/>
    <col min="14079" max="14079" width="16.25" style="594" customWidth="1"/>
    <col min="14080" max="14080" width="1.5" style="594" customWidth="1"/>
    <col min="14081" max="14081" width="16.625" style="594" customWidth="1"/>
    <col min="14082" max="14082" width="8.75" style="594" customWidth="1"/>
    <col min="14083" max="14083" width="16.75" style="594" customWidth="1"/>
    <col min="14084" max="14084" width="2.375" style="594" customWidth="1"/>
    <col min="14085" max="14085" width="16.25" style="594" customWidth="1"/>
    <col min="14086" max="14086" width="1.5" style="594" customWidth="1"/>
    <col min="14087" max="14087" width="16.625" style="594" customWidth="1"/>
    <col min="14088" max="14088" width="1.5" style="594" customWidth="1"/>
    <col min="14089" max="14089" width="16" style="594" customWidth="1"/>
    <col min="14090" max="14090" width="2.375" style="594" customWidth="1"/>
    <col min="14091" max="14326" width="9" style="594"/>
    <col min="14327" max="14327" width="5.125" style="594" customWidth="1"/>
    <col min="14328" max="14328" width="1.5" style="594" customWidth="1"/>
    <col min="14329" max="14329" width="25.875" style="594" customWidth="1"/>
    <col min="14330" max="14330" width="3.25" style="594" customWidth="1"/>
    <col min="14331" max="14331" width="14.5" style="594" customWidth="1"/>
    <col min="14332" max="14332" width="2.375" style="594" customWidth="1"/>
    <col min="14333" max="14333" width="16.25" style="594" customWidth="1"/>
    <col min="14334" max="14334" width="1.5" style="594" customWidth="1"/>
    <col min="14335" max="14335" width="16.25" style="594" customWidth="1"/>
    <col min="14336" max="14336" width="1.5" style="594" customWidth="1"/>
    <col min="14337" max="14337" width="16.625" style="594" customWidth="1"/>
    <col min="14338" max="14338" width="8.75" style="594" customWidth="1"/>
    <col min="14339" max="14339" width="16.75" style="594" customWidth="1"/>
    <col min="14340" max="14340" width="2.375" style="594" customWidth="1"/>
    <col min="14341" max="14341" width="16.25" style="594" customWidth="1"/>
    <col min="14342" max="14342" width="1.5" style="594" customWidth="1"/>
    <col min="14343" max="14343" width="16.625" style="594" customWidth="1"/>
    <col min="14344" max="14344" width="1.5" style="594" customWidth="1"/>
    <col min="14345" max="14345" width="16" style="594" customWidth="1"/>
    <col min="14346" max="14346" width="2.375" style="594" customWidth="1"/>
    <col min="14347" max="14582" width="9" style="594"/>
    <col min="14583" max="14583" width="5.125" style="594" customWidth="1"/>
    <col min="14584" max="14584" width="1.5" style="594" customWidth="1"/>
    <col min="14585" max="14585" width="25.875" style="594" customWidth="1"/>
    <col min="14586" max="14586" width="3.25" style="594" customWidth="1"/>
    <col min="14587" max="14587" width="14.5" style="594" customWidth="1"/>
    <col min="14588" max="14588" width="2.375" style="594" customWidth="1"/>
    <col min="14589" max="14589" width="16.25" style="594" customWidth="1"/>
    <col min="14590" max="14590" width="1.5" style="594" customWidth="1"/>
    <col min="14591" max="14591" width="16.25" style="594" customWidth="1"/>
    <col min="14592" max="14592" width="1.5" style="594" customWidth="1"/>
    <col min="14593" max="14593" width="16.625" style="594" customWidth="1"/>
    <col min="14594" max="14594" width="8.75" style="594" customWidth="1"/>
    <col min="14595" max="14595" width="16.75" style="594" customWidth="1"/>
    <col min="14596" max="14596" width="2.375" style="594" customWidth="1"/>
    <col min="14597" max="14597" width="16.25" style="594" customWidth="1"/>
    <col min="14598" max="14598" width="1.5" style="594" customWidth="1"/>
    <col min="14599" max="14599" width="16.625" style="594" customWidth="1"/>
    <col min="14600" max="14600" width="1.5" style="594" customWidth="1"/>
    <col min="14601" max="14601" width="16" style="594" customWidth="1"/>
    <col min="14602" max="14602" width="2.375" style="594" customWidth="1"/>
    <col min="14603" max="14838" width="9" style="594"/>
    <col min="14839" max="14839" width="5.125" style="594" customWidth="1"/>
    <col min="14840" max="14840" width="1.5" style="594" customWidth="1"/>
    <col min="14841" max="14841" width="25.875" style="594" customWidth="1"/>
    <col min="14842" max="14842" width="3.25" style="594" customWidth="1"/>
    <col min="14843" max="14843" width="14.5" style="594" customWidth="1"/>
    <col min="14844" max="14844" width="2.375" style="594" customWidth="1"/>
    <col min="14845" max="14845" width="16.25" style="594" customWidth="1"/>
    <col min="14846" max="14846" width="1.5" style="594" customWidth="1"/>
    <col min="14847" max="14847" width="16.25" style="594" customWidth="1"/>
    <col min="14848" max="14848" width="1.5" style="594" customWidth="1"/>
    <col min="14849" max="14849" width="16.625" style="594" customWidth="1"/>
    <col min="14850" max="14850" width="8.75" style="594" customWidth="1"/>
    <col min="14851" max="14851" width="16.75" style="594" customWidth="1"/>
    <col min="14852" max="14852" width="2.375" style="594" customWidth="1"/>
    <col min="14853" max="14853" width="16.25" style="594" customWidth="1"/>
    <col min="14854" max="14854" width="1.5" style="594" customWidth="1"/>
    <col min="14855" max="14855" width="16.625" style="594" customWidth="1"/>
    <col min="14856" max="14856" width="1.5" style="594" customWidth="1"/>
    <col min="14857" max="14857" width="16" style="594" customWidth="1"/>
    <col min="14858" max="14858" width="2.375" style="594" customWidth="1"/>
    <col min="14859" max="15094" width="9" style="594"/>
    <col min="15095" max="15095" width="5.125" style="594" customWidth="1"/>
    <col min="15096" max="15096" width="1.5" style="594" customWidth="1"/>
    <col min="15097" max="15097" width="25.875" style="594" customWidth="1"/>
    <col min="15098" max="15098" width="3.25" style="594" customWidth="1"/>
    <col min="15099" max="15099" width="14.5" style="594" customWidth="1"/>
    <col min="15100" max="15100" width="2.375" style="594" customWidth="1"/>
    <col min="15101" max="15101" width="16.25" style="594" customWidth="1"/>
    <col min="15102" max="15102" width="1.5" style="594" customWidth="1"/>
    <col min="15103" max="15103" width="16.25" style="594" customWidth="1"/>
    <col min="15104" max="15104" width="1.5" style="594" customWidth="1"/>
    <col min="15105" max="15105" width="16.625" style="594" customWidth="1"/>
    <col min="15106" max="15106" width="8.75" style="594" customWidth="1"/>
    <col min="15107" max="15107" width="16.75" style="594" customWidth="1"/>
    <col min="15108" max="15108" width="2.375" style="594" customWidth="1"/>
    <col min="15109" max="15109" width="16.25" style="594" customWidth="1"/>
    <col min="15110" max="15110" width="1.5" style="594" customWidth="1"/>
    <col min="15111" max="15111" width="16.625" style="594" customWidth="1"/>
    <col min="15112" max="15112" width="1.5" style="594" customWidth="1"/>
    <col min="15113" max="15113" width="16" style="594" customWidth="1"/>
    <col min="15114" max="15114" width="2.375" style="594" customWidth="1"/>
    <col min="15115" max="15350" width="9" style="594"/>
    <col min="15351" max="15351" width="5.125" style="594" customWidth="1"/>
    <col min="15352" max="15352" width="1.5" style="594" customWidth="1"/>
    <col min="15353" max="15353" width="25.875" style="594" customWidth="1"/>
    <col min="15354" max="15354" width="3.25" style="594" customWidth="1"/>
    <col min="15355" max="15355" width="14.5" style="594" customWidth="1"/>
    <col min="15356" max="15356" width="2.375" style="594" customWidth="1"/>
    <col min="15357" max="15357" width="16.25" style="594" customWidth="1"/>
    <col min="15358" max="15358" width="1.5" style="594" customWidth="1"/>
    <col min="15359" max="15359" width="16.25" style="594" customWidth="1"/>
    <col min="15360" max="15360" width="1.5" style="594" customWidth="1"/>
    <col min="15361" max="15361" width="16.625" style="594" customWidth="1"/>
    <col min="15362" max="15362" width="8.75" style="594" customWidth="1"/>
    <col min="15363" max="15363" width="16.75" style="594" customWidth="1"/>
    <col min="15364" max="15364" width="2.375" style="594" customWidth="1"/>
    <col min="15365" max="15365" width="16.25" style="594" customWidth="1"/>
    <col min="15366" max="15366" width="1.5" style="594" customWidth="1"/>
    <col min="15367" max="15367" width="16.625" style="594" customWidth="1"/>
    <col min="15368" max="15368" width="1.5" style="594" customWidth="1"/>
    <col min="15369" max="15369" width="16" style="594" customWidth="1"/>
    <col min="15370" max="15370" width="2.375" style="594" customWidth="1"/>
    <col min="15371" max="15606" width="9" style="594"/>
    <col min="15607" max="15607" width="5.125" style="594" customWidth="1"/>
    <col min="15608" max="15608" width="1.5" style="594" customWidth="1"/>
    <col min="15609" max="15609" width="25.875" style="594" customWidth="1"/>
    <col min="15610" max="15610" width="3.25" style="594" customWidth="1"/>
    <col min="15611" max="15611" width="14.5" style="594" customWidth="1"/>
    <col min="15612" max="15612" width="2.375" style="594" customWidth="1"/>
    <col min="15613" max="15613" width="16.25" style="594" customWidth="1"/>
    <col min="15614" max="15614" width="1.5" style="594" customWidth="1"/>
    <col min="15615" max="15615" width="16.25" style="594" customWidth="1"/>
    <col min="15616" max="15616" width="1.5" style="594" customWidth="1"/>
    <col min="15617" max="15617" width="16.625" style="594" customWidth="1"/>
    <col min="15618" max="15618" width="8.75" style="594" customWidth="1"/>
    <col min="15619" max="15619" width="16.75" style="594" customWidth="1"/>
    <col min="15620" max="15620" width="2.375" style="594" customWidth="1"/>
    <col min="15621" max="15621" width="16.25" style="594" customWidth="1"/>
    <col min="15622" max="15622" width="1.5" style="594" customWidth="1"/>
    <col min="15623" max="15623" width="16.625" style="594" customWidth="1"/>
    <col min="15624" max="15624" width="1.5" style="594" customWidth="1"/>
    <col min="15625" max="15625" width="16" style="594" customWidth="1"/>
    <col min="15626" max="15626" width="2.375" style="594" customWidth="1"/>
    <col min="15627" max="15862" width="9" style="594"/>
    <col min="15863" max="15863" width="5.125" style="594" customWidth="1"/>
    <col min="15864" max="15864" width="1.5" style="594" customWidth="1"/>
    <col min="15865" max="15865" width="25.875" style="594" customWidth="1"/>
    <col min="15866" max="15866" width="3.25" style="594" customWidth="1"/>
    <col min="15867" max="15867" width="14.5" style="594" customWidth="1"/>
    <col min="15868" max="15868" width="2.375" style="594" customWidth="1"/>
    <col min="15869" max="15869" width="16.25" style="594" customWidth="1"/>
    <col min="15870" max="15870" width="1.5" style="594" customWidth="1"/>
    <col min="15871" max="15871" width="16.25" style="594" customWidth="1"/>
    <col min="15872" max="15872" width="1.5" style="594" customWidth="1"/>
    <col min="15873" max="15873" width="16.625" style="594" customWidth="1"/>
    <col min="15874" max="15874" width="8.75" style="594" customWidth="1"/>
    <col min="15875" max="15875" width="16.75" style="594" customWidth="1"/>
    <col min="15876" max="15876" width="2.375" style="594" customWidth="1"/>
    <col min="15877" max="15877" width="16.25" style="594" customWidth="1"/>
    <col min="15878" max="15878" width="1.5" style="594" customWidth="1"/>
    <col min="15879" max="15879" width="16.625" style="594" customWidth="1"/>
    <col min="15880" max="15880" width="1.5" style="594" customWidth="1"/>
    <col min="15881" max="15881" width="16" style="594" customWidth="1"/>
    <col min="15882" max="15882" width="2.375" style="594" customWidth="1"/>
    <col min="15883" max="16118" width="9" style="594"/>
    <col min="16119" max="16119" width="5.125" style="594" customWidth="1"/>
    <col min="16120" max="16120" width="1.5" style="594" customWidth="1"/>
    <col min="16121" max="16121" width="25.875" style="594" customWidth="1"/>
    <col min="16122" max="16122" width="3.25" style="594" customWidth="1"/>
    <col min="16123" max="16123" width="14.5" style="594" customWidth="1"/>
    <col min="16124" max="16124" width="2.375" style="594" customWidth="1"/>
    <col min="16125" max="16125" width="16.25" style="594" customWidth="1"/>
    <col min="16126" max="16126" width="1.5" style="594" customWidth="1"/>
    <col min="16127" max="16127" width="16.25" style="594" customWidth="1"/>
    <col min="16128" max="16128" width="1.5" style="594" customWidth="1"/>
    <col min="16129" max="16129" width="16.625" style="594" customWidth="1"/>
    <col min="16130" max="16130" width="8.75" style="594" customWidth="1"/>
    <col min="16131" max="16131" width="16.75" style="594" customWidth="1"/>
    <col min="16132" max="16132" width="2.375" style="594" customWidth="1"/>
    <col min="16133" max="16133" width="16.25" style="594" customWidth="1"/>
    <col min="16134" max="16134" width="1.5" style="594" customWidth="1"/>
    <col min="16135" max="16135" width="16.625" style="594" customWidth="1"/>
    <col min="16136" max="16136" width="1.5" style="594" customWidth="1"/>
    <col min="16137" max="16137" width="16" style="594" customWidth="1"/>
    <col min="16138" max="16138" width="2.375" style="594" customWidth="1"/>
    <col min="16139" max="16384" width="9" style="594"/>
  </cols>
  <sheetData>
    <row r="1" spans="1:13" s="17" customFormat="1" ht="25.5" customHeight="1">
      <c r="A1" s="1238" t="s">
        <v>1355</v>
      </c>
      <c r="B1" s="804"/>
      <c r="C1" s="805"/>
      <c r="D1" s="805"/>
      <c r="E1" s="1253"/>
      <c r="F1" s="1253"/>
      <c r="G1" s="1254"/>
      <c r="H1" s="1253"/>
      <c r="I1" s="1253"/>
      <c r="J1" s="1253"/>
      <c r="K1" s="1253"/>
      <c r="L1" s="1253"/>
      <c r="M1" s="805"/>
    </row>
    <row r="2" spans="1:13" s="13" customFormat="1" ht="18">
      <c r="A2" s="672"/>
      <c r="B2" s="806"/>
      <c r="C2" s="807"/>
      <c r="D2" s="806"/>
      <c r="E2" s="1255"/>
      <c r="F2" s="1255"/>
      <c r="G2" s="1255"/>
      <c r="H2" s="1256"/>
      <c r="I2" s="1256"/>
      <c r="J2" s="1256"/>
      <c r="K2" s="1256"/>
      <c r="L2" s="1256"/>
      <c r="M2" s="672"/>
    </row>
    <row r="3" spans="1:13" s="13" customFormat="1" ht="18.75">
      <c r="A3" s="808"/>
      <c r="B3" s="806"/>
      <c r="C3" s="807"/>
      <c r="D3" s="806"/>
      <c r="E3" s="1255"/>
      <c r="F3" s="1255"/>
      <c r="G3" s="1255"/>
      <c r="H3" s="1256"/>
      <c r="I3" s="1256"/>
      <c r="J3" s="1256"/>
      <c r="K3" s="1256"/>
      <c r="L3" s="1256"/>
      <c r="M3" s="672"/>
    </row>
    <row r="4" spans="1:13" s="13" customFormat="1" ht="18">
      <c r="A4" s="1497" t="s">
        <v>240</v>
      </c>
      <c r="B4" s="1497"/>
      <c r="C4" s="1497"/>
      <c r="D4" s="1497"/>
      <c r="E4" s="1497"/>
      <c r="F4" s="1497"/>
      <c r="G4" s="1497"/>
      <c r="H4" s="1497"/>
      <c r="I4" s="1497"/>
      <c r="J4" s="1497"/>
      <c r="K4" s="1497"/>
      <c r="L4" s="1497"/>
      <c r="M4" s="672"/>
    </row>
    <row r="5" spans="1:13" s="13" customFormat="1" ht="18">
      <c r="A5" s="1497" t="s">
        <v>120</v>
      </c>
      <c r="B5" s="1497"/>
      <c r="C5" s="1497"/>
      <c r="D5" s="1497"/>
      <c r="E5" s="1497"/>
      <c r="F5" s="1497"/>
      <c r="G5" s="1497"/>
      <c r="H5" s="1497"/>
      <c r="I5" s="1497"/>
      <c r="J5" s="1497"/>
      <c r="K5" s="1497"/>
      <c r="L5" s="1497"/>
      <c r="M5" s="672"/>
    </row>
    <row r="6" spans="1:13" s="13" customFormat="1" ht="18">
      <c r="A6" s="1457" t="s">
        <v>948</v>
      </c>
      <c r="B6" s="1457"/>
      <c r="C6" s="1457"/>
      <c r="D6" s="1457"/>
      <c r="E6" s="1457"/>
      <c r="F6" s="1457"/>
      <c r="G6" s="1457"/>
      <c r="H6" s="1457"/>
      <c r="I6" s="1457"/>
      <c r="J6" s="1457"/>
      <c r="K6" s="1457"/>
      <c r="L6" s="1457"/>
      <c r="M6" s="672"/>
    </row>
    <row r="7" spans="1:13" s="13" customFormat="1" ht="12" customHeight="1">
      <c r="A7" s="806"/>
      <c r="B7" s="806"/>
      <c r="C7" s="809"/>
      <c r="D7" s="806"/>
      <c r="E7" s="1255"/>
      <c r="F7" s="1255"/>
      <c r="G7" s="1255"/>
      <c r="H7" s="1256"/>
      <c r="I7" s="1256"/>
      <c r="J7" s="1256"/>
      <c r="K7" s="1256"/>
      <c r="L7" s="1256"/>
      <c r="M7" s="672"/>
    </row>
    <row r="8" spans="1:13" s="13" customFormat="1" ht="18">
      <c r="A8" s="1498" t="s">
        <v>1176</v>
      </c>
      <c r="B8" s="1498"/>
      <c r="C8" s="1498"/>
      <c r="D8" s="1498"/>
      <c r="E8" s="1498"/>
      <c r="F8" s="1498"/>
      <c r="G8" s="1498"/>
      <c r="H8" s="1498"/>
      <c r="I8" s="1498"/>
      <c r="J8" s="1498"/>
      <c r="K8" s="1498"/>
      <c r="L8" s="1498"/>
      <c r="M8" s="672"/>
    </row>
    <row r="9" spans="1:13" s="13" customFormat="1" ht="18">
      <c r="A9" s="1497" t="s">
        <v>1126</v>
      </c>
      <c r="B9" s="1497"/>
      <c r="C9" s="1497"/>
      <c r="D9" s="1497"/>
      <c r="E9" s="1497"/>
      <c r="F9" s="1497"/>
      <c r="G9" s="1497"/>
      <c r="H9" s="1497"/>
      <c r="I9" s="1497"/>
      <c r="J9" s="1497"/>
      <c r="K9" s="1497"/>
      <c r="L9" s="1497"/>
      <c r="M9" s="672"/>
    </row>
    <row r="10" spans="1:13" s="13" customFormat="1" ht="18">
      <c r="A10" s="1247"/>
      <c r="B10" s="1247"/>
      <c r="C10" s="1247"/>
      <c r="D10" s="1247"/>
      <c r="E10" s="1257"/>
      <c r="F10" s="1257"/>
      <c r="G10" s="1257"/>
      <c r="H10" s="1256"/>
      <c r="I10" s="1256"/>
      <c r="J10" s="1256"/>
      <c r="K10" s="1256"/>
      <c r="L10" s="1256"/>
      <c r="M10" s="672"/>
    </row>
    <row r="11" spans="1:13" s="625" customFormat="1">
      <c r="A11" s="811"/>
      <c r="B11" s="811"/>
      <c r="C11" s="812"/>
      <c r="D11" s="812"/>
      <c r="E11" s="1258"/>
      <c r="F11" s="1258"/>
      <c r="G11" s="1258"/>
      <c r="H11" s="1258"/>
      <c r="I11" s="1258"/>
      <c r="J11" s="1258"/>
      <c r="K11" s="1258"/>
      <c r="L11" s="1258"/>
      <c r="M11" s="813"/>
    </row>
    <row r="12" spans="1:13" s="625" customFormat="1" ht="15.75">
      <c r="A12" s="811"/>
      <c r="B12" s="811"/>
      <c r="C12" s="812"/>
      <c r="D12" s="812"/>
      <c r="E12" s="1259"/>
      <c r="F12" s="1496" t="s">
        <v>1181</v>
      </c>
      <c r="G12" s="1496"/>
      <c r="H12" s="1260"/>
      <c r="I12" s="1259"/>
      <c r="J12" s="1496" t="s">
        <v>1182</v>
      </c>
      <c r="K12" s="1496"/>
      <c r="L12" s="1261"/>
      <c r="M12" s="813"/>
    </row>
    <row r="13" spans="1:13" s="625" customFormat="1" ht="15.75" thickBot="1">
      <c r="A13" s="811"/>
      <c r="B13" s="811"/>
      <c r="C13" s="812"/>
      <c r="D13" s="812"/>
      <c r="E13" s="1262"/>
      <c r="F13" s="1262"/>
      <c r="G13" s="1262"/>
      <c r="H13" s="1262"/>
      <c r="I13" s="1262"/>
      <c r="J13" s="1262"/>
      <c r="K13" s="1262"/>
      <c r="L13" s="1262"/>
      <c r="M13" s="813"/>
    </row>
    <row r="14" spans="1:13" s="631" customFormat="1" ht="46.5" customHeight="1">
      <c r="A14" s="814" t="s">
        <v>673</v>
      </c>
      <c r="B14" s="814" t="s">
        <v>674</v>
      </c>
      <c r="C14" s="815" t="s">
        <v>675</v>
      </c>
      <c r="D14" s="815" t="s">
        <v>121</v>
      </c>
      <c r="E14" s="1263" t="s">
        <v>1248</v>
      </c>
      <c r="F14" s="1263" t="s">
        <v>1249</v>
      </c>
      <c r="G14" s="1263" t="s">
        <v>1250</v>
      </c>
      <c r="H14" s="1263" t="s">
        <v>1251</v>
      </c>
      <c r="I14" s="1263" t="s">
        <v>1248</v>
      </c>
      <c r="J14" s="1263" t="s">
        <v>1249</v>
      </c>
      <c r="K14" s="1263" t="s">
        <v>1250</v>
      </c>
      <c r="L14" s="1263" t="s">
        <v>1252</v>
      </c>
      <c r="M14" s="816"/>
    </row>
    <row r="15" spans="1:13" s="631" customFormat="1" ht="15.75" customHeight="1">
      <c r="A15" s="814"/>
      <c r="B15" s="814"/>
      <c r="C15" s="815"/>
      <c r="D15" s="815"/>
      <c r="E15" s="1263"/>
      <c r="F15" s="1263"/>
      <c r="G15" s="1263"/>
      <c r="H15" s="1263"/>
      <c r="I15" s="1263"/>
      <c r="J15" s="1263"/>
      <c r="K15" s="1263"/>
      <c r="L15" s="1263"/>
      <c r="M15" s="816"/>
    </row>
    <row r="16" spans="1:13" s="598" customFormat="1" ht="16.5" customHeight="1" thickBot="1">
      <c r="A16" s="817"/>
      <c r="B16" s="818"/>
      <c r="C16" s="791" t="s">
        <v>977</v>
      </c>
      <c r="D16" s="791"/>
      <c r="E16" s="1264"/>
      <c r="F16" s="1264"/>
      <c r="G16" s="1264"/>
      <c r="H16" s="1264"/>
      <c r="I16" s="1264"/>
      <c r="J16" s="1264"/>
      <c r="K16" s="1264"/>
      <c r="L16" s="1264"/>
      <c r="M16" s="819"/>
    </row>
    <row r="17" spans="1:13" s="631" customFormat="1" ht="16.5" customHeight="1" outlineLevel="1">
      <c r="A17" s="820"/>
      <c r="B17" s="821"/>
      <c r="C17" s="815"/>
      <c r="D17" s="815"/>
      <c r="E17" s="1263"/>
      <c r="F17" s="1263"/>
      <c r="G17" s="1263"/>
      <c r="H17" s="1263"/>
      <c r="I17" s="1263"/>
      <c r="J17" s="1263"/>
      <c r="K17" s="1263"/>
      <c r="L17" s="1263"/>
      <c r="M17" s="816"/>
    </row>
    <row r="18" spans="1:13" s="598" customFormat="1" ht="16.5" customHeight="1" outlineLevel="1" thickBot="1">
      <c r="A18" s="817"/>
      <c r="B18" s="818"/>
      <c r="C18" s="791"/>
      <c r="D18" s="791" t="s">
        <v>964</v>
      </c>
      <c r="E18" s="1264"/>
      <c r="F18" s="1264"/>
      <c r="G18" s="1264"/>
      <c r="H18" s="1264"/>
      <c r="I18" s="1264"/>
      <c r="J18" s="1264"/>
      <c r="K18" s="1264"/>
      <c r="L18" s="1264"/>
      <c r="M18" s="819"/>
    </row>
    <row r="19" spans="1:13" s="632" customFormat="1" ht="15.75" customHeight="1" outlineLevel="1">
      <c r="A19" s="787" t="s">
        <v>36</v>
      </c>
      <c r="B19" s="822" t="s">
        <v>196</v>
      </c>
      <c r="C19" s="787">
        <v>350</v>
      </c>
      <c r="D19" s="787" t="s">
        <v>179</v>
      </c>
      <c r="E19" s="1431">
        <v>0</v>
      </c>
      <c r="F19" s="1431">
        <v>2249581</v>
      </c>
      <c r="G19" s="1431">
        <v>0</v>
      </c>
      <c r="H19" s="1431">
        <v>2249581</v>
      </c>
      <c r="I19" s="1431">
        <v>0</v>
      </c>
      <c r="J19" s="1431">
        <v>2249581</v>
      </c>
      <c r="K19" s="1431">
        <v>0</v>
      </c>
      <c r="L19" s="1431">
        <v>2249581</v>
      </c>
      <c r="M19" s="787"/>
    </row>
    <row r="20" spans="1:13" s="632" customFormat="1" ht="15.75" customHeight="1" outlineLevel="1">
      <c r="A20" s="787" t="s">
        <v>36</v>
      </c>
      <c r="B20" s="822" t="s">
        <v>200</v>
      </c>
      <c r="C20" s="787">
        <v>350</v>
      </c>
      <c r="D20" s="787" t="s">
        <v>179</v>
      </c>
      <c r="E20" s="1431">
        <v>0</v>
      </c>
      <c r="F20" s="1431">
        <v>0</v>
      </c>
      <c r="G20" s="1431">
        <v>0</v>
      </c>
      <c r="H20" s="1431">
        <v>0</v>
      </c>
      <c r="I20" s="1431"/>
      <c r="J20" s="1431">
        <v>0</v>
      </c>
      <c r="K20" s="1431">
        <v>0</v>
      </c>
      <c r="L20" s="1431">
        <v>0</v>
      </c>
      <c r="M20" s="787"/>
    </row>
    <row r="21" spans="1:13" s="632" customFormat="1" ht="15.75" customHeight="1" outlineLevel="1">
      <c r="A21" s="787" t="s">
        <v>36</v>
      </c>
      <c r="B21" s="822" t="s">
        <v>79</v>
      </c>
      <c r="C21" s="787">
        <v>350</v>
      </c>
      <c r="D21" s="787" t="s">
        <v>179</v>
      </c>
      <c r="E21" s="1431">
        <v>0</v>
      </c>
      <c r="F21" s="1431">
        <v>13469254</v>
      </c>
      <c r="G21" s="1431">
        <v>0</v>
      </c>
      <c r="H21" s="1431">
        <v>13469254</v>
      </c>
      <c r="I21" s="1431">
        <v>0</v>
      </c>
      <c r="J21" s="1431">
        <v>13469254</v>
      </c>
      <c r="K21" s="1431">
        <v>0</v>
      </c>
      <c r="L21" s="1431">
        <v>13469254</v>
      </c>
      <c r="M21" s="787"/>
    </row>
    <row r="22" spans="1:13" s="632" customFormat="1" ht="15.75" customHeight="1" outlineLevel="1">
      <c r="A22" s="787" t="s">
        <v>36</v>
      </c>
      <c r="B22" s="822" t="s">
        <v>31</v>
      </c>
      <c r="C22" s="787">
        <v>350</v>
      </c>
      <c r="D22" s="787" t="s">
        <v>179</v>
      </c>
      <c r="E22" s="1431">
        <v>0</v>
      </c>
      <c r="F22" s="1431">
        <v>22206093</v>
      </c>
      <c r="G22" s="1431">
        <v>0</v>
      </c>
      <c r="H22" s="1431">
        <v>22206093</v>
      </c>
      <c r="I22" s="1431">
        <v>0</v>
      </c>
      <c r="J22" s="1431">
        <v>22206093</v>
      </c>
      <c r="K22" s="1431">
        <v>0</v>
      </c>
      <c r="L22" s="1431">
        <v>22206093</v>
      </c>
      <c r="M22" s="787"/>
    </row>
    <row r="23" spans="1:13" s="632" customFormat="1" ht="15.75" customHeight="1" outlineLevel="1">
      <c r="A23" s="787" t="s">
        <v>36</v>
      </c>
      <c r="B23" s="822" t="s">
        <v>201</v>
      </c>
      <c r="C23" s="787">
        <v>350</v>
      </c>
      <c r="D23" s="787" t="s">
        <v>179</v>
      </c>
      <c r="E23" s="1431">
        <v>0</v>
      </c>
      <c r="F23" s="1431">
        <v>2668531</v>
      </c>
      <c r="G23" s="1431">
        <v>0</v>
      </c>
      <c r="H23" s="1431">
        <v>2668531</v>
      </c>
      <c r="I23" s="1431"/>
      <c r="J23" s="1431">
        <v>2668531</v>
      </c>
      <c r="K23" s="1431">
        <v>0</v>
      </c>
      <c r="L23" s="1431">
        <v>2668531</v>
      </c>
      <c r="M23" s="787"/>
    </row>
    <row r="24" spans="1:13" s="632" customFormat="1" ht="15.75" customHeight="1" outlineLevel="1">
      <c r="A24" s="787" t="s">
        <v>36</v>
      </c>
      <c r="B24" s="822" t="s">
        <v>30</v>
      </c>
      <c r="C24" s="787">
        <v>350</v>
      </c>
      <c r="D24" s="787" t="s">
        <v>179</v>
      </c>
      <c r="E24" s="1431">
        <v>0</v>
      </c>
      <c r="F24" s="1431">
        <v>5076648.49</v>
      </c>
      <c r="G24" s="1431">
        <v>0</v>
      </c>
      <c r="H24" s="1431">
        <v>5076648.49</v>
      </c>
      <c r="I24" s="1431">
        <v>0</v>
      </c>
      <c r="J24" s="1431">
        <v>5076648.49</v>
      </c>
      <c r="K24" s="1431">
        <v>0</v>
      </c>
      <c r="L24" s="1431">
        <v>5076648.49</v>
      </c>
      <c r="M24" s="787"/>
    </row>
    <row r="25" spans="1:13" s="632" customFormat="1" ht="15.75" customHeight="1" outlineLevel="1">
      <c r="A25" s="787" t="s">
        <v>36</v>
      </c>
      <c r="B25" s="822" t="s">
        <v>194</v>
      </c>
      <c r="C25" s="787">
        <v>350</v>
      </c>
      <c r="D25" s="787" t="s">
        <v>179</v>
      </c>
      <c r="E25" s="1431">
        <v>0</v>
      </c>
      <c r="F25" s="1431">
        <v>1881817.5</v>
      </c>
      <c r="G25" s="1431">
        <v>0</v>
      </c>
      <c r="H25" s="1431">
        <v>1881817.5</v>
      </c>
      <c r="I25" s="1431">
        <v>0</v>
      </c>
      <c r="J25" s="1431">
        <v>1893717.5</v>
      </c>
      <c r="K25" s="1431">
        <v>0</v>
      </c>
      <c r="L25" s="1431">
        <v>1893717.5</v>
      </c>
      <c r="M25" s="787"/>
    </row>
    <row r="26" spans="1:13" s="632" customFormat="1" ht="15.75" customHeight="1" outlineLevel="1">
      <c r="A26" s="787" t="s">
        <v>124</v>
      </c>
      <c r="B26" s="822" t="s">
        <v>196</v>
      </c>
      <c r="C26" s="787">
        <v>389</v>
      </c>
      <c r="D26" s="787" t="s">
        <v>179</v>
      </c>
      <c r="E26" s="1431">
        <v>0</v>
      </c>
      <c r="F26" s="1431">
        <v>56835</v>
      </c>
      <c r="G26" s="1431">
        <v>0</v>
      </c>
      <c r="H26" s="1431">
        <v>56835</v>
      </c>
      <c r="I26" s="1431">
        <v>0</v>
      </c>
      <c r="J26" s="1431">
        <v>56835</v>
      </c>
      <c r="K26" s="1431">
        <v>0</v>
      </c>
      <c r="L26" s="1431">
        <v>56835</v>
      </c>
      <c r="M26" s="787"/>
    </row>
    <row r="27" spans="1:13" s="632" customFormat="1" ht="15.75" customHeight="1" outlineLevel="1">
      <c r="A27" s="787" t="s">
        <v>124</v>
      </c>
      <c r="B27" s="822" t="s">
        <v>32</v>
      </c>
      <c r="C27" s="787">
        <v>389</v>
      </c>
      <c r="D27" s="787" t="s">
        <v>179</v>
      </c>
      <c r="E27" s="1431">
        <v>0</v>
      </c>
      <c r="F27" s="1431">
        <v>11300000</v>
      </c>
      <c r="G27" s="1431">
        <v>0</v>
      </c>
      <c r="H27" s="1431">
        <v>11300000</v>
      </c>
      <c r="I27" s="1432">
        <v>0</v>
      </c>
      <c r="J27" s="1431">
        <v>11300000</v>
      </c>
      <c r="K27" s="1431">
        <v>0</v>
      </c>
      <c r="L27" s="1431">
        <v>11300000</v>
      </c>
      <c r="M27" s="787"/>
    </row>
    <row r="28" spans="1:13" s="632" customFormat="1" ht="15.75" customHeight="1" outlineLevel="1">
      <c r="A28" s="787" t="s">
        <v>124</v>
      </c>
      <c r="B28" s="822" t="s">
        <v>201</v>
      </c>
      <c r="C28" s="787">
        <v>389</v>
      </c>
      <c r="D28" s="787" t="s">
        <v>179</v>
      </c>
      <c r="E28" s="1431">
        <v>0</v>
      </c>
      <c r="F28" s="1431">
        <v>75936</v>
      </c>
      <c r="G28" s="1431">
        <v>0</v>
      </c>
      <c r="H28" s="1431">
        <v>75936</v>
      </c>
      <c r="I28" s="1431">
        <v>0</v>
      </c>
      <c r="J28" s="1431">
        <v>75936</v>
      </c>
      <c r="K28" s="1431">
        <v>0</v>
      </c>
      <c r="L28" s="1431">
        <v>75936</v>
      </c>
      <c r="M28" s="787"/>
    </row>
    <row r="29" spans="1:13" s="632" customFormat="1" ht="15.75" customHeight="1" outlineLevel="1">
      <c r="A29" s="787" t="s">
        <v>124</v>
      </c>
      <c r="B29" s="822" t="s">
        <v>30</v>
      </c>
      <c r="C29" s="787">
        <v>389</v>
      </c>
      <c r="D29" s="787" t="s">
        <v>179</v>
      </c>
      <c r="E29" s="1431">
        <v>0</v>
      </c>
      <c r="F29" s="1431">
        <v>152996</v>
      </c>
      <c r="G29" s="1431">
        <v>0</v>
      </c>
      <c r="H29" s="1431">
        <v>152996</v>
      </c>
      <c r="I29" s="1431">
        <v>0</v>
      </c>
      <c r="J29" s="1431">
        <v>152996</v>
      </c>
      <c r="K29" s="1431">
        <v>0</v>
      </c>
      <c r="L29" s="1431">
        <v>152996</v>
      </c>
      <c r="M29" s="787"/>
    </row>
    <row r="30" spans="1:13" s="632" customFormat="1" ht="15.75" customHeight="1" outlineLevel="1">
      <c r="A30" s="787" t="s">
        <v>124</v>
      </c>
      <c r="B30" s="822" t="s">
        <v>194</v>
      </c>
      <c r="C30" s="787">
        <v>389</v>
      </c>
      <c r="D30" s="787" t="s">
        <v>179</v>
      </c>
      <c r="E30" s="1431">
        <v>0</v>
      </c>
      <c r="F30" s="1431">
        <v>6858</v>
      </c>
      <c r="G30" s="1431">
        <v>0</v>
      </c>
      <c r="H30" s="1431">
        <v>6858</v>
      </c>
      <c r="I30" s="1431">
        <v>0</v>
      </c>
      <c r="J30" s="1431">
        <v>6858</v>
      </c>
      <c r="K30" s="1431">
        <v>0</v>
      </c>
      <c r="L30" s="1431">
        <v>6858</v>
      </c>
      <c r="M30" s="787"/>
    </row>
    <row r="31" spans="1:13" s="632" customFormat="1" ht="15.75" customHeight="1" outlineLevel="1">
      <c r="A31" s="787" t="s">
        <v>124</v>
      </c>
      <c r="B31" s="822" t="s">
        <v>192</v>
      </c>
      <c r="C31" s="787">
        <v>389</v>
      </c>
      <c r="D31" s="787" t="s">
        <v>179</v>
      </c>
      <c r="E31" s="1431">
        <v>0</v>
      </c>
      <c r="F31" s="1431">
        <v>8000</v>
      </c>
      <c r="G31" s="1431">
        <v>0</v>
      </c>
      <c r="H31" s="1431">
        <v>8000</v>
      </c>
      <c r="I31" s="1431">
        <v>0</v>
      </c>
      <c r="J31" s="1431">
        <v>8000</v>
      </c>
      <c r="K31" s="1431">
        <v>0</v>
      </c>
      <c r="L31" s="1431">
        <v>8000</v>
      </c>
      <c r="M31" s="787"/>
    </row>
    <row r="32" spans="1:13" s="632" customFormat="1" ht="15.75" customHeight="1" outlineLevel="1">
      <c r="A32" s="787" t="s">
        <v>124</v>
      </c>
      <c r="B32" s="822" t="s">
        <v>191</v>
      </c>
      <c r="C32" s="787">
        <v>389</v>
      </c>
      <c r="D32" s="787" t="s">
        <v>179</v>
      </c>
      <c r="E32" s="1431">
        <v>0</v>
      </c>
      <c r="F32" s="1431">
        <v>13816</v>
      </c>
      <c r="G32" s="1431">
        <v>0</v>
      </c>
      <c r="H32" s="1431">
        <v>13816</v>
      </c>
      <c r="I32" s="1431">
        <v>0</v>
      </c>
      <c r="J32" s="1431">
        <v>13816</v>
      </c>
      <c r="K32" s="1431">
        <v>0</v>
      </c>
      <c r="L32" s="1431">
        <v>13816</v>
      </c>
      <c r="M32" s="787"/>
    </row>
    <row r="33" spans="1:13" s="632" customFormat="1" ht="15.75" customHeight="1" outlineLevel="1">
      <c r="A33" s="787" t="s">
        <v>36</v>
      </c>
      <c r="B33" s="822" t="s">
        <v>685</v>
      </c>
      <c r="C33" s="787">
        <v>350</v>
      </c>
      <c r="D33" s="787" t="s">
        <v>179</v>
      </c>
      <c r="E33" s="1431">
        <v>0</v>
      </c>
      <c r="F33" s="1431">
        <v>0</v>
      </c>
      <c r="G33" s="1431"/>
      <c r="H33" s="1431">
        <v>0</v>
      </c>
      <c r="I33" s="1431">
        <v>0</v>
      </c>
      <c r="J33" s="1431">
        <v>0</v>
      </c>
      <c r="K33" s="1431">
        <v>0</v>
      </c>
      <c r="L33" s="1431">
        <v>0</v>
      </c>
      <c r="M33" s="787"/>
    </row>
    <row r="34" spans="1:13" s="632" customFormat="1" ht="15.75" customHeight="1" outlineLevel="1">
      <c r="A34" s="787" t="s">
        <v>36</v>
      </c>
      <c r="B34" s="822" t="s">
        <v>191</v>
      </c>
      <c r="C34" s="787">
        <v>350</v>
      </c>
      <c r="D34" s="787" t="s">
        <v>179</v>
      </c>
      <c r="E34" s="1431">
        <v>0</v>
      </c>
      <c r="F34" s="1431">
        <v>981</v>
      </c>
      <c r="G34" s="1431">
        <v>0</v>
      </c>
      <c r="H34" s="1431">
        <v>981</v>
      </c>
      <c r="I34" s="1431">
        <v>0</v>
      </c>
      <c r="J34" s="1431">
        <v>981</v>
      </c>
      <c r="K34" s="1431">
        <v>0</v>
      </c>
      <c r="L34" s="1431">
        <v>981</v>
      </c>
      <c r="M34" s="787"/>
    </row>
    <row r="35" spans="1:13" s="632" customFormat="1" ht="15.75" customHeight="1" outlineLevel="1">
      <c r="A35" s="787" t="s">
        <v>704</v>
      </c>
      <c r="B35" s="822" t="s">
        <v>176</v>
      </c>
      <c r="C35" s="787">
        <v>340</v>
      </c>
      <c r="D35" s="787" t="s">
        <v>179</v>
      </c>
      <c r="E35" s="1431"/>
      <c r="F35" s="1431">
        <v>1053978.28</v>
      </c>
      <c r="G35" s="1431"/>
      <c r="H35" s="1431">
        <v>1053978.28</v>
      </c>
      <c r="I35" s="1431">
        <v>0</v>
      </c>
      <c r="J35" s="1431">
        <v>1080216</v>
      </c>
      <c r="K35" s="1431">
        <v>0</v>
      </c>
      <c r="L35" s="1431">
        <v>1080216</v>
      </c>
      <c r="M35" s="787"/>
    </row>
    <row r="36" spans="1:13" s="632" customFormat="1" ht="15.75" customHeight="1" outlineLevel="1">
      <c r="A36" s="787" t="s">
        <v>704</v>
      </c>
      <c r="B36" s="822" t="s">
        <v>671</v>
      </c>
      <c r="C36" s="787">
        <v>330</v>
      </c>
      <c r="D36" s="787" t="s">
        <v>179</v>
      </c>
      <c r="E36" s="1431">
        <v>0</v>
      </c>
      <c r="F36" s="1431">
        <v>1205</v>
      </c>
      <c r="G36" s="1431">
        <v>0</v>
      </c>
      <c r="H36" s="1431">
        <v>1205</v>
      </c>
      <c r="I36" s="1431">
        <v>0</v>
      </c>
      <c r="J36" s="1431">
        <v>1205</v>
      </c>
      <c r="K36" s="1431">
        <v>0</v>
      </c>
      <c r="L36" s="1431">
        <v>1205</v>
      </c>
      <c r="M36" s="787"/>
    </row>
    <row r="37" spans="1:13" s="632" customFormat="1" ht="15.75" customHeight="1" outlineLevel="1">
      <c r="A37" s="787" t="s">
        <v>704</v>
      </c>
      <c r="B37" s="822" t="s">
        <v>196</v>
      </c>
      <c r="C37" s="787">
        <v>330</v>
      </c>
      <c r="D37" s="787" t="s">
        <v>179</v>
      </c>
      <c r="E37" s="1431">
        <v>0</v>
      </c>
      <c r="F37" s="1431">
        <v>817483</v>
      </c>
      <c r="G37" s="1431">
        <v>0</v>
      </c>
      <c r="H37" s="1431">
        <v>817483</v>
      </c>
      <c r="I37" s="1431">
        <v>0</v>
      </c>
      <c r="J37" s="1431">
        <v>817483</v>
      </c>
      <c r="K37" s="1431">
        <v>0</v>
      </c>
      <c r="L37" s="1431">
        <v>817483</v>
      </c>
      <c r="M37" s="787"/>
    </row>
    <row r="38" spans="1:13" s="632" customFormat="1" ht="15.75" customHeight="1" outlineLevel="1">
      <c r="A38" s="787" t="s">
        <v>704</v>
      </c>
      <c r="B38" s="822" t="s">
        <v>187</v>
      </c>
      <c r="C38" s="787">
        <v>340</v>
      </c>
      <c r="D38" s="787" t="s">
        <v>179</v>
      </c>
      <c r="E38" s="1431">
        <v>0</v>
      </c>
      <c r="F38" s="1431">
        <v>1030830</v>
      </c>
      <c r="G38" s="1431">
        <v>0</v>
      </c>
      <c r="H38" s="1431">
        <v>1030830</v>
      </c>
      <c r="I38" s="1431">
        <v>0</v>
      </c>
      <c r="J38" s="1431">
        <v>1030830</v>
      </c>
      <c r="K38" s="1431">
        <v>0</v>
      </c>
      <c r="L38" s="1431">
        <v>1030830</v>
      </c>
      <c r="M38" s="787"/>
    </row>
    <row r="39" spans="1:13" s="632" customFormat="1" ht="15.75" customHeight="1" outlineLevel="1">
      <c r="A39" s="787" t="s">
        <v>704</v>
      </c>
      <c r="B39" s="822" t="s">
        <v>180</v>
      </c>
      <c r="C39" s="787">
        <v>330</v>
      </c>
      <c r="D39" s="787" t="s">
        <v>179</v>
      </c>
      <c r="E39" s="1431">
        <v>0</v>
      </c>
      <c r="F39" s="1431">
        <v>5402065</v>
      </c>
      <c r="G39" s="1431">
        <v>0</v>
      </c>
      <c r="H39" s="1431">
        <v>5402065</v>
      </c>
      <c r="I39" s="1431">
        <v>0</v>
      </c>
      <c r="J39" s="1431">
        <v>5402065</v>
      </c>
      <c r="K39" s="1431">
        <v>0</v>
      </c>
      <c r="L39" s="1431">
        <v>5402065</v>
      </c>
      <c r="M39" s="787"/>
    </row>
    <row r="40" spans="1:13" s="632" customFormat="1" ht="15.75" customHeight="1" outlineLevel="1">
      <c r="A40" s="787" t="s">
        <v>704</v>
      </c>
      <c r="B40" s="822" t="s">
        <v>183</v>
      </c>
      <c r="C40" s="787">
        <v>340</v>
      </c>
      <c r="D40" s="787" t="s">
        <v>179</v>
      </c>
      <c r="E40" s="1431">
        <v>0</v>
      </c>
      <c r="F40" s="1431">
        <v>5923685.3399999999</v>
      </c>
      <c r="G40" s="1431">
        <v>0</v>
      </c>
      <c r="H40" s="1431">
        <v>5923685.3399999999</v>
      </c>
      <c r="I40" s="1431">
        <v>0</v>
      </c>
      <c r="J40" s="1431">
        <v>5923685.3399999999</v>
      </c>
      <c r="K40" s="1431"/>
      <c r="L40" s="1431">
        <v>5923685.3399999999</v>
      </c>
      <c r="M40" s="787"/>
    </row>
    <row r="41" spans="1:13" s="632" customFormat="1" ht="15.75" customHeight="1" outlineLevel="1">
      <c r="A41" s="787" t="s">
        <v>704</v>
      </c>
      <c r="B41" s="822" t="s">
        <v>184</v>
      </c>
      <c r="C41" s="787">
        <v>340</v>
      </c>
      <c r="D41" s="787" t="s">
        <v>179</v>
      </c>
      <c r="E41" s="1431">
        <v>0</v>
      </c>
      <c r="F41" s="1431">
        <v>6512971</v>
      </c>
      <c r="G41" s="1431">
        <v>0</v>
      </c>
      <c r="H41" s="1431">
        <v>6512971</v>
      </c>
      <c r="I41" s="1431">
        <v>0</v>
      </c>
      <c r="J41" s="1431">
        <v>6512971</v>
      </c>
      <c r="K41" s="1431">
        <v>0</v>
      </c>
      <c r="L41" s="1431">
        <v>6512971</v>
      </c>
      <c r="M41" s="787"/>
    </row>
    <row r="42" spans="1:13" s="632" customFormat="1" ht="15.75" customHeight="1" outlineLevel="1">
      <c r="A42" s="787" t="s">
        <v>704</v>
      </c>
      <c r="B42" s="822" t="s">
        <v>185</v>
      </c>
      <c r="C42" s="787">
        <v>340</v>
      </c>
      <c r="D42" s="787" t="s">
        <v>179</v>
      </c>
      <c r="E42" s="1431">
        <v>0</v>
      </c>
      <c r="F42" s="1431">
        <v>5846605</v>
      </c>
      <c r="G42" s="1431">
        <v>0</v>
      </c>
      <c r="H42" s="1431">
        <v>5846605</v>
      </c>
      <c r="I42" s="1431">
        <v>0</v>
      </c>
      <c r="J42" s="1431">
        <v>5846605</v>
      </c>
      <c r="K42" s="1431">
        <v>0</v>
      </c>
      <c r="L42" s="1431">
        <v>5846605</v>
      </c>
      <c r="M42" s="787"/>
    </row>
    <row r="43" spans="1:13" s="632" customFormat="1" ht="15.75" customHeight="1" outlineLevel="1">
      <c r="A43" s="787" t="s">
        <v>704</v>
      </c>
      <c r="B43" s="822" t="s">
        <v>186</v>
      </c>
      <c r="C43" s="787">
        <v>340</v>
      </c>
      <c r="D43" s="787" t="s">
        <v>179</v>
      </c>
      <c r="E43" s="1431">
        <v>0</v>
      </c>
      <c r="F43" s="1431">
        <v>5079808</v>
      </c>
      <c r="G43" s="1431">
        <v>0</v>
      </c>
      <c r="H43" s="1431">
        <v>5079808</v>
      </c>
      <c r="I43" s="1431">
        <v>0</v>
      </c>
      <c r="J43" s="1431">
        <v>5079808</v>
      </c>
      <c r="K43" s="1431">
        <v>0</v>
      </c>
      <c r="L43" s="1431">
        <v>5079808</v>
      </c>
      <c r="M43" s="787"/>
    </row>
    <row r="44" spans="1:13" s="632" customFormat="1" ht="15.75" customHeight="1" outlineLevel="1">
      <c r="A44" s="787" t="s">
        <v>704</v>
      </c>
      <c r="B44" s="822" t="s">
        <v>192</v>
      </c>
      <c r="C44" s="787">
        <v>330</v>
      </c>
      <c r="D44" s="787" t="s">
        <v>179</v>
      </c>
      <c r="E44" s="1431">
        <v>0</v>
      </c>
      <c r="F44" s="1431">
        <v>450172</v>
      </c>
      <c r="G44" s="1431">
        <v>0</v>
      </c>
      <c r="H44" s="1431">
        <v>450172</v>
      </c>
      <c r="I44" s="1431">
        <v>0</v>
      </c>
      <c r="J44" s="1431">
        <v>450172</v>
      </c>
      <c r="K44" s="1431">
        <v>0</v>
      </c>
      <c r="L44" s="1431">
        <v>450172</v>
      </c>
      <c r="M44" s="787"/>
    </row>
    <row r="45" spans="1:13" s="632" customFormat="1" ht="15.75" customHeight="1" outlineLevel="1">
      <c r="A45" s="787" t="s">
        <v>704</v>
      </c>
      <c r="B45" s="822" t="s">
        <v>193</v>
      </c>
      <c r="C45" s="787">
        <v>330</v>
      </c>
      <c r="D45" s="787" t="s">
        <v>179</v>
      </c>
      <c r="E45" s="1431">
        <v>0</v>
      </c>
      <c r="F45" s="1431">
        <v>0</v>
      </c>
      <c r="G45" s="1431">
        <v>0</v>
      </c>
      <c r="H45" s="1431">
        <v>0</v>
      </c>
      <c r="I45" s="1431">
        <v>0</v>
      </c>
      <c r="J45" s="1431">
        <v>0</v>
      </c>
      <c r="K45" s="1431">
        <v>0</v>
      </c>
      <c r="L45" s="1431">
        <v>0</v>
      </c>
      <c r="M45" s="787"/>
    </row>
    <row r="46" spans="1:13" s="632" customFormat="1" ht="15.75" customHeight="1" outlineLevel="1">
      <c r="A46" s="787" t="s">
        <v>704</v>
      </c>
      <c r="B46" s="822" t="s">
        <v>197</v>
      </c>
      <c r="C46" s="787">
        <v>340</v>
      </c>
      <c r="D46" s="787" t="s">
        <v>179</v>
      </c>
      <c r="E46" s="1431">
        <v>0</v>
      </c>
      <c r="F46" s="1431">
        <v>4215782</v>
      </c>
      <c r="G46" s="1431">
        <v>0</v>
      </c>
      <c r="H46" s="1431">
        <v>4215782</v>
      </c>
      <c r="I46" s="1431">
        <v>0</v>
      </c>
      <c r="J46" s="1431">
        <v>4215782</v>
      </c>
      <c r="K46" s="1431">
        <v>0</v>
      </c>
      <c r="L46" s="1431">
        <v>4215782</v>
      </c>
      <c r="M46" s="787"/>
    </row>
    <row r="47" spans="1:13" s="632" customFormat="1" ht="15.75" customHeight="1" outlineLevel="1">
      <c r="A47" s="787" t="s">
        <v>704</v>
      </c>
      <c r="B47" s="822" t="s">
        <v>30</v>
      </c>
      <c r="C47" s="787">
        <v>330</v>
      </c>
      <c r="D47" s="787" t="s">
        <v>179</v>
      </c>
      <c r="E47" s="1431">
        <v>0</v>
      </c>
      <c r="F47" s="1431">
        <v>49185533.969999999</v>
      </c>
      <c r="G47" s="1431">
        <v>0</v>
      </c>
      <c r="H47" s="1431">
        <v>49185533.969999999</v>
      </c>
      <c r="I47" s="1431">
        <v>0</v>
      </c>
      <c r="J47" s="1431">
        <v>48781504.530000001</v>
      </c>
      <c r="K47" s="1431">
        <v>0</v>
      </c>
      <c r="L47" s="1431">
        <v>48781504.530000001</v>
      </c>
      <c r="M47" s="787"/>
    </row>
    <row r="48" spans="1:13" s="632" customFormat="1" ht="15.75" customHeight="1" outlineLevel="1">
      <c r="A48" s="787" t="s">
        <v>704</v>
      </c>
      <c r="B48" s="822" t="s">
        <v>191</v>
      </c>
      <c r="C48" s="787">
        <v>310</v>
      </c>
      <c r="D48" s="787" t="s">
        <v>179</v>
      </c>
      <c r="E48" s="1431">
        <v>0</v>
      </c>
      <c r="F48" s="1431">
        <v>729549</v>
      </c>
      <c r="G48" s="1431">
        <v>0</v>
      </c>
      <c r="H48" s="1431">
        <v>729549</v>
      </c>
      <c r="I48" s="1431">
        <v>0</v>
      </c>
      <c r="J48" s="1431">
        <v>729549</v>
      </c>
      <c r="K48" s="1431">
        <v>0</v>
      </c>
      <c r="L48" s="1431">
        <v>729549</v>
      </c>
      <c r="M48" s="787"/>
    </row>
    <row r="49" spans="1:13" s="632" customFormat="1" ht="15.75" customHeight="1" outlineLevel="1">
      <c r="A49" s="787" t="s">
        <v>704</v>
      </c>
      <c r="B49" s="822" t="s">
        <v>198</v>
      </c>
      <c r="C49" s="787">
        <v>340</v>
      </c>
      <c r="D49" s="787" t="s">
        <v>179</v>
      </c>
      <c r="E49" s="1431">
        <v>0</v>
      </c>
      <c r="F49" s="1431">
        <v>950605</v>
      </c>
      <c r="G49" s="1431">
        <v>0</v>
      </c>
      <c r="H49" s="1431">
        <v>950605</v>
      </c>
      <c r="I49" s="1431">
        <v>0</v>
      </c>
      <c r="J49" s="1431">
        <v>950605</v>
      </c>
      <c r="K49" s="1431">
        <v>0</v>
      </c>
      <c r="L49" s="1431">
        <v>950605</v>
      </c>
      <c r="M49" s="787"/>
    </row>
    <row r="50" spans="1:13" s="632" customFormat="1" ht="15.75" customHeight="1" outlineLevel="1">
      <c r="A50" s="787" t="s">
        <v>704</v>
      </c>
      <c r="B50" s="822" t="s">
        <v>194</v>
      </c>
      <c r="C50" s="787">
        <v>330</v>
      </c>
      <c r="D50" s="787" t="s">
        <v>179</v>
      </c>
      <c r="E50" s="1431">
        <v>0</v>
      </c>
      <c r="F50" s="1431">
        <v>217672</v>
      </c>
      <c r="G50" s="1431">
        <v>0</v>
      </c>
      <c r="H50" s="1431">
        <v>217672</v>
      </c>
      <c r="I50" s="1431">
        <v>0</v>
      </c>
      <c r="J50" s="1431">
        <v>217672</v>
      </c>
      <c r="K50" s="1431">
        <v>0</v>
      </c>
      <c r="L50" s="1431">
        <v>217672</v>
      </c>
      <c r="M50" s="787"/>
    </row>
    <row r="51" spans="1:13" s="632" customFormat="1" ht="15.75" customHeight="1" outlineLevel="1">
      <c r="A51" s="787" t="s">
        <v>704</v>
      </c>
      <c r="B51" s="822" t="s">
        <v>199</v>
      </c>
      <c r="C51" s="787">
        <v>340</v>
      </c>
      <c r="D51" s="787" t="s">
        <v>179</v>
      </c>
      <c r="E51" s="1431">
        <v>0</v>
      </c>
      <c r="F51" s="1431">
        <v>6968605</v>
      </c>
      <c r="G51" s="1431">
        <v>0</v>
      </c>
      <c r="H51" s="1431">
        <v>6968605</v>
      </c>
      <c r="I51" s="1431">
        <v>0</v>
      </c>
      <c r="J51" s="1431">
        <v>6968605</v>
      </c>
      <c r="K51" s="1431">
        <v>0</v>
      </c>
      <c r="L51" s="1431">
        <v>6968605</v>
      </c>
      <c r="M51" s="787"/>
    </row>
    <row r="52" spans="1:13" s="632" customFormat="1" ht="15.75" customHeight="1" outlineLevel="1" thickBot="1">
      <c r="A52" s="787" t="s">
        <v>704</v>
      </c>
      <c r="B52" s="822" t="s">
        <v>195</v>
      </c>
      <c r="C52" s="787">
        <v>330</v>
      </c>
      <c r="D52" s="787" t="s">
        <v>179</v>
      </c>
      <c r="E52" s="1431">
        <v>0</v>
      </c>
      <c r="F52" s="1431">
        <v>6518668</v>
      </c>
      <c r="G52" s="1431">
        <v>0</v>
      </c>
      <c r="H52" s="1431">
        <v>6518668</v>
      </c>
      <c r="I52" s="1431">
        <v>0</v>
      </c>
      <c r="J52" s="1431">
        <v>6518668</v>
      </c>
      <c r="K52" s="1431">
        <v>0</v>
      </c>
      <c r="L52" s="1431">
        <v>6518668</v>
      </c>
      <c r="M52" s="787"/>
    </row>
    <row r="53" spans="1:13" s="599" customFormat="1" ht="16.5" customHeight="1" thickBot="1">
      <c r="A53" s="828"/>
      <c r="B53" s="1265"/>
      <c r="C53" s="828"/>
      <c r="D53" s="1266" t="s">
        <v>972</v>
      </c>
      <c r="E53" s="831">
        <f t="shared" ref="E53:L53" si="0">SUBTOTAL(9,E19:E52)</f>
        <v>0</v>
      </c>
      <c r="F53" s="831">
        <f t="shared" si="0"/>
        <v>160072564.58000001</v>
      </c>
      <c r="G53" s="831">
        <f t="shared" si="0"/>
        <v>0</v>
      </c>
      <c r="H53" s="831">
        <f t="shared" si="0"/>
        <v>160072564.58000001</v>
      </c>
      <c r="I53" s="831">
        <f t="shared" si="0"/>
        <v>0</v>
      </c>
      <c r="J53" s="831">
        <f t="shared" si="0"/>
        <v>159706672.86000001</v>
      </c>
      <c r="K53" s="831">
        <f t="shared" si="0"/>
        <v>0</v>
      </c>
      <c r="L53" s="831">
        <f t="shared" si="0"/>
        <v>159706672.86000001</v>
      </c>
      <c r="M53" s="823"/>
    </row>
    <row r="54" spans="1:13" s="632" customFormat="1" ht="15.75" customHeight="1" outlineLevel="1">
      <c r="A54" s="787"/>
      <c r="B54" s="822"/>
      <c r="C54" s="787"/>
      <c r="D54" s="788"/>
      <c r="E54" s="793"/>
      <c r="F54" s="793"/>
      <c r="G54" s="793"/>
      <c r="H54" s="793"/>
      <c r="I54" s="793"/>
      <c r="J54" s="793"/>
      <c r="K54" s="793"/>
      <c r="L54" s="793"/>
      <c r="M54" s="787"/>
    </row>
    <row r="55" spans="1:13" s="632" customFormat="1" ht="15.75" customHeight="1" outlineLevel="1">
      <c r="A55" s="787"/>
      <c r="B55" s="822"/>
      <c r="C55" s="787"/>
      <c r="D55" s="788"/>
      <c r="E55" s="793"/>
      <c r="F55" s="793"/>
      <c r="G55" s="793"/>
      <c r="H55" s="793"/>
      <c r="I55" s="793"/>
      <c r="J55" s="793"/>
      <c r="K55" s="793"/>
      <c r="L55" s="793"/>
      <c r="M55" s="787"/>
    </row>
    <row r="56" spans="1:13" s="601" customFormat="1" ht="16.5" customHeight="1" outlineLevel="1" thickBot="1">
      <c r="A56" s="790"/>
      <c r="B56" s="824"/>
      <c r="C56" s="790"/>
      <c r="D56" s="825" t="s">
        <v>965</v>
      </c>
      <c r="E56" s="792"/>
      <c r="F56" s="792"/>
      <c r="G56" s="792"/>
      <c r="H56" s="792"/>
      <c r="I56" s="792"/>
      <c r="J56" s="792"/>
      <c r="K56" s="792"/>
      <c r="L56" s="792"/>
      <c r="M56" s="790"/>
    </row>
    <row r="57" spans="1:13" s="632" customFormat="1" ht="15.75" customHeight="1" outlineLevel="1" thickBot="1">
      <c r="A57" s="803"/>
      <c r="B57" s="826" t="s">
        <v>221</v>
      </c>
      <c r="C57" s="803"/>
      <c r="D57" s="802" t="s">
        <v>222</v>
      </c>
      <c r="E57" s="1431"/>
      <c r="F57" s="1431">
        <v>260456318.84910119</v>
      </c>
      <c r="G57" s="1431"/>
      <c r="H57" s="1431">
        <f>F57</f>
        <v>260456318.84910119</v>
      </c>
      <c r="I57" s="1431"/>
      <c r="J57" s="1431">
        <v>218643927.5691013</v>
      </c>
      <c r="K57" s="1431"/>
      <c r="L57" s="1431">
        <f>J57</f>
        <v>218643927.5691013</v>
      </c>
      <c r="M57" s="787"/>
    </row>
    <row r="58" spans="1:13" s="599" customFormat="1" ht="16.5" customHeight="1" thickBot="1">
      <c r="A58" s="828"/>
      <c r="B58" s="829"/>
      <c r="C58" s="828"/>
      <c r="D58" s="830" t="s">
        <v>974</v>
      </c>
      <c r="E58" s="831">
        <f t="shared" ref="E58:L58" si="1">SUBTOTAL(9,E57:E57)</f>
        <v>0</v>
      </c>
      <c r="F58" s="831">
        <f t="shared" si="1"/>
        <v>260456318.84910119</v>
      </c>
      <c r="G58" s="831">
        <f t="shared" si="1"/>
        <v>0</v>
      </c>
      <c r="H58" s="831">
        <f t="shared" si="1"/>
        <v>260456318.84910119</v>
      </c>
      <c r="I58" s="831">
        <f t="shared" si="1"/>
        <v>0</v>
      </c>
      <c r="J58" s="831">
        <f t="shared" si="1"/>
        <v>218643927.5691013</v>
      </c>
      <c r="K58" s="831">
        <f t="shared" si="1"/>
        <v>0</v>
      </c>
      <c r="L58" s="831">
        <f t="shared" si="1"/>
        <v>218643927.5691013</v>
      </c>
      <c r="M58" s="823"/>
    </row>
    <row r="59" spans="1:13" s="632" customFormat="1" ht="16.5" customHeight="1" thickBot="1">
      <c r="A59" s="787"/>
      <c r="B59" s="827"/>
      <c r="C59" s="787"/>
      <c r="D59" s="784"/>
      <c r="E59" s="793"/>
      <c r="F59" s="793"/>
      <c r="G59" s="793"/>
      <c r="H59" s="793"/>
      <c r="I59" s="793"/>
      <c r="J59" s="793"/>
      <c r="K59" s="793"/>
      <c r="L59" s="793"/>
      <c r="M59" s="787"/>
    </row>
    <row r="60" spans="1:13" s="600" customFormat="1" ht="16.5" customHeight="1" thickBot="1">
      <c r="A60" s="1266"/>
      <c r="B60" s="829"/>
      <c r="C60" s="1266" t="s">
        <v>978</v>
      </c>
      <c r="D60" s="830"/>
      <c r="E60" s="1433">
        <f t="shared" ref="E60:L60" si="2">E53+E58</f>
        <v>0</v>
      </c>
      <c r="F60" s="1433">
        <f t="shared" si="2"/>
        <v>420528883.42910123</v>
      </c>
      <c r="G60" s="1433">
        <f t="shared" si="2"/>
        <v>0</v>
      </c>
      <c r="H60" s="1433">
        <f t="shared" si="2"/>
        <v>420528883.42910123</v>
      </c>
      <c r="I60" s="1433">
        <f t="shared" si="2"/>
        <v>0</v>
      </c>
      <c r="J60" s="1433">
        <f t="shared" si="2"/>
        <v>378350600.42910135</v>
      </c>
      <c r="K60" s="1433">
        <f t="shared" si="2"/>
        <v>0</v>
      </c>
      <c r="L60" s="1433">
        <f t="shared" si="2"/>
        <v>378350600.42910135</v>
      </c>
      <c r="M60" s="794"/>
    </row>
    <row r="61" spans="1:13" s="632" customFormat="1" ht="15.75" customHeight="1">
      <c r="A61" s="787"/>
      <c r="B61" s="827"/>
      <c r="C61" s="787"/>
      <c r="D61" s="784"/>
      <c r="E61" s="793"/>
      <c r="F61" s="793"/>
      <c r="G61" s="793"/>
      <c r="H61" s="793"/>
      <c r="I61" s="793"/>
      <c r="J61" s="793"/>
      <c r="K61" s="793"/>
      <c r="L61" s="793"/>
      <c r="M61" s="787"/>
    </row>
    <row r="62" spans="1:13" s="632" customFormat="1" ht="15.75" customHeight="1">
      <c r="A62" s="787"/>
      <c r="B62" s="827"/>
      <c r="C62" s="787"/>
      <c r="D62" s="784"/>
      <c r="E62" s="793"/>
      <c r="F62" s="793"/>
      <c r="G62" s="793"/>
      <c r="H62" s="793"/>
      <c r="I62" s="793"/>
      <c r="J62" s="793"/>
      <c r="K62" s="793"/>
      <c r="L62" s="793"/>
      <c r="M62" s="787"/>
    </row>
    <row r="63" spans="1:13" s="632" customFormat="1" ht="15.75" customHeight="1">
      <c r="A63" s="787"/>
      <c r="B63" s="827"/>
      <c r="C63" s="787"/>
      <c r="D63" s="784"/>
      <c r="E63" s="793"/>
      <c r="F63" s="793"/>
      <c r="G63" s="793"/>
      <c r="H63" s="793"/>
      <c r="I63" s="793"/>
      <c r="J63" s="793"/>
      <c r="K63" s="793"/>
      <c r="L63" s="793"/>
      <c r="M63" s="787"/>
    </row>
    <row r="64" spans="1:13" s="598" customFormat="1" ht="16.5" customHeight="1" thickBot="1">
      <c r="A64" s="817"/>
      <c r="B64" s="818"/>
      <c r="C64" s="791" t="s">
        <v>979</v>
      </c>
      <c r="D64" s="791"/>
      <c r="E64" s="1434"/>
      <c r="F64" s="1434"/>
      <c r="G64" s="1434"/>
      <c r="H64" s="1434"/>
      <c r="I64" s="1434"/>
      <c r="J64" s="1434"/>
      <c r="K64" s="1434"/>
      <c r="L64" s="1434"/>
      <c r="M64" s="819"/>
    </row>
    <row r="65" spans="1:13" s="632" customFormat="1" ht="15.75" customHeight="1" outlineLevel="1">
      <c r="A65" s="787"/>
      <c r="B65" s="827"/>
      <c r="C65" s="787"/>
      <c r="D65" s="784"/>
      <c r="E65" s="793"/>
      <c r="F65" s="793"/>
      <c r="G65" s="793"/>
      <c r="H65" s="793"/>
      <c r="I65" s="793"/>
      <c r="J65" s="793"/>
      <c r="K65" s="793"/>
      <c r="L65" s="793"/>
      <c r="M65" s="787"/>
    </row>
    <row r="66" spans="1:13" s="601" customFormat="1" ht="16.5" customHeight="1" outlineLevel="1" thickBot="1">
      <c r="A66" s="790"/>
      <c r="B66" s="824"/>
      <c r="C66" s="790"/>
      <c r="D66" s="825" t="s">
        <v>966</v>
      </c>
      <c r="E66" s="792"/>
      <c r="F66" s="792"/>
      <c r="G66" s="792"/>
      <c r="H66" s="792"/>
      <c r="I66" s="792"/>
      <c r="J66" s="792"/>
      <c r="K66" s="792"/>
      <c r="L66" s="792"/>
      <c r="M66" s="790"/>
    </row>
    <row r="67" spans="1:13" s="632" customFormat="1" ht="15.75" customHeight="1" outlineLevel="1">
      <c r="A67" s="1267" t="s">
        <v>704</v>
      </c>
      <c r="B67" s="1268" t="s">
        <v>671</v>
      </c>
      <c r="C67" s="1267">
        <v>333</v>
      </c>
      <c r="D67" s="1267" t="s">
        <v>182</v>
      </c>
      <c r="E67" s="1431">
        <v>220428</v>
      </c>
      <c r="F67" s="1431">
        <v>13225588.869999999</v>
      </c>
      <c r="G67" s="1431">
        <v>7079219.8700000001</v>
      </c>
      <c r="H67" s="1431">
        <v>6146368.9999999991</v>
      </c>
      <c r="I67" s="1431">
        <v>220428.25</v>
      </c>
      <c r="J67" s="1431">
        <v>13225588.869999999</v>
      </c>
      <c r="K67" s="1431">
        <v>6858791.8700000001</v>
      </c>
      <c r="L67" s="1431">
        <v>6366796.9999999991</v>
      </c>
      <c r="M67" s="787"/>
    </row>
    <row r="68" spans="1:13" s="632" customFormat="1" ht="15.75" customHeight="1" outlineLevel="1">
      <c r="A68" s="1267" t="s">
        <v>704</v>
      </c>
      <c r="B68" s="1268" t="s">
        <v>196</v>
      </c>
      <c r="C68" s="1267">
        <v>331</v>
      </c>
      <c r="D68" s="1267" t="s">
        <v>81</v>
      </c>
      <c r="E68" s="1431">
        <v>471420</v>
      </c>
      <c r="F68" s="1431">
        <v>36537261</v>
      </c>
      <c r="G68" s="1431">
        <v>18304807</v>
      </c>
      <c r="H68" s="1431">
        <v>18232454</v>
      </c>
      <c r="I68" s="1431">
        <v>471420</v>
      </c>
      <c r="J68" s="1431">
        <v>36537261</v>
      </c>
      <c r="K68" s="1431">
        <v>17833387</v>
      </c>
      <c r="L68" s="1431">
        <v>18703874</v>
      </c>
      <c r="M68" s="787"/>
    </row>
    <row r="69" spans="1:13" s="632" customFormat="1" ht="15.75" customHeight="1" outlineLevel="1">
      <c r="A69" s="1267" t="s">
        <v>704</v>
      </c>
      <c r="B69" s="1268" t="s">
        <v>196</v>
      </c>
      <c r="C69" s="1267">
        <v>332</v>
      </c>
      <c r="D69" s="1267" t="s">
        <v>181</v>
      </c>
      <c r="E69" s="1431">
        <v>1195397</v>
      </c>
      <c r="F69" s="1431">
        <v>78709649.599999994</v>
      </c>
      <c r="G69" s="1431">
        <v>48259070.600000001</v>
      </c>
      <c r="H69" s="1431">
        <v>30450578.999999993</v>
      </c>
      <c r="I69" s="1431">
        <v>1195397</v>
      </c>
      <c r="J69" s="1431">
        <v>78709649.599999994</v>
      </c>
      <c r="K69" s="1431">
        <v>47063673.600000001</v>
      </c>
      <c r="L69" s="1431">
        <v>31645975.999999993</v>
      </c>
      <c r="M69" s="787"/>
    </row>
    <row r="70" spans="1:13" s="632" customFormat="1" ht="15.75" customHeight="1" outlineLevel="1">
      <c r="A70" s="1267" t="s">
        <v>704</v>
      </c>
      <c r="B70" s="1268" t="s">
        <v>196</v>
      </c>
      <c r="C70" s="1267">
        <v>333</v>
      </c>
      <c r="D70" s="1267" t="s">
        <v>182</v>
      </c>
      <c r="E70" s="1431">
        <v>2243160.4900000002</v>
      </c>
      <c r="F70" s="1431">
        <v>95235734.909999982</v>
      </c>
      <c r="G70" s="1431">
        <v>17243499.329999998</v>
      </c>
      <c r="H70" s="1431">
        <v>77992235.579999983</v>
      </c>
      <c r="I70" s="1431">
        <v>2291479.2599999998</v>
      </c>
      <c r="J70" s="1431">
        <v>95094487.419999987</v>
      </c>
      <c r="K70" s="1431">
        <v>15000338.839999998</v>
      </c>
      <c r="L70" s="1431">
        <v>80094148.579999983</v>
      </c>
      <c r="M70" s="787"/>
    </row>
    <row r="71" spans="1:13" s="632" customFormat="1" ht="15.75" customHeight="1" outlineLevel="1">
      <c r="A71" s="1267" t="s">
        <v>704</v>
      </c>
      <c r="B71" s="1268" t="s">
        <v>196</v>
      </c>
      <c r="C71" s="1267">
        <v>334</v>
      </c>
      <c r="D71" s="1267" t="s">
        <v>83</v>
      </c>
      <c r="E71" s="1431">
        <v>919803.72</v>
      </c>
      <c r="F71" s="1431">
        <v>22924839.32</v>
      </c>
      <c r="G71" s="1431">
        <v>9643736.1699999999</v>
      </c>
      <c r="H71" s="1431">
        <v>13281103.15</v>
      </c>
      <c r="I71" s="1431">
        <v>918440.21</v>
      </c>
      <c r="J71" s="1431">
        <v>22856714.600000001</v>
      </c>
      <c r="K71" s="1431">
        <v>8723932.4499999993</v>
      </c>
      <c r="L71" s="1431">
        <v>14132782.150000002</v>
      </c>
      <c r="M71" s="787"/>
    </row>
    <row r="72" spans="1:13" s="632" customFormat="1" ht="15.75" customHeight="1" outlineLevel="1">
      <c r="A72" s="1267" t="s">
        <v>704</v>
      </c>
      <c r="B72" s="1268" t="s">
        <v>196</v>
      </c>
      <c r="C72" s="1267">
        <v>335</v>
      </c>
      <c r="D72" s="1267" t="s">
        <v>178</v>
      </c>
      <c r="E72" s="1431">
        <v>571727.35</v>
      </c>
      <c r="F72" s="1431">
        <v>12159450.859999999</v>
      </c>
      <c r="G72" s="1431">
        <v>3526598.1999999997</v>
      </c>
      <c r="H72" s="1431">
        <v>8632852.6600000001</v>
      </c>
      <c r="I72" s="1431">
        <v>440841.45</v>
      </c>
      <c r="J72" s="1431">
        <v>12051874.51</v>
      </c>
      <c r="K72" s="1431">
        <v>2954870.8499999996</v>
      </c>
      <c r="L72" s="1431">
        <v>9097003.6600000001</v>
      </c>
      <c r="M72" s="787"/>
    </row>
    <row r="73" spans="1:13" s="632" customFormat="1" ht="15.75" customHeight="1" outlineLevel="1">
      <c r="A73" s="1267" t="s">
        <v>704</v>
      </c>
      <c r="B73" s="1268" t="s">
        <v>196</v>
      </c>
      <c r="C73" s="1267">
        <v>336</v>
      </c>
      <c r="D73" s="1267" t="s">
        <v>84</v>
      </c>
      <c r="E73" s="1431">
        <v>210099</v>
      </c>
      <c r="F73" s="1431">
        <v>17394228</v>
      </c>
      <c r="G73" s="1431">
        <v>4273096</v>
      </c>
      <c r="H73" s="1431">
        <v>13121132</v>
      </c>
      <c r="I73" s="1431">
        <v>210099</v>
      </c>
      <c r="J73" s="1431">
        <v>17394228</v>
      </c>
      <c r="K73" s="1431">
        <v>4062997</v>
      </c>
      <c r="L73" s="1431">
        <v>13331231</v>
      </c>
      <c r="M73" s="787"/>
    </row>
    <row r="74" spans="1:13" s="632" customFormat="1" ht="15.75" customHeight="1" outlineLevel="1">
      <c r="A74" s="1267" t="s">
        <v>704</v>
      </c>
      <c r="B74" s="1268" t="s">
        <v>180</v>
      </c>
      <c r="C74" s="1267">
        <v>332</v>
      </c>
      <c r="D74" s="1267" t="s">
        <v>181</v>
      </c>
      <c r="E74" s="1431">
        <v>483284</v>
      </c>
      <c r="F74" s="1431">
        <v>28098444</v>
      </c>
      <c r="G74" s="1431">
        <v>11289192</v>
      </c>
      <c r="H74" s="1431">
        <v>16809252</v>
      </c>
      <c r="I74" s="1431">
        <v>483284</v>
      </c>
      <c r="J74" s="1431">
        <v>28098444</v>
      </c>
      <c r="K74" s="1431">
        <v>10805908</v>
      </c>
      <c r="L74" s="1431">
        <v>17292536</v>
      </c>
      <c r="M74" s="787"/>
    </row>
    <row r="75" spans="1:13" s="632" customFormat="1" ht="15.75" customHeight="1" outlineLevel="1">
      <c r="A75" s="1267" t="s">
        <v>704</v>
      </c>
      <c r="B75" s="1268" t="s">
        <v>180</v>
      </c>
      <c r="C75" s="1267">
        <v>333</v>
      </c>
      <c r="D75" s="1267" t="s">
        <v>182</v>
      </c>
      <c r="E75" s="1431">
        <v>157465</v>
      </c>
      <c r="F75" s="1431">
        <v>9175611.3699999992</v>
      </c>
      <c r="G75" s="1431">
        <v>3382316.3699999996</v>
      </c>
      <c r="H75" s="1431">
        <v>5793295</v>
      </c>
      <c r="I75" s="1431">
        <v>157464.85999999999</v>
      </c>
      <c r="J75" s="1431">
        <v>9175611.3699999992</v>
      </c>
      <c r="K75" s="1431">
        <v>3224851.3699999996</v>
      </c>
      <c r="L75" s="1431">
        <v>5950760</v>
      </c>
      <c r="M75" s="787"/>
    </row>
    <row r="76" spans="1:13" s="632" customFormat="1" ht="15.75" customHeight="1" outlineLevel="1">
      <c r="A76" s="1267" t="s">
        <v>704</v>
      </c>
      <c r="B76" s="1268" t="s">
        <v>180</v>
      </c>
      <c r="C76" s="1267">
        <v>334</v>
      </c>
      <c r="D76" s="1267" t="s">
        <v>83</v>
      </c>
      <c r="E76" s="1431">
        <v>60783.44</v>
      </c>
      <c r="F76" s="1431">
        <v>4165236.44</v>
      </c>
      <c r="G76" s="1431">
        <v>1329700.44</v>
      </c>
      <c r="H76" s="1431">
        <v>2835536</v>
      </c>
      <c r="I76" s="1431">
        <v>57311</v>
      </c>
      <c r="J76" s="1431">
        <v>3332047</v>
      </c>
      <c r="K76" s="1431">
        <v>1268917</v>
      </c>
      <c r="L76" s="1431">
        <v>2063130</v>
      </c>
      <c r="M76" s="787"/>
    </row>
    <row r="77" spans="1:13" s="632" customFormat="1" ht="15.75" customHeight="1" outlineLevel="1">
      <c r="A77" s="1267" t="s">
        <v>704</v>
      </c>
      <c r="B77" s="1268" t="s">
        <v>180</v>
      </c>
      <c r="C77" s="1267">
        <v>335</v>
      </c>
      <c r="D77" s="1267" t="s">
        <v>178</v>
      </c>
      <c r="E77" s="1431">
        <v>30832</v>
      </c>
      <c r="F77" s="1431">
        <v>1594412.42</v>
      </c>
      <c r="G77" s="1431">
        <v>355971.42</v>
      </c>
      <c r="H77" s="1431">
        <v>1238441</v>
      </c>
      <c r="I77" s="1431">
        <v>30832</v>
      </c>
      <c r="J77" s="1431">
        <v>1594412.42</v>
      </c>
      <c r="K77" s="1431">
        <v>325139.42</v>
      </c>
      <c r="L77" s="1431">
        <v>1269273</v>
      </c>
      <c r="M77" s="787"/>
    </row>
    <row r="78" spans="1:13" s="632" customFormat="1" ht="15.75" customHeight="1" outlineLevel="1">
      <c r="A78" s="1267" t="s">
        <v>704</v>
      </c>
      <c r="B78" s="1268" t="s">
        <v>192</v>
      </c>
      <c r="C78" s="1267">
        <v>332</v>
      </c>
      <c r="D78" s="1267" t="s">
        <v>181</v>
      </c>
      <c r="E78" s="1431">
        <v>332597</v>
      </c>
      <c r="F78" s="1431">
        <v>19336575</v>
      </c>
      <c r="G78" s="1431">
        <v>7769123</v>
      </c>
      <c r="H78" s="1431">
        <v>11567452</v>
      </c>
      <c r="I78" s="1431">
        <v>332597</v>
      </c>
      <c r="J78" s="1431">
        <v>19336575</v>
      </c>
      <c r="K78" s="1431">
        <v>7436526</v>
      </c>
      <c r="L78" s="1431">
        <v>11900049</v>
      </c>
      <c r="M78" s="787"/>
    </row>
    <row r="79" spans="1:13" s="632" customFormat="1" ht="15.75" customHeight="1" outlineLevel="1">
      <c r="A79" s="1267" t="s">
        <v>704</v>
      </c>
      <c r="B79" s="1268" t="s">
        <v>192</v>
      </c>
      <c r="C79" s="1267">
        <v>333</v>
      </c>
      <c r="D79" s="1267" t="s">
        <v>182</v>
      </c>
      <c r="E79" s="1431">
        <v>138734.53</v>
      </c>
      <c r="F79" s="1431">
        <v>8183671.5300000003</v>
      </c>
      <c r="G79" s="1431">
        <v>3170932.53</v>
      </c>
      <c r="H79" s="1431">
        <v>5012739</v>
      </c>
      <c r="I79" s="1431">
        <v>137906</v>
      </c>
      <c r="J79" s="1431">
        <v>8018000</v>
      </c>
      <c r="K79" s="1431">
        <v>3032198</v>
      </c>
      <c r="L79" s="1431">
        <v>4985802</v>
      </c>
      <c r="M79" s="787"/>
    </row>
    <row r="80" spans="1:13" s="632" customFormat="1" ht="15.75" customHeight="1" outlineLevel="1">
      <c r="A80" s="1267" t="s">
        <v>704</v>
      </c>
      <c r="B80" s="1268" t="s">
        <v>192</v>
      </c>
      <c r="C80" s="1267">
        <v>334</v>
      </c>
      <c r="D80" s="1267" t="s">
        <v>83</v>
      </c>
      <c r="E80" s="1431">
        <v>2641</v>
      </c>
      <c r="F80" s="1431">
        <v>153363</v>
      </c>
      <c r="G80" s="1431">
        <v>61090</v>
      </c>
      <c r="H80" s="1431">
        <v>92273</v>
      </c>
      <c r="I80" s="1431">
        <v>2641</v>
      </c>
      <c r="J80" s="1431">
        <v>153363</v>
      </c>
      <c r="K80" s="1431">
        <v>58449</v>
      </c>
      <c r="L80" s="1431">
        <v>94914</v>
      </c>
      <c r="M80" s="787"/>
    </row>
    <row r="81" spans="1:13" s="632" customFormat="1" ht="15.75" customHeight="1" outlineLevel="1">
      <c r="A81" s="1267" t="s">
        <v>704</v>
      </c>
      <c r="B81" s="1268" t="s">
        <v>192</v>
      </c>
      <c r="C81" s="1267">
        <v>335</v>
      </c>
      <c r="D81" s="1267" t="s">
        <v>178</v>
      </c>
      <c r="E81" s="1431">
        <v>26347</v>
      </c>
      <c r="F81" s="1431">
        <v>526915.02</v>
      </c>
      <c r="G81" s="1431">
        <v>163157.02000000002</v>
      </c>
      <c r="H81" s="1431">
        <v>363758</v>
      </c>
      <c r="I81" s="1431">
        <v>26347</v>
      </c>
      <c r="J81" s="1431">
        <v>526915.02</v>
      </c>
      <c r="K81" s="1431">
        <v>136810.02000000002</v>
      </c>
      <c r="L81" s="1431">
        <v>390105</v>
      </c>
      <c r="M81" s="787"/>
    </row>
    <row r="82" spans="1:13" s="632" customFormat="1" ht="15.75" customHeight="1" outlineLevel="1">
      <c r="A82" s="1267" t="s">
        <v>704</v>
      </c>
      <c r="B82" s="1268" t="s">
        <v>193</v>
      </c>
      <c r="C82" s="1267">
        <v>333</v>
      </c>
      <c r="D82" s="1267" t="s">
        <v>182</v>
      </c>
      <c r="E82" s="1431">
        <v>-1</v>
      </c>
      <c r="F82" s="1431">
        <v>5057705</v>
      </c>
      <c r="G82" s="1431">
        <v>2553421</v>
      </c>
      <c r="H82" s="1431">
        <v>2504284</v>
      </c>
      <c r="I82" s="1431">
        <v>84296</v>
      </c>
      <c r="J82" s="1431">
        <v>5057705</v>
      </c>
      <c r="K82" s="1431">
        <v>2553422</v>
      </c>
      <c r="L82" s="1431">
        <v>2504283</v>
      </c>
      <c r="M82" s="787"/>
    </row>
    <row r="83" spans="1:13" s="632" customFormat="1" ht="15.75" customHeight="1" outlineLevel="1">
      <c r="A83" s="1267" t="s">
        <v>704</v>
      </c>
      <c r="B83" s="1268" t="s">
        <v>30</v>
      </c>
      <c r="C83" s="1267">
        <v>331</v>
      </c>
      <c r="D83" s="1267" t="s">
        <v>81</v>
      </c>
      <c r="E83" s="1431">
        <v>1465662.07</v>
      </c>
      <c r="F83" s="1431">
        <v>119506046.48999999</v>
      </c>
      <c r="G83" s="1431">
        <v>48876461.490000002</v>
      </c>
      <c r="H83" s="1431">
        <v>70629585</v>
      </c>
      <c r="I83" s="1431">
        <v>1463056.28</v>
      </c>
      <c r="J83" s="1431">
        <v>118984959.42</v>
      </c>
      <c r="K83" s="1431">
        <v>47410799.420000002</v>
      </c>
      <c r="L83" s="1431">
        <v>71574160</v>
      </c>
      <c r="M83" s="787"/>
    </row>
    <row r="84" spans="1:13" s="632" customFormat="1" ht="15.75" customHeight="1" outlineLevel="1">
      <c r="A84" s="1267" t="s">
        <v>704</v>
      </c>
      <c r="B84" s="1268" t="s">
        <v>30</v>
      </c>
      <c r="C84" s="1267">
        <v>332</v>
      </c>
      <c r="D84" s="1267" t="s">
        <v>181</v>
      </c>
      <c r="E84" s="1431">
        <v>7048444.9199999999</v>
      </c>
      <c r="F84" s="1431">
        <v>395794525.35000008</v>
      </c>
      <c r="G84" s="1431">
        <v>299688484.35000002</v>
      </c>
      <c r="H84" s="1431">
        <v>96106041.00000006</v>
      </c>
      <c r="I84" s="1431">
        <v>7047220</v>
      </c>
      <c r="J84" s="1431">
        <v>395465559.43000007</v>
      </c>
      <c r="K84" s="1431">
        <v>292640039.43000001</v>
      </c>
      <c r="L84" s="1431">
        <v>102825520.00000006</v>
      </c>
      <c r="M84" s="787"/>
    </row>
    <row r="85" spans="1:13" s="632" customFormat="1" ht="15.75" customHeight="1" outlineLevel="1">
      <c r="A85" s="1267" t="s">
        <v>704</v>
      </c>
      <c r="B85" s="1268" t="s">
        <v>30</v>
      </c>
      <c r="C85" s="1267">
        <v>333</v>
      </c>
      <c r="D85" s="1267" t="s">
        <v>182</v>
      </c>
      <c r="E85" s="1431">
        <v>7694498.8899999997</v>
      </c>
      <c r="F85" s="1431">
        <v>387648868.74999988</v>
      </c>
      <c r="G85" s="1431">
        <v>79159278.120000005</v>
      </c>
      <c r="H85" s="1431">
        <v>308489590.62999988</v>
      </c>
      <c r="I85" s="1431">
        <v>6910323.7599999998</v>
      </c>
      <c r="J85" s="1431">
        <v>341223769.04999989</v>
      </c>
      <c r="K85" s="1431">
        <v>74664779.230000004</v>
      </c>
      <c r="L85" s="1431">
        <v>266558989.81999987</v>
      </c>
      <c r="M85" s="787"/>
    </row>
    <row r="86" spans="1:13" s="632" customFormat="1" ht="15.75" customHeight="1" outlineLevel="1">
      <c r="A86" s="1267" t="s">
        <v>704</v>
      </c>
      <c r="B86" s="1268" t="s">
        <v>30</v>
      </c>
      <c r="C86" s="1267">
        <v>334</v>
      </c>
      <c r="D86" s="1267" t="s">
        <v>83</v>
      </c>
      <c r="E86" s="1431">
        <v>1036514.12</v>
      </c>
      <c r="F86" s="1431">
        <v>38189329.600000001</v>
      </c>
      <c r="G86" s="1431">
        <v>16409296.719999997</v>
      </c>
      <c r="H86" s="1431">
        <v>21780032.880000003</v>
      </c>
      <c r="I86" s="1431">
        <v>863826.94</v>
      </c>
      <c r="J86" s="1431">
        <v>36353519.480000004</v>
      </c>
      <c r="K86" s="1431">
        <v>15612782.599999998</v>
      </c>
      <c r="L86" s="1431">
        <v>20740736.880000006</v>
      </c>
      <c r="M86" s="787"/>
    </row>
    <row r="87" spans="1:13" s="632" customFormat="1" ht="15.75" customHeight="1" outlineLevel="1">
      <c r="A87" s="1267" t="s">
        <v>704</v>
      </c>
      <c r="B87" s="1268" t="s">
        <v>30</v>
      </c>
      <c r="C87" s="1267">
        <v>335</v>
      </c>
      <c r="D87" s="1267" t="s">
        <v>178</v>
      </c>
      <c r="E87" s="1431">
        <v>1651754.26</v>
      </c>
      <c r="F87" s="1431">
        <v>61195590.829999998</v>
      </c>
      <c r="G87" s="1431">
        <v>14853684.459999999</v>
      </c>
      <c r="H87" s="1431">
        <v>46341906.369999997</v>
      </c>
      <c r="I87" s="1431">
        <v>1503542.73</v>
      </c>
      <c r="J87" s="1431">
        <v>50794710.57</v>
      </c>
      <c r="K87" s="1431">
        <v>13201930.199999999</v>
      </c>
      <c r="L87" s="1431">
        <v>37592780.370000005</v>
      </c>
      <c r="M87" s="787"/>
    </row>
    <row r="88" spans="1:13" s="632" customFormat="1" ht="15.75" customHeight="1" outlineLevel="1">
      <c r="A88" s="1267" t="s">
        <v>704</v>
      </c>
      <c r="B88" s="1268" t="s">
        <v>30</v>
      </c>
      <c r="C88" s="1267">
        <v>336</v>
      </c>
      <c r="D88" s="1267" t="s">
        <v>84</v>
      </c>
      <c r="E88" s="1431">
        <v>445970</v>
      </c>
      <c r="F88" s="1431">
        <v>33117699</v>
      </c>
      <c r="G88" s="1431">
        <v>20626891</v>
      </c>
      <c r="H88" s="1431">
        <v>12490808</v>
      </c>
      <c r="I88" s="1431">
        <v>445970</v>
      </c>
      <c r="J88" s="1431">
        <v>33117699</v>
      </c>
      <c r="K88" s="1431">
        <v>20180921</v>
      </c>
      <c r="L88" s="1431">
        <v>12936778</v>
      </c>
      <c r="M88" s="787"/>
    </row>
    <row r="89" spans="1:13" s="632" customFormat="1" ht="15.75" customHeight="1" outlineLevel="1">
      <c r="A89" s="1267" t="s">
        <v>704</v>
      </c>
      <c r="B89" s="1268" t="s">
        <v>194</v>
      </c>
      <c r="C89" s="1267">
        <v>331</v>
      </c>
      <c r="D89" s="1267" t="s">
        <v>81</v>
      </c>
      <c r="E89" s="1431">
        <v>577710.99</v>
      </c>
      <c r="F89" s="1431">
        <v>37858013.040000007</v>
      </c>
      <c r="G89" s="1431">
        <v>24835481.039999995</v>
      </c>
      <c r="H89" s="1431">
        <v>13022532.000000011</v>
      </c>
      <c r="I89" s="1431">
        <v>564024.82000000007</v>
      </c>
      <c r="J89" s="1431">
        <v>37855940.050000004</v>
      </c>
      <c r="K89" s="1431">
        <v>24257770.049999997</v>
      </c>
      <c r="L89" s="1431">
        <v>13598170.000000007</v>
      </c>
      <c r="M89" s="787"/>
    </row>
    <row r="90" spans="1:13" s="632" customFormat="1" ht="15.75" customHeight="1" outlineLevel="1">
      <c r="A90" s="1267" t="s">
        <v>704</v>
      </c>
      <c r="B90" s="1268" t="s">
        <v>194</v>
      </c>
      <c r="C90" s="1267">
        <v>332</v>
      </c>
      <c r="D90" s="1267" t="s">
        <v>181</v>
      </c>
      <c r="E90" s="1431">
        <v>4219629.57</v>
      </c>
      <c r="F90" s="1431">
        <v>215505891.72</v>
      </c>
      <c r="G90" s="1431">
        <v>175823331.66</v>
      </c>
      <c r="H90" s="1431">
        <v>39682560.060000002</v>
      </c>
      <c r="I90" s="1431">
        <v>4163415.32</v>
      </c>
      <c r="J90" s="1431">
        <v>212695145.15000001</v>
      </c>
      <c r="K90" s="1431">
        <v>171603702.09</v>
      </c>
      <c r="L90" s="1431">
        <v>41091443.060000002</v>
      </c>
      <c r="M90" s="787"/>
    </row>
    <row r="91" spans="1:13" s="632" customFormat="1" ht="15.75" customHeight="1" outlineLevel="1">
      <c r="A91" s="1267" t="s">
        <v>704</v>
      </c>
      <c r="B91" s="1268" t="s">
        <v>194</v>
      </c>
      <c r="C91" s="1267">
        <v>333</v>
      </c>
      <c r="D91" s="1267" t="s">
        <v>182</v>
      </c>
      <c r="E91" s="1431">
        <v>4589039.03</v>
      </c>
      <c r="F91" s="1431">
        <v>218632902.24999997</v>
      </c>
      <c r="G91" s="1431">
        <v>33774032.980000004</v>
      </c>
      <c r="H91" s="1431">
        <v>184858869.26999998</v>
      </c>
      <c r="I91" s="1431">
        <v>4543126.25</v>
      </c>
      <c r="J91" s="1431">
        <v>217535717.21999997</v>
      </c>
      <c r="K91" s="1431">
        <v>29184993.950000003</v>
      </c>
      <c r="L91" s="1431">
        <v>188350723.26999998</v>
      </c>
      <c r="M91" s="787"/>
    </row>
    <row r="92" spans="1:13" s="632" customFormat="1" ht="15.75" customHeight="1" outlineLevel="1">
      <c r="A92" s="1267" t="s">
        <v>704</v>
      </c>
      <c r="B92" s="1268" t="s">
        <v>194</v>
      </c>
      <c r="C92" s="1267">
        <v>334</v>
      </c>
      <c r="D92" s="1267" t="s">
        <v>83</v>
      </c>
      <c r="E92" s="1431">
        <v>593322.56999999995</v>
      </c>
      <c r="F92" s="1431">
        <v>31851347.410000004</v>
      </c>
      <c r="G92" s="1431">
        <v>10769111.83</v>
      </c>
      <c r="H92" s="1431">
        <v>21082235.580000006</v>
      </c>
      <c r="I92" s="1431">
        <v>584239.62</v>
      </c>
      <c r="J92" s="1431">
        <v>31714415.840000004</v>
      </c>
      <c r="K92" s="1431">
        <v>10175789.26</v>
      </c>
      <c r="L92" s="1431">
        <v>21538626.580000006</v>
      </c>
      <c r="M92" s="787"/>
    </row>
    <row r="93" spans="1:13" s="632" customFormat="1" ht="15.75" customHeight="1" outlineLevel="1">
      <c r="A93" s="1267" t="s">
        <v>704</v>
      </c>
      <c r="B93" s="1268" t="s">
        <v>194</v>
      </c>
      <c r="C93" s="1267">
        <v>335</v>
      </c>
      <c r="D93" s="1267" t="s">
        <v>178</v>
      </c>
      <c r="E93" s="1431">
        <v>531855.35999999999</v>
      </c>
      <c r="F93" s="1431">
        <v>14106119.07</v>
      </c>
      <c r="G93" s="1431">
        <v>6712515.8800000008</v>
      </c>
      <c r="H93" s="1431">
        <v>7393603.1899999995</v>
      </c>
      <c r="I93" s="1431">
        <v>568895.65</v>
      </c>
      <c r="J93" s="1431">
        <v>14099961.710000001</v>
      </c>
      <c r="K93" s="1431">
        <v>6180660.5200000005</v>
      </c>
      <c r="L93" s="1431">
        <v>7919301.1900000004</v>
      </c>
      <c r="M93" s="787"/>
    </row>
    <row r="94" spans="1:13" s="632" customFormat="1" ht="15.75" customHeight="1" outlineLevel="1">
      <c r="A94" s="1267" t="s">
        <v>704</v>
      </c>
      <c r="B94" s="1268" t="s">
        <v>194</v>
      </c>
      <c r="C94" s="1267">
        <v>336</v>
      </c>
      <c r="D94" s="1267" t="s">
        <v>84</v>
      </c>
      <c r="E94" s="1431">
        <v>78616</v>
      </c>
      <c r="F94" s="1431">
        <v>5635590</v>
      </c>
      <c r="G94" s="1431">
        <v>3801827</v>
      </c>
      <c r="H94" s="1431">
        <v>1833763</v>
      </c>
      <c r="I94" s="1431">
        <v>78616</v>
      </c>
      <c r="J94" s="1431">
        <v>5635590</v>
      </c>
      <c r="K94" s="1431">
        <v>3723211</v>
      </c>
      <c r="L94" s="1431">
        <v>1912379</v>
      </c>
      <c r="M94" s="787"/>
    </row>
    <row r="95" spans="1:13" s="632" customFormat="1" ht="15.75" customHeight="1" outlineLevel="1">
      <c r="A95" s="1267" t="s">
        <v>704</v>
      </c>
      <c r="B95" s="1268" t="s">
        <v>195</v>
      </c>
      <c r="C95" s="1267">
        <v>332</v>
      </c>
      <c r="D95" s="1267" t="s">
        <v>181</v>
      </c>
      <c r="E95" s="1431">
        <v>574710</v>
      </c>
      <c r="F95" s="1431">
        <v>33413381</v>
      </c>
      <c r="G95" s="1431">
        <v>13424760</v>
      </c>
      <c r="H95" s="1431">
        <v>19988621</v>
      </c>
      <c r="I95" s="1431">
        <v>574710</v>
      </c>
      <c r="J95" s="1431">
        <v>33413381</v>
      </c>
      <c r="K95" s="1431">
        <v>12850050</v>
      </c>
      <c r="L95" s="1431">
        <v>20563331</v>
      </c>
      <c r="M95" s="787"/>
    </row>
    <row r="96" spans="1:13" s="632" customFormat="1" ht="15.75" customHeight="1" outlineLevel="1">
      <c r="A96" s="1267" t="s">
        <v>704</v>
      </c>
      <c r="B96" s="1268" t="s">
        <v>195</v>
      </c>
      <c r="C96" s="1267">
        <v>333</v>
      </c>
      <c r="D96" s="1267" t="s">
        <v>182</v>
      </c>
      <c r="E96" s="1431">
        <v>180948</v>
      </c>
      <c r="F96" s="1431">
        <v>10549389.26</v>
      </c>
      <c r="G96" s="1431">
        <v>3836115.2600000002</v>
      </c>
      <c r="H96" s="1431">
        <v>6713274</v>
      </c>
      <c r="I96" s="1431">
        <v>180947.47</v>
      </c>
      <c r="J96" s="1431">
        <v>10549389.26</v>
      </c>
      <c r="K96" s="1431">
        <v>3655167.2600000002</v>
      </c>
      <c r="L96" s="1431">
        <v>6894222</v>
      </c>
      <c r="M96" s="787"/>
    </row>
    <row r="97" spans="1:13" s="632" customFormat="1" ht="15.75" customHeight="1" outlineLevel="1">
      <c r="A97" s="1267" t="s">
        <v>704</v>
      </c>
      <c r="B97" s="1268" t="s">
        <v>195</v>
      </c>
      <c r="C97" s="1267">
        <v>334</v>
      </c>
      <c r="D97" s="1267" t="s">
        <v>83</v>
      </c>
      <c r="E97" s="1431">
        <v>119846</v>
      </c>
      <c r="F97" s="1431">
        <v>6967510</v>
      </c>
      <c r="G97" s="1431">
        <v>2773295</v>
      </c>
      <c r="H97" s="1431">
        <v>4194215</v>
      </c>
      <c r="I97" s="1431">
        <v>119846</v>
      </c>
      <c r="J97" s="1431">
        <v>6967510</v>
      </c>
      <c r="K97" s="1431">
        <v>2653449</v>
      </c>
      <c r="L97" s="1431">
        <v>4314061</v>
      </c>
      <c r="M97" s="787"/>
    </row>
    <row r="98" spans="1:13" s="632" customFormat="1" ht="15.75" customHeight="1" outlineLevel="1">
      <c r="A98" s="1267" t="s">
        <v>704</v>
      </c>
      <c r="B98" s="1268" t="s">
        <v>195</v>
      </c>
      <c r="C98" s="1267">
        <v>335</v>
      </c>
      <c r="D98" s="1267" t="s">
        <v>178</v>
      </c>
      <c r="E98" s="1431">
        <v>18153</v>
      </c>
      <c r="F98" s="1431">
        <v>910962.8899999999</v>
      </c>
      <c r="G98" s="1431">
        <v>177235.87</v>
      </c>
      <c r="H98" s="1431">
        <v>733727.0199999999</v>
      </c>
      <c r="I98" s="1431">
        <v>18153</v>
      </c>
      <c r="J98" s="1431">
        <v>910962.8899999999</v>
      </c>
      <c r="K98" s="1431">
        <v>159082.87</v>
      </c>
      <c r="L98" s="1431">
        <v>751880.0199999999</v>
      </c>
      <c r="M98" s="787"/>
    </row>
    <row r="99" spans="1:13" s="632" customFormat="1" ht="15.75" customHeight="1" outlineLevel="1" thickBot="1">
      <c r="A99" s="803"/>
      <c r="B99" s="826" t="s">
        <v>221</v>
      </c>
      <c r="C99" s="803"/>
      <c r="D99" s="802" t="s">
        <v>707</v>
      </c>
      <c r="E99" s="1431"/>
      <c r="F99" s="1431"/>
      <c r="G99" s="1431">
        <f>-'WP-24'!D18</f>
        <v>-154413971</v>
      </c>
      <c r="H99" s="1431">
        <f>-G99</f>
        <v>154413971</v>
      </c>
      <c r="I99" s="1431"/>
      <c r="J99" s="1431"/>
      <c r="K99" s="1431">
        <f>('WP-24'!F18)*-1</f>
        <v>-149719189</v>
      </c>
      <c r="L99" s="1431">
        <f>-K99</f>
        <v>149719189</v>
      </c>
      <c r="M99" s="787"/>
    </row>
    <row r="100" spans="1:13" s="599" customFormat="1" ht="16.5" customHeight="1" thickBot="1">
      <c r="A100" s="828"/>
      <c r="B100" s="829"/>
      <c r="C100" s="828"/>
      <c r="D100" s="830" t="s">
        <v>970</v>
      </c>
      <c r="E100" s="831">
        <f t="shared" ref="E100:L100" si="3">SUBTOTAL(9,E67:E99)</f>
        <v>37891393.310000002</v>
      </c>
      <c r="F100" s="831">
        <f t="shared" si="3"/>
        <v>1963361852.9999998</v>
      </c>
      <c r="G100" s="831">
        <f t="shared" si="3"/>
        <v>739532762.61000013</v>
      </c>
      <c r="H100" s="831">
        <f t="shared" si="3"/>
        <v>1223829090.3899999</v>
      </c>
      <c r="I100" s="831">
        <f t="shared" si="3"/>
        <v>36690697.869999997</v>
      </c>
      <c r="J100" s="831">
        <f t="shared" si="3"/>
        <v>1898481106.8800001</v>
      </c>
      <c r="K100" s="831">
        <f t="shared" si="3"/>
        <v>709776151.30000007</v>
      </c>
      <c r="L100" s="831">
        <f t="shared" si="3"/>
        <v>1188704955.5799999</v>
      </c>
      <c r="M100" s="823"/>
    </row>
    <row r="101" spans="1:13" s="632" customFormat="1" ht="15.75" customHeight="1" outlineLevel="1">
      <c r="A101" s="787"/>
      <c r="B101" s="827"/>
      <c r="C101" s="787"/>
      <c r="D101" s="784"/>
      <c r="E101" s="793"/>
      <c r="F101" s="793"/>
      <c r="G101" s="793"/>
      <c r="H101" s="793"/>
      <c r="I101" s="793"/>
      <c r="J101" s="793"/>
      <c r="K101" s="793"/>
      <c r="L101" s="793"/>
      <c r="M101" s="787"/>
    </row>
    <row r="102" spans="1:13" s="632" customFormat="1" ht="15.75" customHeight="1" outlineLevel="1">
      <c r="A102" s="787"/>
      <c r="B102" s="827"/>
      <c r="C102" s="787"/>
      <c r="D102" s="784"/>
      <c r="E102" s="793"/>
      <c r="F102" s="793"/>
      <c r="G102" s="793"/>
      <c r="H102" s="793"/>
      <c r="I102" s="793"/>
      <c r="J102" s="793"/>
      <c r="K102" s="793"/>
      <c r="L102" s="793"/>
      <c r="M102" s="787"/>
    </row>
    <row r="103" spans="1:13" s="601" customFormat="1" ht="16.5" customHeight="1" outlineLevel="1" thickBot="1">
      <c r="A103" s="790"/>
      <c r="B103" s="824"/>
      <c r="C103" s="790"/>
      <c r="D103" s="825" t="s">
        <v>967</v>
      </c>
      <c r="E103" s="792"/>
      <c r="F103" s="792"/>
      <c r="G103" s="792"/>
      <c r="H103" s="792"/>
      <c r="I103" s="792"/>
      <c r="J103" s="792"/>
      <c r="K103" s="792"/>
      <c r="L103" s="792"/>
      <c r="M103" s="790"/>
    </row>
    <row r="104" spans="1:13" s="632" customFormat="1" ht="15.75" customHeight="1" outlineLevel="1">
      <c r="A104" s="1267" t="s">
        <v>704</v>
      </c>
      <c r="B104" s="1268" t="s">
        <v>176</v>
      </c>
      <c r="C104" s="1267">
        <v>312</v>
      </c>
      <c r="D104" s="1267" t="s">
        <v>177</v>
      </c>
      <c r="E104" s="1431">
        <v>3705990.28</v>
      </c>
      <c r="F104" s="1431">
        <v>111205747.75</v>
      </c>
      <c r="G104" s="1431">
        <v>25292667.050000001</v>
      </c>
      <c r="H104" s="1431">
        <v>85913080.700000003</v>
      </c>
      <c r="I104" s="1431">
        <v>1033418</v>
      </c>
      <c r="J104" s="1431">
        <v>111205747.75</v>
      </c>
      <c r="K104" s="1431">
        <v>21586676.77</v>
      </c>
      <c r="L104" s="1431">
        <v>89619070.980000004</v>
      </c>
      <c r="M104" s="787"/>
    </row>
    <row r="105" spans="1:13" s="632" customFormat="1" ht="15.75" customHeight="1" outlineLevel="1">
      <c r="A105" s="1267" t="s">
        <v>704</v>
      </c>
      <c r="B105" s="1268" t="s">
        <v>176</v>
      </c>
      <c r="C105" s="1267">
        <v>314</v>
      </c>
      <c r="D105" s="1267" t="s">
        <v>82</v>
      </c>
      <c r="E105" s="1431">
        <v>4066462.12</v>
      </c>
      <c r="F105" s="1431">
        <v>123243305.46000002</v>
      </c>
      <c r="G105" s="1431">
        <v>35694990.629999995</v>
      </c>
      <c r="H105" s="1431">
        <v>87548314.830000028</v>
      </c>
      <c r="I105" s="1431">
        <v>3842647.37</v>
      </c>
      <c r="J105" s="1431">
        <v>123136924.51000002</v>
      </c>
      <c r="K105" s="1431">
        <v>31628528.509999998</v>
      </c>
      <c r="L105" s="1431">
        <v>91508396.00000003</v>
      </c>
      <c r="M105" s="787"/>
    </row>
    <row r="106" spans="1:13" s="632" customFormat="1" ht="15.75" customHeight="1" outlineLevel="1">
      <c r="A106" s="1267" t="s">
        <v>704</v>
      </c>
      <c r="B106" s="1268" t="s">
        <v>176</v>
      </c>
      <c r="C106" s="1267">
        <v>316</v>
      </c>
      <c r="D106" s="1267" t="s">
        <v>178</v>
      </c>
      <c r="E106" s="1431">
        <v>1032883.55</v>
      </c>
      <c r="F106" s="1431">
        <v>22717074.960000005</v>
      </c>
      <c r="G106" s="1431">
        <v>8567725.5099999998</v>
      </c>
      <c r="H106" s="1431">
        <v>14149349.450000005</v>
      </c>
      <c r="I106" s="1431">
        <v>969314.26</v>
      </c>
      <c r="J106" s="1431">
        <v>22717074.960000005</v>
      </c>
      <c r="K106" s="1431">
        <v>7534841.96</v>
      </c>
      <c r="L106" s="1431">
        <v>15182233.000000004</v>
      </c>
      <c r="M106" s="787"/>
    </row>
    <row r="107" spans="1:13" s="632" customFormat="1" ht="15.75" customHeight="1" outlineLevel="1">
      <c r="A107" s="1267" t="s">
        <v>704</v>
      </c>
      <c r="B107" s="1268" t="s">
        <v>176</v>
      </c>
      <c r="C107" s="1267">
        <v>341</v>
      </c>
      <c r="D107" s="1267" t="s">
        <v>81</v>
      </c>
      <c r="E107" s="1431">
        <v>3852940.95</v>
      </c>
      <c r="F107" s="1431">
        <v>87307692.650000021</v>
      </c>
      <c r="G107" s="1431">
        <v>31114899.370000001</v>
      </c>
      <c r="H107" s="1431">
        <v>56192793.280000016</v>
      </c>
      <c r="I107" s="1431">
        <v>3706864</v>
      </c>
      <c r="J107" s="1431">
        <v>87376177.530000016</v>
      </c>
      <c r="K107" s="1431">
        <v>27261958.420000002</v>
      </c>
      <c r="L107" s="1431">
        <v>60114219.110000014</v>
      </c>
      <c r="M107" s="787"/>
    </row>
    <row r="108" spans="1:13" s="632" customFormat="1" ht="15.75" customHeight="1" outlineLevel="1">
      <c r="A108" s="1267" t="s">
        <v>704</v>
      </c>
      <c r="B108" s="1268" t="s">
        <v>176</v>
      </c>
      <c r="C108" s="1267">
        <v>342</v>
      </c>
      <c r="D108" s="1267" t="s">
        <v>188</v>
      </c>
      <c r="E108" s="1431">
        <v>2160442</v>
      </c>
      <c r="F108" s="1431">
        <v>66576926.240000002</v>
      </c>
      <c r="G108" s="1431">
        <v>24462085.559999999</v>
      </c>
      <c r="H108" s="1431">
        <v>42114840.680000007</v>
      </c>
      <c r="I108" s="1431">
        <v>4067153.54</v>
      </c>
      <c r="J108" s="1431">
        <v>66592935.690000005</v>
      </c>
      <c r="K108" s="1431">
        <v>22301643.559999999</v>
      </c>
      <c r="L108" s="1431">
        <v>44291292.13000001</v>
      </c>
      <c r="M108" s="787"/>
    </row>
    <row r="109" spans="1:13" s="632" customFormat="1" ht="15.75" customHeight="1" outlineLevel="1">
      <c r="A109" s="1267" t="s">
        <v>704</v>
      </c>
      <c r="B109" s="1268" t="s">
        <v>176</v>
      </c>
      <c r="C109" s="1267">
        <v>344</v>
      </c>
      <c r="D109" s="1267" t="s">
        <v>85</v>
      </c>
      <c r="E109" s="1431">
        <v>11229387.32</v>
      </c>
      <c r="F109" s="1431">
        <v>296834658.79999995</v>
      </c>
      <c r="G109" s="1431">
        <v>68720420.120000005</v>
      </c>
      <c r="H109" s="1431">
        <v>228114238.67999995</v>
      </c>
      <c r="I109" s="1431">
        <v>2160442</v>
      </c>
      <c r="J109" s="1431">
        <v>296834658.79999995</v>
      </c>
      <c r="K109" s="1431">
        <v>57491032.799999997</v>
      </c>
      <c r="L109" s="1431">
        <v>239343625.99999994</v>
      </c>
      <c r="M109" s="787"/>
    </row>
    <row r="110" spans="1:13" s="632" customFormat="1" ht="15.75" customHeight="1" outlineLevel="1">
      <c r="A110" s="1267" t="s">
        <v>704</v>
      </c>
      <c r="B110" s="1268" t="s">
        <v>176</v>
      </c>
      <c r="C110" s="1267">
        <v>345</v>
      </c>
      <c r="D110" s="1267" t="s">
        <v>83</v>
      </c>
      <c r="E110" s="1431">
        <v>969314</v>
      </c>
      <c r="F110" s="1431">
        <v>28865246.59</v>
      </c>
      <c r="G110" s="1431">
        <v>39309746.269999996</v>
      </c>
      <c r="H110" s="1431">
        <v>-10444499.679999996</v>
      </c>
      <c r="I110" s="1431">
        <v>11222887.27</v>
      </c>
      <c r="J110" s="1431">
        <v>28854213.27</v>
      </c>
      <c r="K110" s="1431">
        <v>38340432.269999996</v>
      </c>
      <c r="L110" s="1431">
        <v>-9486218.9999999963</v>
      </c>
      <c r="M110" s="787"/>
    </row>
    <row r="111" spans="1:13" s="632" customFormat="1" ht="15.75" customHeight="1" outlineLevel="1">
      <c r="A111" s="1267" t="s">
        <v>704</v>
      </c>
      <c r="B111" s="1268" t="s">
        <v>176</v>
      </c>
      <c r="C111" s="1267">
        <v>346</v>
      </c>
      <c r="D111" s="1267" t="s">
        <v>178</v>
      </c>
      <c r="E111" s="1431">
        <v>2649</v>
      </c>
      <c r="F111" s="1431">
        <v>79438</v>
      </c>
      <c r="G111" s="1431">
        <v>22221.07</v>
      </c>
      <c r="H111" s="1431">
        <v>57216.93</v>
      </c>
      <c r="I111" s="1431">
        <v>2649</v>
      </c>
      <c r="J111" s="1431">
        <v>79438</v>
      </c>
      <c r="K111" s="1431">
        <v>19572.07</v>
      </c>
      <c r="L111" s="1431">
        <v>59865.93</v>
      </c>
      <c r="M111" s="787"/>
    </row>
    <row r="112" spans="1:13" s="632" customFormat="1" ht="15.75" customHeight="1" outlineLevel="1">
      <c r="A112" s="1267" t="s">
        <v>704</v>
      </c>
      <c r="B112" s="1268" t="s">
        <v>187</v>
      </c>
      <c r="C112" s="1267">
        <v>341</v>
      </c>
      <c r="D112" s="1267" t="s">
        <v>81</v>
      </c>
      <c r="E112" s="1431">
        <v>31680</v>
      </c>
      <c r="F112" s="1431">
        <v>1113986.5</v>
      </c>
      <c r="G112" s="1431">
        <v>631978.49</v>
      </c>
      <c r="H112" s="1431">
        <v>482008.01</v>
      </c>
      <c r="I112" s="1431">
        <v>31676</v>
      </c>
      <c r="J112" s="1431">
        <v>1113986.5</v>
      </c>
      <c r="K112" s="1431">
        <v>600298.49</v>
      </c>
      <c r="L112" s="1431">
        <v>513688.01</v>
      </c>
      <c r="M112" s="787"/>
    </row>
    <row r="113" spans="1:13" s="632" customFormat="1" ht="15.75" customHeight="1" outlineLevel="1">
      <c r="A113" s="1267" t="s">
        <v>704</v>
      </c>
      <c r="B113" s="1268" t="s">
        <v>187</v>
      </c>
      <c r="C113" s="1267">
        <v>342</v>
      </c>
      <c r="D113" s="1267" t="s">
        <v>188</v>
      </c>
      <c r="E113" s="1431">
        <v>77425</v>
      </c>
      <c r="F113" s="1431">
        <v>3325504</v>
      </c>
      <c r="G113" s="1431">
        <v>2164952</v>
      </c>
      <c r="H113" s="1431">
        <v>1160552</v>
      </c>
      <c r="I113" s="1431">
        <v>77425</v>
      </c>
      <c r="J113" s="1431">
        <v>3325504</v>
      </c>
      <c r="K113" s="1431">
        <v>2087527</v>
      </c>
      <c r="L113" s="1431">
        <v>1237977</v>
      </c>
      <c r="M113" s="787"/>
    </row>
    <row r="114" spans="1:13" s="632" customFormat="1" ht="15.75" customHeight="1" outlineLevel="1">
      <c r="A114" s="1267" t="s">
        <v>704</v>
      </c>
      <c r="B114" s="1268" t="s">
        <v>187</v>
      </c>
      <c r="C114" s="1267">
        <v>344</v>
      </c>
      <c r="D114" s="1267" t="s">
        <v>85</v>
      </c>
      <c r="E114" s="1431">
        <v>638679</v>
      </c>
      <c r="F114" s="1431">
        <v>41420340.640000001</v>
      </c>
      <c r="G114" s="1431">
        <v>24807605.370000001</v>
      </c>
      <c r="H114" s="1431">
        <v>16612735.27</v>
      </c>
      <c r="I114" s="1431">
        <v>638679</v>
      </c>
      <c r="J114" s="1431">
        <v>41420340.640000001</v>
      </c>
      <c r="K114" s="1431">
        <v>24168926.370000001</v>
      </c>
      <c r="L114" s="1431">
        <v>17251414.27</v>
      </c>
      <c r="M114" s="787"/>
    </row>
    <row r="115" spans="1:13" s="632" customFormat="1" ht="15.75" customHeight="1" outlineLevel="1">
      <c r="A115" s="1267" t="s">
        <v>704</v>
      </c>
      <c r="B115" s="1268" t="s">
        <v>187</v>
      </c>
      <c r="C115" s="1267">
        <v>345</v>
      </c>
      <c r="D115" s="1267" t="s">
        <v>83</v>
      </c>
      <c r="E115" s="1431">
        <v>42781</v>
      </c>
      <c r="F115" s="1431">
        <v>1838521</v>
      </c>
      <c r="G115" s="1431">
        <v>1188043</v>
      </c>
      <c r="H115" s="1431">
        <v>650478</v>
      </c>
      <c r="I115" s="1431">
        <v>42781</v>
      </c>
      <c r="J115" s="1431">
        <v>1838521</v>
      </c>
      <c r="K115" s="1431">
        <v>1145262</v>
      </c>
      <c r="L115" s="1431">
        <v>693259</v>
      </c>
      <c r="M115" s="787"/>
    </row>
    <row r="116" spans="1:13" s="632" customFormat="1" ht="15.75" customHeight="1" outlineLevel="1">
      <c r="A116" s="1267" t="s">
        <v>704</v>
      </c>
      <c r="B116" s="1268" t="s">
        <v>187</v>
      </c>
      <c r="C116" s="1267">
        <v>346</v>
      </c>
      <c r="D116" s="1267" t="s">
        <v>178</v>
      </c>
      <c r="E116" s="1431">
        <v>0</v>
      </c>
      <c r="F116" s="1431">
        <v>0</v>
      </c>
      <c r="G116" s="1431">
        <v>0</v>
      </c>
      <c r="H116" s="1431">
        <v>0</v>
      </c>
      <c r="I116" s="1431">
        <v>0</v>
      </c>
      <c r="J116" s="1431">
        <v>0</v>
      </c>
      <c r="K116" s="1431">
        <v>0</v>
      </c>
      <c r="L116" s="1431">
        <v>0</v>
      </c>
      <c r="M116" s="787"/>
    </row>
    <row r="117" spans="1:13" s="632" customFormat="1" ht="15.75" customHeight="1" outlineLevel="1">
      <c r="A117" s="1267" t="s">
        <v>704</v>
      </c>
      <c r="B117" s="1268" t="s">
        <v>183</v>
      </c>
      <c r="C117" s="1267">
        <v>341</v>
      </c>
      <c r="D117" s="1267" t="s">
        <v>81</v>
      </c>
      <c r="E117" s="1431">
        <v>227718.62</v>
      </c>
      <c r="F117" s="1431">
        <v>8842636.4499999993</v>
      </c>
      <c r="G117" s="1431">
        <v>3843396.4500000007</v>
      </c>
      <c r="H117" s="1431">
        <v>4999239.9999999981</v>
      </c>
      <c r="I117" s="1431">
        <v>227221.85</v>
      </c>
      <c r="J117" s="1431">
        <v>8728881.8300000001</v>
      </c>
      <c r="K117" s="1431">
        <v>3615677.8300000005</v>
      </c>
      <c r="L117" s="1431">
        <v>5113204</v>
      </c>
      <c r="M117" s="787"/>
    </row>
    <row r="118" spans="1:13" s="632" customFormat="1" ht="15.75" customHeight="1" outlineLevel="1">
      <c r="A118" s="1267" t="s">
        <v>704</v>
      </c>
      <c r="B118" s="1268" t="s">
        <v>183</v>
      </c>
      <c r="C118" s="1267">
        <v>342</v>
      </c>
      <c r="D118" s="1267" t="s">
        <v>188</v>
      </c>
      <c r="E118" s="1431">
        <v>268865</v>
      </c>
      <c r="F118" s="1431">
        <v>10718362.369999999</v>
      </c>
      <c r="G118" s="1431">
        <v>5569918.5100000007</v>
      </c>
      <c r="H118" s="1431">
        <v>5148443.8599999985</v>
      </c>
      <c r="I118" s="1431">
        <v>268865</v>
      </c>
      <c r="J118" s="1431">
        <v>10718362.369999999</v>
      </c>
      <c r="K118" s="1431">
        <v>5301053.5100000007</v>
      </c>
      <c r="L118" s="1431">
        <v>5417308.8599999985</v>
      </c>
      <c r="M118" s="787"/>
    </row>
    <row r="119" spans="1:13" s="632" customFormat="1" ht="15.75" customHeight="1" outlineLevel="1">
      <c r="A119" s="1267" t="s">
        <v>704</v>
      </c>
      <c r="B119" s="1268" t="s">
        <v>183</v>
      </c>
      <c r="C119" s="1267">
        <v>344</v>
      </c>
      <c r="D119" s="1267" t="s">
        <v>85</v>
      </c>
      <c r="E119" s="1431">
        <v>4182005.75</v>
      </c>
      <c r="F119" s="1431">
        <v>130541934.65000001</v>
      </c>
      <c r="G119" s="1431">
        <v>65497088.509999998</v>
      </c>
      <c r="H119" s="1431">
        <v>65044846.140000008</v>
      </c>
      <c r="I119" s="1431">
        <v>4511665.17</v>
      </c>
      <c r="J119" s="1431">
        <v>130411387.90000001</v>
      </c>
      <c r="K119" s="1431">
        <v>61315082.759999998</v>
      </c>
      <c r="L119" s="1431">
        <v>69096305.140000015</v>
      </c>
      <c r="M119" s="787"/>
    </row>
    <row r="120" spans="1:13" s="632" customFormat="1" ht="15.75" customHeight="1" outlineLevel="1">
      <c r="A120" s="1267" t="s">
        <v>704</v>
      </c>
      <c r="B120" s="1268" t="s">
        <v>183</v>
      </c>
      <c r="C120" s="1267">
        <v>345</v>
      </c>
      <c r="D120" s="1267" t="s">
        <v>83</v>
      </c>
      <c r="E120" s="1431">
        <v>188799</v>
      </c>
      <c r="F120" s="1431">
        <v>2616351.8000000003</v>
      </c>
      <c r="G120" s="1431">
        <v>1042239.11</v>
      </c>
      <c r="H120" s="1431">
        <v>1574112.6900000004</v>
      </c>
      <c r="I120" s="1431">
        <v>188799</v>
      </c>
      <c r="J120" s="1431">
        <v>2616351.8000000003</v>
      </c>
      <c r="K120" s="1431">
        <v>853440.11</v>
      </c>
      <c r="L120" s="1431">
        <v>1762911.6900000004</v>
      </c>
      <c r="M120" s="787"/>
    </row>
    <row r="121" spans="1:13" s="632" customFormat="1" ht="15.75" customHeight="1" outlineLevel="1">
      <c r="A121" s="1267" t="s">
        <v>704</v>
      </c>
      <c r="B121" s="1268" t="s">
        <v>183</v>
      </c>
      <c r="C121" s="1267">
        <v>346</v>
      </c>
      <c r="D121" s="1267" t="s">
        <v>178</v>
      </c>
      <c r="E121" s="1431">
        <v>130309</v>
      </c>
      <c r="F121" s="1431">
        <v>3736375.42</v>
      </c>
      <c r="G121" s="1431">
        <v>1694635.44</v>
      </c>
      <c r="H121" s="1431">
        <v>2041739.98</v>
      </c>
      <c r="I121" s="1431">
        <v>130311</v>
      </c>
      <c r="J121" s="1431">
        <v>3736375.42</v>
      </c>
      <c r="K121" s="1431">
        <v>1564326.44</v>
      </c>
      <c r="L121" s="1431">
        <v>2172048.98</v>
      </c>
      <c r="M121" s="787"/>
    </row>
    <row r="122" spans="1:13" s="632" customFormat="1" ht="15.75" customHeight="1" outlineLevel="1">
      <c r="A122" s="1267" t="s">
        <v>704</v>
      </c>
      <c r="B122" s="1268" t="s">
        <v>184</v>
      </c>
      <c r="C122" s="1267">
        <v>341</v>
      </c>
      <c r="D122" s="1267" t="s">
        <v>81</v>
      </c>
      <c r="E122" s="1431">
        <v>-38583</v>
      </c>
      <c r="F122" s="1431">
        <v>3426003.61</v>
      </c>
      <c r="G122" s="1431">
        <v>2056551.71</v>
      </c>
      <c r="H122" s="1431">
        <v>1369451.9</v>
      </c>
      <c r="I122" s="1431">
        <v>-38583</v>
      </c>
      <c r="J122" s="1431">
        <v>3426003.61</v>
      </c>
      <c r="K122" s="1431">
        <v>2095134.71</v>
      </c>
      <c r="L122" s="1431">
        <v>1330868.8999999999</v>
      </c>
      <c r="M122" s="787"/>
    </row>
    <row r="123" spans="1:13" s="632" customFormat="1" ht="15.75" customHeight="1" outlineLevel="1">
      <c r="A123" s="1267" t="s">
        <v>704</v>
      </c>
      <c r="B123" s="1268" t="s">
        <v>184</v>
      </c>
      <c r="C123" s="1267">
        <v>342</v>
      </c>
      <c r="D123" s="1267" t="s">
        <v>188</v>
      </c>
      <c r="E123" s="1431">
        <v>158674</v>
      </c>
      <c r="F123" s="1431">
        <v>5203737</v>
      </c>
      <c r="G123" s="1431">
        <v>3282196</v>
      </c>
      <c r="H123" s="1431">
        <v>1921541</v>
      </c>
      <c r="I123" s="1431">
        <v>158674</v>
      </c>
      <c r="J123" s="1431">
        <v>5203737</v>
      </c>
      <c r="K123" s="1431">
        <v>3123522</v>
      </c>
      <c r="L123" s="1431">
        <v>2080215</v>
      </c>
      <c r="M123" s="787"/>
    </row>
    <row r="124" spans="1:13" s="632" customFormat="1" ht="15.75" customHeight="1" outlineLevel="1">
      <c r="A124" s="1267" t="s">
        <v>704</v>
      </c>
      <c r="B124" s="1268" t="s">
        <v>184</v>
      </c>
      <c r="C124" s="1267">
        <v>344</v>
      </c>
      <c r="D124" s="1267" t="s">
        <v>85</v>
      </c>
      <c r="E124" s="1431">
        <v>2180873</v>
      </c>
      <c r="F124" s="1431">
        <v>82942916.870000005</v>
      </c>
      <c r="G124" s="1431">
        <v>49941080.919999994</v>
      </c>
      <c r="H124" s="1431">
        <v>33001835.95000001</v>
      </c>
      <c r="I124" s="1431">
        <v>2180873</v>
      </c>
      <c r="J124" s="1431">
        <v>82942916.870000005</v>
      </c>
      <c r="K124" s="1431">
        <v>47760207.919999994</v>
      </c>
      <c r="L124" s="1431">
        <v>35182708.95000001</v>
      </c>
      <c r="M124" s="787"/>
    </row>
    <row r="125" spans="1:13" s="632" customFormat="1" ht="15.75" customHeight="1" outlineLevel="1">
      <c r="A125" s="1267" t="s">
        <v>704</v>
      </c>
      <c r="B125" s="1268" t="s">
        <v>184</v>
      </c>
      <c r="C125" s="1267">
        <v>345</v>
      </c>
      <c r="D125" s="1267" t="s">
        <v>83</v>
      </c>
      <c r="E125" s="1431">
        <v>113494</v>
      </c>
      <c r="F125" s="1431">
        <v>3722340</v>
      </c>
      <c r="G125" s="1431">
        <v>2348929</v>
      </c>
      <c r="H125" s="1431">
        <v>1373411</v>
      </c>
      <c r="I125" s="1431">
        <v>113494</v>
      </c>
      <c r="J125" s="1431">
        <v>3722340</v>
      </c>
      <c r="K125" s="1431">
        <v>2235435</v>
      </c>
      <c r="L125" s="1431">
        <v>1486905</v>
      </c>
      <c r="M125" s="787"/>
    </row>
    <row r="126" spans="1:13" s="632" customFormat="1" ht="15.75" customHeight="1" outlineLevel="1">
      <c r="A126" s="1267" t="s">
        <v>704</v>
      </c>
      <c r="B126" s="1268" t="s">
        <v>184</v>
      </c>
      <c r="C126" s="1267">
        <v>346</v>
      </c>
      <c r="D126" s="1267" t="s">
        <v>178</v>
      </c>
      <c r="E126" s="1431">
        <v>0</v>
      </c>
      <c r="F126" s="1431">
        <v>0</v>
      </c>
      <c r="G126" s="1431">
        <v>0</v>
      </c>
      <c r="H126" s="1431">
        <v>0</v>
      </c>
      <c r="I126" s="1431">
        <v>0</v>
      </c>
      <c r="J126" s="1431">
        <v>0</v>
      </c>
      <c r="K126" s="1431">
        <v>0</v>
      </c>
      <c r="L126" s="1431">
        <v>0</v>
      </c>
      <c r="M126" s="787"/>
    </row>
    <row r="127" spans="1:13" s="632" customFormat="1" ht="15.75" customHeight="1" outlineLevel="1">
      <c r="A127" s="1267" t="s">
        <v>704</v>
      </c>
      <c r="B127" s="1268" t="s">
        <v>185</v>
      </c>
      <c r="C127" s="1267">
        <v>341</v>
      </c>
      <c r="D127" s="1267" t="s">
        <v>81</v>
      </c>
      <c r="E127" s="1431">
        <v>111670</v>
      </c>
      <c r="F127" s="1431">
        <v>1614657.33</v>
      </c>
      <c r="G127" s="1431">
        <v>1715756.81</v>
      </c>
      <c r="H127" s="1431">
        <v>-101099.47999999998</v>
      </c>
      <c r="I127" s="1431">
        <v>111670</v>
      </c>
      <c r="J127" s="1431">
        <v>1614657.33</v>
      </c>
      <c r="K127" s="1431">
        <v>1604086.81</v>
      </c>
      <c r="L127" s="1431">
        <v>10570.520000000019</v>
      </c>
      <c r="M127" s="787"/>
    </row>
    <row r="128" spans="1:13" s="632" customFormat="1" ht="15.75" customHeight="1" outlineLevel="1">
      <c r="A128" s="1267" t="s">
        <v>704</v>
      </c>
      <c r="B128" s="1268" t="s">
        <v>185</v>
      </c>
      <c r="C128" s="1267">
        <v>342</v>
      </c>
      <c r="D128" s="1267" t="s">
        <v>188</v>
      </c>
      <c r="E128" s="1431">
        <v>-2138317</v>
      </c>
      <c r="F128" s="1431">
        <v>3169205</v>
      </c>
      <c r="G128" s="1431">
        <v>-5910074</v>
      </c>
      <c r="H128" s="1431">
        <v>9079279</v>
      </c>
      <c r="I128" s="1431">
        <v>-2138317</v>
      </c>
      <c r="J128" s="1431">
        <v>3169205</v>
      </c>
      <c r="K128" s="1431">
        <v>-3771757</v>
      </c>
      <c r="L128" s="1431">
        <v>6940962</v>
      </c>
      <c r="M128" s="787"/>
    </row>
    <row r="129" spans="1:13" s="632" customFormat="1" ht="15.75" customHeight="1" outlineLevel="1">
      <c r="A129" s="1267" t="s">
        <v>704</v>
      </c>
      <c r="B129" s="1268" t="s">
        <v>185</v>
      </c>
      <c r="C129" s="1267">
        <v>344</v>
      </c>
      <c r="D129" s="1267" t="s">
        <v>85</v>
      </c>
      <c r="E129" s="1431">
        <v>5545630</v>
      </c>
      <c r="F129" s="1431">
        <v>83184373.280000001</v>
      </c>
      <c r="G129" s="1431">
        <v>87730773.949999988</v>
      </c>
      <c r="H129" s="1431">
        <v>-4546400.6699999869</v>
      </c>
      <c r="I129" s="1431">
        <v>5545630</v>
      </c>
      <c r="J129" s="1431">
        <v>83184373.280000001</v>
      </c>
      <c r="K129" s="1431">
        <v>82185143.949999988</v>
      </c>
      <c r="L129" s="1431">
        <v>999229.33000001311</v>
      </c>
      <c r="M129" s="787"/>
    </row>
    <row r="130" spans="1:13" s="632" customFormat="1" ht="15.75" customHeight="1" outlineLevel="1">
      <c r="A130" s="1267" t="s">
        <v>704</v>
      </c>
      <c r="B130" s="1268" t="s">
        <v>185</v>
      </c>
      <c r="C130" s="1267">
        <v>345</v>
      </c>
      <c r="D130" s="1267" t="s">
        <v>83</v>
      </c>
      <c r="E130" s="1431">
        <v>242436</v>
      </c>
      <c r="F130" s="1431">
        <v>3636503</v>
      </c>
      <c r="G130" s="1431">
        <v>3940415</v>
      </c>
      <c r="H130" s="1431">
        <v>-303912</v>
      </c>
      <c r="I130" s="1431">
        <v>242436</v>
      </c>
      <c r="J130" s="1431">
        <v>3636503</v>
      </c>
      <c r="K130" s="1431">
        <v>3697979</v>
      </c>
      <c r="L130" s="1431">
        <v>-61476</v>
      </c>
      <c r="M130" s="787"/>
    </row>
    <row r="131" spans="1:13" s="632" customFormat="1" ht="15.75" customHeight="1" outlineLevel="1">
      <c r="A131" s="1267" t="s">
        <v>704</v>
      </c>
      <c r="B131" s="1268" t="s">
        <v>185</v>
      </c>
      <c r="C131" s="1267">
        <v>346</v>
      </c>
      <c r="D131" s="1267" t="s">
        <v>178</v>
      </c>
      <c r="E131" s="1431">
        <v>0</v>
      </c>
      <c r="F131" s="1431">
        <v>0</v>
      </c>
      <c r="G131" s="1431">
        <v>0</v>
      </c>
      <c r="H131" s="1431">
        <v>0</v>
      </c>
      <c r="I131" s="1431">
        <v>0</v>
      </c>
      <c r="J131" s="1431">
        <v>0</v>
      </c>
      <c r="K131" s="1431">
        <v>0</v>
      </c>
      <c r="L131" s="1431">
        <v>0</v>
      </c>
      <c r="M131" s="787"/>
    </row>
    <row r="132" spans="1:13" s="632" customFormat="1" ht="15.75" customHeight="1" outlineLevel="1">
      <c r="A132" s="1267" t="s">
        <v>704</v>
      </c>
      <c r="B132" s="1268" t="s">
        <v>186</v>
      </c>
      <c r="C132" s="1267">
        <v>341</v>
      </c>
      <c r="D132" s="1267" t="s">
        <v>81</v>
      </c>
      <c r="E132" s="1431">
        <v>107725</v>
      </c>
      <c r="F132" s="1431">
        <v>1555480.37</v>
      </c>
      <c r="G132" s="1431">
        <v>1640342.85</v>
      </c>
      <c r="H132" s="1431">
        <v>-84862.479999999981</v>
      </c>
      <c r="I132" s="1431">
        <v>107725</v>
      </c>
      <c r="J132" s="1431">
        <v>1555480.37</v>
      </c>
      <c r="K132" s="1431">
        <v>1532617.85</v>
      </c>
      <c r="L132" s="1431">
        <v>22862.520000000019</v>
      </c>
      <c r="M132" s="787"/>
    </row>
    <row r="133" spans="1:13" s="632" customFormat="1" ht="15.75" customHeight="1" outlineLevel="1">
      <c r="A133" s="1267" t="s">
        <v>704</v>
      </c>
      <c r="B133" s="1268" t="s">
        <v>186</v>
      </c>
      <c r="C133" s="1267">
        <v>342</v>
      </c>
      <c r="D133" s="1267" t="s">
        <v>188</v>
      </c>
      <c r="E133" s="1431">
        <v>464539</v>
      </c>
      <c r="F133" s="1431">
        <v>6968039</v>
      </c>
      <c r="G133" s="1431">
        <v>7639329</v>
      </c>
      <c r="H133" s="1431">
        <v>-671290</v>
      </c>
      <c r="I133" s="1431">
        <v>464539</v>
      </c>
      <c r="J133" s="1431">
        <v>6968039</v>
      </c>
      <c r="K133" s="1431">
        <v>7174790</v>
      </c>
      <c r="L133" s="1431">
        <v>-206751</v>
      </c>
      <c r="M133" s="787"/>
    </row>
    <row r="134" spans="1:13" s="632" customFormat="1" ht="15.75" customHeight="1" outlineLevel="1">
      <c r="A134" s="1267" t="s">
        <v>704</v>
      </c>
      <c r="B134" s="1268" t="s">
        <v>186</v>
      </c>
      <c r="C134" s="1267">
        <v>344</v>
      </c>
      <c r="D134" s="1267" t="s">
        <v>85</v>
      </c>
      <c r="E134" s="1431">
        <v>3440462</v>
      </c>
      <c r="F134" s="1431">
        <v>85194848.280000001</v>
      </c>
      <c r="G134" s="1431">
        <v>80257168.329999998</v>
      </c>
      <c r="H134" s="1431">
        <v>4937679.950000003</v>
      </c>
      <c r="I134" s="1431">
        <v>3440462</v>
      </c>
      <c r="J134" s="1431">
        <v>85194848.280000001</v>
      </c>
      <c r="K134" s="1431">
        <v>76816706.329999998</v>
      </c>
      <c r="L134" s="1431">
        <v>8378141.950000003</v>
      </c>
      <c r="M134" s="787"/>
    </row>
    <row r="135" spans="1:13" s="632" customFormat="1" ht="15.75" customHeight="1" outlineLevel="1">
      <c r="A135" s="1267" t="s">
        <v>704</v>
      </c>
      <c r="B135" s="1268" t="s">
        <v>186</v>
      </c>
      <c r="C135" s="1267">
        <v>345</v>
      </c>
      <c r="D135" s="1267" t="s">
        <v>83</v>
      </c>
      <c r="E135" s="1431">
        <v>235348</v>
      </c>
      <c r="F135" s="1431">
        <v>3530209</v>
      </c>
      <c r="G135" s="1431">
        <v>3815598</v>
      </c>
      <c r="H135" s="1431">
        <v>-285389</v>
      </c>
      <c r="I135" s="1431">
        <v>235348</v>
      </c>
      <c r="J135" s="1431">
        <v>3530209</v>
      </c>
      <c r="K135" s="1431">
        <v>3580250</v>
      </c>
      <c r="L135" s="1431">
        <v>-50041</v>
      </c>
      <c r="M135" s="787"/>
    </row>
    <row r="136" spans="1:13" s="632" customFormat="1" ht="15.75" customHeight="1" outlineLevel="1">
      <c r="A136" s="1267" t="s">
        <v>704</v>
      </c>
      <c r="B136" s="1268" t="s">
        <v>186</v>
      </c>
      <c r="C136" s="1267">
        <v>346</v>
      </c>
      <c r="D136" s="1267" t="s">
        <v>178</v>
      </c>
      <c r="E136" s="1431">
        <v>0</v>
      </c>
      <c r="F136" s="1431">
        <v>0</v>
      </c>
      <c r="G136" s="1431">
        <v>0</v>
      </c>
      <c r="H136" s="1431">
        <v>0</v>
      </c>
      <c r="I136" s="1431">
        <v>0</v>
      </c>
      <c r="J136" s="1431">
        <v>0</v>
      </c>
      <c r="K136" s="1431">
        <v>0</v>
      </c>
      <c r="L136" s="1431">
        <v>0</v>
      </c>
      <c r="M136" s="787"/>
    </row>
    <row r="137" spans="1:13" s="632" customFormat="1" ht="15.75" customHeight="1" outlineLevel="1">
      <c r="A137" s="1267" t="s">
        <v>704</v>
      </c>
      <c r="B137" s="1268" t="s">
        <v>197</v>
      </c>
      <c r="C137" s="1267">
        <v>341</v>
      </c>
      <c r="D137" s="1267" t="s">
        <v>81</v>
      </c>
      <c r="E137" s="1431">
        <v>30426</v>
      </c>
      <c r="F137" s="1431">
        <v>2191060.8199999998</v>
      </c>
      <c r="G137" s="1431">
        <v>757964.71</v>
      </c>
      <c r="H137" s="1431">
        <v>1433096.1099999999</v>
      </c>
      <c r="I137" s="1431">
        <v>30426</v>
      </c>
      <c r="J137" s="1431">
        <v>2191060.8199999998</v>
      </c>
      <c r="K137" s="1431">
        <v>727538.71</v>
      </c>
      <c r="L137" s="1431">
        <v>1463522.1099999999</v>
      </c>
      <c r="M137" s="787"/>
    </row>
    <row r="138" spans="1:13" s="632" customFormat="1" ht="15.75" customHeight="1" outlineLevel="1">
      <c r="A138" s="1267" t="s">
        <v>704</v>
      </c>
      <c r="B138" s="1268" t="s">
        <v>197</v>
      </c>
      <c r="C138" s="1267">
        <v>342</v>
      </c>
      <c r="D138" s="1267" t="s">
        <v>188</v>
      </c>
      <c r="E138" s="1431">
        <v>111424</v>
      </c>
      <c r="F138" s="1431">
        <v>5309685</v>
      </c>
      <c r="G138" s="1431">
        <v>3759436</v>
      </c>
      <c r="H138" s="1431">
        <v>1550249</v>
      </c>
      <c r="I138" s="1431">
        <v>111424</v>
      </c>
      <c r="J138" s="1431">
        <v>5309685</v>
      </c>
      <c r="K138" s="1431">
        <v>3648012</v>
      </c>
      <c r="L138" s="1431">
        <v>1661673</v>
      </c>
      <c r="M138" s="787"/>
    </row>
    <row r="139" spans="1:13" s="632" customFormat="1" ht="15.75" customHeight="1" outlineLevel="1">
      <c r="A139" s="1267" t="s">
        <v>704</v>
      </c>
      <c r="B139" s="1268" t="s">
        <v>197</v>
      </c>
      <c r="C139" s="1267">
        <v>344</v>
      </c>
      <c r="D139" s="1267" t="s">
        <v>85</v>
      </c>
      <c r="E139" s="1431">
        <v>744020</v>
      </c>
      <c r="F139" s="1431">
        <v>43257131.079999998</v>
      </c>
      <c r="G139" s="1431">
        <v>29233220.450000003</v>
      </c>
      <c r="H139" s="1431">
        <v>14023910.629999995</v>
      </c>
      <c r="I139" s="1431">
        <v>744020</v>
      </c>
      <c r="J139" s="1431">
        <v>43257131.079999998</v>
      </c>
      <c r="K139" s="1431">
        <v>28489200.450000003</v>
      </c>
      <c r="L139" s="1431">
        <v>14767930.629999995</v>
      </c>
      <c r="M139" s="787"/>
    </row>
    <row r="140" spans="1:13" s="632" customFormat="1" ht="15.75" customHeight="1" outlineLevel="1">
      <c r="A140" s="1267" t="s">
        <v>704</v>
      </c>
      <c r="B140" s="1268" t="s">
        <v>197</v>
      </c>
      <c r="C140" s="1267">
        <v>345</v>
      </c>
      <c r="D140" s="1267" t="s">
        <v>83</v>
      </c>
      <c r="E140" s="1431">
        <v>41590</v>
      </c>
      <c r="F140" s="1431">
        <v>1987337</v>
      </c>
      <c r="G140" s="1431">
        <v>1392610</v>
      </c>
      <c r="H140" s="1431">
        <v>594727</v>
      </c>
      <c r="I140" s="1431">
        <v>41590</v>
      </c>
      <c r="J140" s="1431">
        <v>1987337</v>
      </c>
      <c r="K140" s="1431">
        <v>1351020</v>
      </c>
      <c r="L140" s="1431">
        <v>636317</v>
      </c>
      <c r="M140" s="787"/>
    </row>
    <row r="141" spans="1:13" s="632" customFormat="1" ht="15.75" customHeight="1" outlineLevel="1">
      <c r="A141" s="1267" t="s">
        <v>704</v>
      </c>
      <c r="B141" s="1268" t="s">
        <v>197</v>
      </c>
      <c r="C141" s="1267">
        <v>346</v>
      </c>
      <c r="D141" s="1267" t="s">
        <v>178</v>
      </c>
      <c r="E141" s="1431">
        <v>0</v>
      </c>
      <c r="F141" s="1431">
        <v>0</v>
      </c>
      <c r="G141" s="1431">
        <v>0</v>
      </c>
      <c r="H141" s="1431">
        <v>0</v>
      </c>
      <c r="I141" s="1431">
        <v>0</v>
      </c>
      <c r="J141" s="1431">
        <v>0</v>
      </c>
      <c r="K141" s="1431">
        <v>0</v>
      </c>
      <c r="L141" s="1431">
        <v>0</v>
      </c>
      <c r="M141" s="787"/>
    </row>
    <row r="142" spans="1:13" s="632" customFormat="1" ht="15.75" customHeight="1" outlineLevel="1">
      <c r="A142" s="1267" t="s">
        <v>704</v>
      </c>
      <c r="B142" s="1268" t="s">
        <v>191</v>
      </c>
      <c r="C142" s="1267">
        <v>311</v>
      </c>
      <c r="D142" s="1267" t="s">
        <v>81</v>
      </c>
      <c r="E142" s="1431">
        <v>0</v>
      </c>
      <c r="F142" s="1431">
        <v>0.45000000298023224</v>
      </c>
      <c r="G142" s="1431">
        <v>3.1811182647943497</v>
      </c>
      <c r="H142" s="1431">
        <v>-2.7311182618141174</v>
      </c>
      <c r="I142" s="1431">
        <v>3</v>
      </c>
      <c r="J142" s="1431">
        <v>0.45000000298023224</v>
      </c>
      <c r="K142" s="1431">
        <v>3.1811182647943497</v>
      </c>
      <c r="L142" s="1431">
        <v>-2.7311182618141174</v>
      </c>
      <c r="M142" s="787"/>
    </row>
    <row r="143" spans="1:13" s="632" customFormat="1" ht="15.75" customHeight="1" outlineLevel="1">
      <c r="A143" s="1267" t="s">
        <v>704</v>
      </c>
      <c r="B143" s="1268" t="s">
        <v>191</v>
      </c>
      <c r="C143" s="1267">
        <v>312</v>
      </c>
      <c r="D143" s="1267" t="s">
        <v>177</v>
      </c>
      <c r="E143" s="1431">
        <v>0</v>
      </c>
      <c r="F143" s="1431">
        <v>3.9999991655349731E-2</v>
      </c>
      <c r="G143" s="1431">
        <v>-4.4736266136169434E-4</v>
      </c>
      <c r="H143" s="1431">
        <v>4.0447354316711426E-2</v>
      </c>
      <c r="I143" s="1431">
        <v>0</v>
      </c>
      <c r="J143" s="1431">
        <v>3.9999991655349731E-2</v>
      </c>
      <c r="K143" s="1431">
        <v>-4.4736266136169434E-4</v>
      </c>
      <c r="L143" s="1431">
        <v>4.0447354316711426E-2</v>
      </c>
      <c r="M143" s="787"/>
    </row>
    <row r="144" spans="1:13" s="632" customFormat="1" ht="15.75" customHeight="1" outlineLevel="1">
      <c r="A144" s="1267" t="s">
        <v>704</v>
      </c>
      <c r="B144" s="1268" t="s">
        <v>191</v>
      </c>
      <c r="C144" s="1267">
        <v>314</v>
      </c>
      <c r="D144" s="1267" t="s">
        <v>82</v>
      </c>
      <c r="E144" s="1431">
        <v>0</v>
      </c>
      <c r="F144" s="1431">
        <v>0.39000000059604645</v>
      </c>
      <c r="G144" s="1431">
        <v>-3.2081692963838577</v>
      </c>
      <c r="H144" s="1431">
        <v>3.5981692969799042</v>
      </c>
      <c r="I144" s="1431">
        <v>-4</v>
      </c>
      <c r="J144" s="1431">
        <v>0.39000000059604645</v>
      </c>
      <c r="K144" s="1431">
        <v>-3.2081692963838577</v>
      </c>
      <c r="L144" s="1431">
        <v>3.5981692969799042</v>
      </c>
      <c r="M144" s="787"/>
    </row>
    <row r="145" spans="1:13" s="632" customFormat="1" ht="15.75" customHeight="1" outlineLevel="1">
      <c r="A145" s="1267" t="s">
        <v>704</v>
      </c>
      <c r="B145" s="1268" t="s">
        <v>191</v>
      </c>
      <c r="C145" s="1267">
        <v>315</v>
      </c>
      <c r="D145" s="1267" t="s">
        <v>83</v>
      </c>
      <c r="E145" s="1431">
        <v>0</v>
      </c>
      <c r="F145" s="1431">
        <v>-0.28999999910593033</v>
      </c>
      <c r="G145" s="1431">
        <v>4.8883825317025185</v>
      </c>
      <c r="H145" s="1431">
        <v>-5.1783825308084488</v>
      </c>
      <c r="I145" s="1431">
        <v>122055</v>
      </c>
      <c r="J145" s="1431">
        <v>-0.28999999910593033</v>
      </c>
      <c r="K145" s="1431">
        <v>4.8883825317025185</v>
      </c>
      <c r="L145" s="1431">
        <v>-5.1783825308084488</v>
      </c>
      <c r="M145" s="787"/>
    </row>
    <row r="146" spans="1:13" s="632" customFormat="1" ht="15.75" customHeight="1" outlineLevel="1">
      <c r="A146" s="1267" t="s">
        <v>704</v>
      </c>
      <c r="B146" s="1268" t="s">
        <v>191</v>
      </c>
      <c r="C146" s="1267">
        <v>316</v>
      </c>
      <c r="D146" s="1267" t="s">
        <v>178</v>
      </c>
      <c r="E146" s="1431">
        <v>0</v>
      </c>
      <c r="F146" s="1431">
        <v>-0.25</v>
      </c>
      <c r="G146" s="1431">
        <v>0.39661968406289816</v>
      </c>
      <c r="H146" s="1431">
        <v>-0.64661968406289816</v>
      </c>
      <c r="I146" s="1431">
        <v>61763</v>
      </c>
      <c r="J146" s="1431">
        <v>-0.25</v>
      </c>
      <c r="K146" s="1431">
        <v>0.39661968406289816</v>
      </c>
      <c r="L146" s="1431">
        <v>-0.64661968406289816</v>
      </c>
      <c r="M146" s="787"/>
    </row>
    <row r="147" spans="1:13" s="632" customFormat="1" ht="15.75" customHeight="1" outlineLevel="1">
      <c r="A147" s="1267" t="s">
        <v>704</v>
      </c>
      <c r="B147" s="1268" t="s">
        <v>198</v>
      </c>
      <c r="C147" s="1267">
        <v>341</v>
      </c>
      <c r="D147" s="1267" t="s">
        <v>81</v>
      </c>
      <c r="E147" s="1431">
        <v>88617</v>
      </c>
      <c r="F147" s="1431">
        <v>3276763.23</v>
      </c>
      <c r="G147" s="1431">
        <v>1612139.71</v>
      </c>
      <c r="H147" s="1431">
        <v>1664623.52</v>
      </c>
      <c r="I147" s="1431">
        <v>88617</v>
      </c>
      <c r="J147" s="1431">
        <v>3276763.23</v>
      </c>
      <c r="K147" s="1431">
        <v>1523522.71</v>
      </c>
      <c r="L147" s="1431">
        <v>1753240.52</v>
      </c>
      <c r="M147" s="787"/>
    </row>
    <row r="148" spans="1:13" s="632" customFormat="1" ht="15.75" customHeight="1" outlineLevel="1">
      <c r="A148" s="1267" t="s">
        <v>704</v>
      </c>
      <c r="B148" s="1268" t="s">
        <v>198</v>
      </c>
      <c r="C148" s="1267">
        <v>342</v>
      </c>
      <c r="D148" s="1267" t="s">
        <v>188</v>
      </c>
      <c r="E148" s="1431">
        <v>112524</v>
      </c>
      <c r="F148" s="1431">
        <v>4329702</v>
      </c>
      <c r="G148" s="1431">
        <v>2462501</v>
      </c>
      <c r="H148" s="1431">
        <v>1867201</v>
      </c>
      <c r="I148" s="1431">
        <v>112524</v>
      </c>
      <c r="J148" s="1431">
        <v>4329702</v>
      </c>
      <c r="K148" s="1431">
        <v>2349977</v>
      </c>
      <c r="L148" s="1431">
        <v>1979725</v>
      </c>
      <c r="M148" s="787"/>
    </row>
    <row r="149" spans="1:13" s="632" customFormat="1" ht="15.75" customHeight="1" outlineLevel="1">
      <c r="A149" s="1267" t="s">
        <v>704</v>
      </c>
      <c r="B149" s="1268" t="s">
        <v>198</v>
      </c>
      <c r="C149" s="1267">
        <v>344</v>
      </c>
      <c r="D149" s="1267" t="s">
        <v>85</v>
      </c>
      <c r="E149" s="1431">
        <v>774678</v>
      </c>
      <c r="F149" s="1431">
        <v>44715062.100000001</v>
      </c>
      <c r="G149" s="1431">
        <v>22846740.869999997</v>
      </c>
      <c r="H149" s="1431">
        <v>21868321.230000004</v>
      </c>
      <c r="I149" s="1431">
        <v>774678</v>
      </c>
      <c r="J149" s="1431">
        <v>44715062.100000001</v>
      </c>
      <c r="K149" s="1431">
        <v>22072062.869999997</v>
      </c>
      <c r="L149" s="1431">
        <v>22642999.230000004</v>
      </c>
      <c r="M149" s="787"/>
    </row>
    <row r="150" spans="1:13" s="632" customFormat="1" ht="15.75" customHeight="1" outlineLevel="1">
      <c r="A150" s="1267" t="s">
        <v>704</v>
      </c>
      <c r="B150" s="1268" t="s">
        <v>198</v>
      </c>
      <c r="C150" s="1267">
        <v>345</v>
      </c>
      <c r="D150" s="1267" t="s">
        <v>83</v>
      </c>
      <c r="E150" s="1431">
        <v>49601</v>
      </c>
      <c r="F150" s="1431">
        <v>1908050</v>
      </c>
      <c r="G150" s="1431">
        <v>1084938</v>
      </c>
      <c r="H150" s="1431">
        <v>823112</v>
      </c>
      <c r="I150" s="1431">
        <v>49601</v>
      </c>
      <c r="J150" s="1431">
        <v>1908050</v>
      </c>
      <c r="K150" s="1431">
        <v>1035337</v>
      </c>
      <c r="L150" s="1431">
        <v>872713</v>
      </c>
      <c r="M150" s="787"/>
    </row>
    <row r="151" spans="1:13" s="632" customFormat="1" ht="15.75" customHeight="1" outlineLevel="1">
      <c r="A151" s="1267" t="s">
        <v>704</v>
      </c>
      <c r="B151" s="1268" t="s">
        <v>198</v>
      </c>
      <c r="C151" s="1267">
        <v>346</v>
      </c>
      <c r="D151" s="1267" t="s">
        <v>178</v>
      </c>
      <c r="E151" s="1431">
        <v>0</v>
      </c>
      <c r="F151" s="1431">
        <v>0</v>
      </c>
      <c r="G151" s="1431">
        <v>0</v>
      </c>
      <c r="H151" s="1431">
        <v>0</v>
      </c>
      <c r="I151" s="1431">
        <v>0</v>
      </c>
      <c r="J151" s="1431">
        <v>0</v>
      </c>
      <c r="K151" s="1431">
        <v>0</v>
      </c>
      <c r="L151" s="1431">
        <v>0</v>
      </c>
      <c r="M151" s="787"/>
    </row>
    <row r="152" spans="1:13" s="632" customFormat="1" ht="15.75" customHeight="1" outlineLevel="1">
      <c r="A152" s="1267" t="s">
        <v>704</v>
      </c>
      <c r="B152" s="1268" t="s">
        <v>199</v>
      </c>
      <c r="C152" s="1267">
        <v>341</v>
      </c>
      <c r="D152" s="1267" t="s">
        <v>81</v>
      </c>
      <c r="E152" s="1431">
        <v>0</v>
      </c>
      <c r="F152" s="1431">
        <v>2050481</v>
      </c>
      <c r="G152" s="1431">
        <v>861980.92</v>
      </c>
      <c r="H152" s="1431">
        <v>1188500.08</v>
      </c>
      <c r="I152" s="1431">
        <v>0</v>
      </c>
      <c r="J152" s="1431">
        <v>2050481</v>
      </c>
      <c r="K152" s="1431">
        <v>861980.92</v>
      </c>
      <c r="L152" s="1431">
        <v>1188500.08</v>
      </c>
      <c r="M152" s="787"/>
    </row>
    <row r="153" spans="1:13" s="632" customFormat="1" ht="15.75" customHeight="1" outlineLevel="1">
      <c r="A153" s="1267" t="s">
        <v>704</v>
      </c>
      <c r="B153" s="1268" t="s">
        <v>199</v>
      </c>
      <c r="C153" s="1267">
        <v>342</v>
      </c>
      <c r="D153" s="1267" t="s">
        <v>188</v>
      </c>
      <c r="E153" s="1431">
        <v>0</v>
      </c>
      <c r="F153" s="1431">
        <v>5968898</v>
      </c>
      <c r="G153" s="1431">
        <v>2340435</v>
      </c>
      <c r="H153" s="1431">
        <v>3628463</v>
      </c>
      <c r="I153" s="1431">
        <v>0</v>
      </c>
      <c r="J153" s="1431">
        <v>5968898</v>
      </c>
      <c r="K153" s="1431">
        <v>2340435</v>
      </c>
      <c r="L153" s="1431">
        <v>3628463</v>
      </c>
      <c r="M153" s="787"/>
    </row>
    <row r="154" spans="1:13" s="632" customFormat="1" ht="15.75" customHeight="1" outlineLevel="1">
      <c r="A154" s="1267" t="s">
        <v>704</v>
      </c>
      <c r="B154" s="1268" t="s">
        <v>199</v>
      </c>
      <c r="C154" s="1267">
        <v>344</v>
      </c>
      <c r="D154" s="1267" t="s">
        <v>85</v>
      </c>
      <c r="E154" s="1431">
        <v>243136</v>
      </c>
      <c r="F154" s="1431">
        <v>79624201.120000005</v>
      </c>
      <c r="G154" s="1431">
        <v>33339775.780000001</v>
      </c>
      <c r="H154" s="1431">
        <v>46284425.340000004</v>
      </c>
      <c r="I154" s="1431">
        <v>243136</v>
      </c>
      <c r="J154" s="1431">
        <v>79624201.120000005</v>
      </c>
      <c r="K154" s="1431">
        <v>33096639.780000001</v>
      </c>
      <c r="L154" s="1431">
        <v>46527561.340000004</v>
      </c>
      <c r="M154" s="787"/>
    </row>
    <row r="155" spans="1:13" s="632" customFormat="1" ht="15.75" customHeight="1" outlineLevel="1">
      <c r="A155" s="1267" t="s">
        <v>704</v>
      </c>
      <c r="B155" s="1268" t="s">
        <v>199</v>
      </c>
      <c r="C155" s="1267">
        <v>345</v>
      </c>
      <c r="D155" s="1267" t="s">
        <v>83</v>
      </c>
      <c r="E155" s="1431">
        <v>0</v>
      </c>
      <c r="F155" s="1431">
        <v>3560059</v>
      </c>
      <c r="G155" s="1431">
        <v>1508537</v>
      </c>
      <c r="H155" s="1431">
        <v>2051522</v>
      </c>
      <c r="I155" s="1431">
        <v>0</v>
      </c>
      <c r="J155" s="1431">
        <v>3560059</v>
      </c>
      <c r="K155" s="1431">
        <v>1508537</v>
      </c>
      <c r="L155" s="1431">
        <v>2051522</v>
      </c>
      <c r="M155" s="787"/>
    </row>
    <row r="156" spans="1:13" s="632" customFormat="1" ht="15.75" customHeight="1" outlineLevel="1">
      <c r="A156" s="1267" t="s">
        <v>704</v>
      </c>
      <c r="B156" s="1268" t="s">
        <v>199</v>
      </c>
      <c r="C156" s="1267">
        <v>346</v>
      </c>
      <c r="D156" s="1267" t="s">
        <v>178</v>
      </c>
      <c r="E156" s="1431">
        <v>0</v>
      </c>
      <c r="F156" s="1431">
        <v>14816000</v>
      </c>
      <c r="G156" s="1431">
        <v>0</v>
      </c>
      <c r="H156" s="1431">
        <v>14816000</v>
      </c>
      <c r="I156" s="1431">
        <v>0</v>
      </c>
      <c r="J156" s="1431">
        <v>14816000</v>
      </c>
      <c r="K156" s="1431">
        <v>0</v>
      </c>
      <c r="L156" s="1431">
        <v>14816000</v>
      </c>
      <c r="M156" s="787"/>
    </row>
    <row r="157" spans="1:13" s="632" customFormat="1" ht="15.75" customHeight="1" outlineLevel="1">
      <c r="A157" s="1269"/>
      <c r="B157" s="1268" t="s">
        <v>685</v>
      </c>
      <c r="C157" s="1267"/>
      <c r="D157" s="1270" t="s">
        <v>220</v>
      </c>
      <c r="E157" s="1431">
        <v>57772692</v>
      </c>
      <c r="F157" s="1431">
        <v>1155449919</v>
      </c>
      <c r="G157" s="1431">
        <v>202203926</v>
      </c>
      <c r="H157" s="1431">
        <v>953245993</v>
      </c>
      <c r="I157" s="1431">
        <v>57772692</v>
      </c>
      <c r="J157" s="1431">
        <v>1155449919</v>
      </c>
      <c r="K157" s="1431">
        <v>144431234</v>
      </c>
      <c r="L157" s="1431">
        <v>1011018685</v>
      </c>
      <c r="M157" s="787"/>
    </row>
    <row r="158" spans="1:13" s="632" customFormat="1" ht="15.75" customHeight="1" outlineLevel="1" thickBot="1">
      <c r="A158" s="1271"/>
      <c r="B158" s="1272" t="s">
        <v>221</v>
      </c>
      <c r="C158" s="1271"/>
      <c r="D158" s="1273" t="s">
        <v>392</v>
      </c>
      <c r="E158" s="1431"/>
      <c r="F158" s="1431">
        <f>-'WP-11'!H26</f>
        <v>-173816000</v>
      </c>
      <c r="G158" s="1431"/>
      <c r="H158" s="1431">
        <f>F158</f>
        <v>-173816000</v>
      </c>
      <c r="I158" s="1431"/>
      <c r="J158" s="1431">
        <v>-173816000</v>
      </c>
      <c r="K158" s="1431"/>
      <c r="L158" s="1431">
        <f>J158</f>
        <v>-173816000</v>
      </c>
      <c r="M158" s="787"/>
    </row>
    <row r="159" spans="1:13" s="599" customFormat="1" ht="34.5" customHeight="1" thickBot="1">
      <c r="A159" s="828"/>
      <c r="B159" s="829"/>
      <c r="C159" s="828"/>
      <c r="D159" s="1274" t="s">
        <v>971</v>
      </c>
      <c r="E159" s="831">
        <f t="shared" ref="E159:L159" si="4">SUBTOTAL(9,E104:E158)</f>
        <v>103200990.59</v>
      </c>
      <c r="F159" s="831">
        <f t="shared" si="4"/>
        <v>2419760765.71</v>
      </c>
      <c r="G159" s="831">
        <f t="shared" si="4"/>
        <v>881486890.72750378</v>
      </c>
      <c r="H159" s="831">
        <f t="shared" si="4"/>
        <v>1538273874.9824963</v>
      </c>
      <c r="I159" s="831">
        <f t="shared" si="4"/>
        <v>103699274.46000001</v>
      </c>
      <c r="J159" s="831">
        <f t="shared" si="4"/>
        <v>2419483544.3999996</v>
      </c>
      <c r="K159" s="831">
        <f t="shared" si="4"/>
        <v>778285900.13750374</v>
      </c>
      <c r="L159" s="831">
        <f t="shared" si="4"/>
        <v>1641197644.2624965</v>
      </c>
      <c r="M159" s="823"/>
    </row>
    <row r="160" spans="1:13" s="632" customFormat="1" ht="15.75" customHeight="1" outlineLevel="1">
      <c r="A160" s="787"/>
      <c r="B160" s="827"/>
      <c r="C160" s="787"/>
      <c r="D160" s="784"/>
      <c r="E160" s="793"/>
      <c r="F160" s="793"/>
      <c r="G160" s="793"/>
      <c r="H160" s="793"/>
      <c r="I160" s="793"/>
      <c r="J160" s="793"/>
      <c r="K160" s="793"/>
      <c r="L160" s="793"/>
      <c r="M160" s="787"/>
    </row>
    <row r="161" spans="1:13" s="632" customFormat="1" ht="15.75" customHeight="1" outlineLevel="1">
      <c r="A161" s="787"/>
      <c r="B161" s="827"/>
      <c r="C161" s="787"/>
      <c r="D161" s="784"/>
      <c r="E161" s="793"/>
      <c r="F161" s="793"/>
      <c r="G161" s="793"/>
      <c r="H161" s="793"/>
      <c r="I161" s="793"/>
      <c r="J161" s="793"/>
      <c r="K161" s="793"/>
      <c r="L161" s="793"/>
      <c r="M161" s="787"/>
    </row>
    <row r="162" spans="1:13" s="601" customFormat="1" ht="16.5" customHeight="1" outlineLevel="1" thickBot="1">
      <c r="A162" s="790"/>
      <c r="B162" s="824"/>
      <c r="C162" s="790"/>
      <c r="D162" s="825" t="s">
        <v>36</v>
      </c>
      <c r="E162" s="792"/>
      <c r="F162" s="792"/>
      <c r="G162" s="792"/>
      <c r="H162" s="792"/>
      <c r="I162" s="792"/>
      <c r="J162" s="792"/>
      <c r="K162" s="792"/>
      <c r="L162" s="792"/>
      <c r="M162" s="790"/>
    </row>
    <row r="163" spans="1:13" s="632" customFormat="1" ht="15.75" customHeight="1" outlineLevel="1">
      <c r="A163" s="1267" t="s">
        <v>36</v>
      </c>
      <c r="B163" s="1268" t="s">
        <v>196</v>
      </c>
      <c r="C163" s="1267">
        <v>352</v>
      </c>
      <c r="D163" s="1267" t="s">
        <v>81</v>
      </c>
      <c r="E163" s="1431">
        <v>77474</v>
      </c>
      <c r="F163" s="1431">
        <v>4317717</v>
      </c>
      <c r="G163" s="1431">
        <v>3183670</v>
      </c>
      <c r="H163" s="1431">
        <v>1134047</v>
      </c>
      <c r="I163" s="1431">
        <v>77474</v>
      </c>
      <c r="J163" s="1431">
        <v>4317717</v>
      </c>
      <c r="K163" s="1431">
        <v>3106196</v>
      </c>
      <c r="L163" s="1431">
        <v>1211521</v>
      </c>
      <c r="M163" s="787"/>
    </row>
    <row r="164" spans="1:13" s="632" customFormat="1" ht="15.75" customHeight="1" outlineLevel="1">
      <c r="A164" s="1267" t="s">
        <v>36</v>
      </c>
      <c r="B164" s="1268" t="s">
        <v>196</v>
      </c>
      <c r="C164" s="1267">
        <v>353</v>
      </c>
      <c r="D164" s="1267" t="s">
        <v>20</v>
      </c>
      <c r="E164" s="1431">
        <v>907982.05</v>
      </c>
      <c r="F164" s="1431">
        <v>38347919.759999998</v>
      </c>
      <c r="G164" s="1431">
        <v>11415606.540000001</v>
      </c>
      <c r="H164" s="1431">
        <v>26932313.219999999</v>
      </c>
      <c r="I164" s="1431">
        <v>907678.48</v>
      </c>
      <c r="J164" s="1431">
        <v>38302582.710000001</v>
      </c>
      <c r="K164" s="1431">
        <v>10507624.49</v>
      </c>
      <c r="L164" s="1431">
        <v>27794958.219999999</v>
      </c>
      <c r="M164" s="787"/>
    </row>
    <row r="165" spans="1:13" s="632" customFormat="1" ht="15.75" customHeight="1" outlineLevel="1">
      <c r="A165" s="1267" t="s">
        <v>36</v>
      </c>
      <c r="B165" s="1268" t="s">
        <v>196</v>
      </c>
      <c r="C165" s="1267">
        <v>354</v>
      </c>
      <c r="D165" s="1267" t="s">
        <v>86</v>
      </c>
      <c r="E165" s="1431">
        <v>483926</v>
      </c>
      <c r="F165" s="1431">
        <v>22612274</v>
      </c>
      <c r="G165" s="1431">
        <v>19127826</v>
      </c>
      <c r="H165" s="1431">
        <v>3484448</v>
      </c>
      <c r="I165" s="1431">
        <v>483926</v>
      </c>
      <c r="J165" s="1431">
        <v>22612274</v>
      </c>
      <c r="K165" s="1431">
        <v>18643900</v>
      </c>
      <c r="L165" s="1431">
        <v>3968374</v>
      </c>
      <c r="M165" s="787"/>
    </row>
    <row r="166" spans="1:13" s="632" customFormat="1" ht="15.75" customHeight="1" outlineLevel="1">
      <c r="A166" s="1267" t="s">
        <v>36</v>
      </c>
      <c r="B166" s="1268" t="s">
        <v>196</v>
      </c>
      <c r="C166" s="1267">
        <v>355</v>
      </c>
      <c r="D166" s="1267" t="s">
        <v>87</v>
      </c>
      <c r="E166" s="1431">
        <v>50180</v>
      </c>
      <c r="F166" s="1431">
        <v>1953118</v>
      </c>
      <c r="G166" s="1431">
        <v>2013620</v>
      </c>
      <c r="H166" s="1431">
        <v>-60502</v>
      </c>
      <c r="I166" s="1431">
        <v>50180</v>
      </c>
      <c r="J166" s="1431">
        <v>1953118</v>
      </c>
      <c r="K166" s="1431">
        <v>1963440</v>
      </c>
      <c r="L166" s="1431">
        <v>-10322</v>
      </c>
      <c r="M166" s="787"/>
    </row>
    <row r="167" spans="1:13" s="632" customFormat="1" ht="15.75" customHeight="1" outlineLevel="1">
      <c r="A167" s="1267" t="s">
        <v>36</v>
      </c>
      <c r="B167" s="1268" t="s">
        <v>196</v>
      </c>
      <c r="C167" s="1267">
        <v>356</v>
      </c>
      <c r="D167" s="1267" t="s">
        <v>88</v>
      </c>
      <c r="E167" s="1431">
        <v>201233</v>
      </c>
      <c r="F167" s="1431">
        <v>9403929</v>
      </c>
      <c r="G167" s="1431">
        <v>8067197.5</v>
      </c>
      <c r="H167" s="1431">
        <v>1336731.5</v>
      </c>
      <c r="I167" s="1431">
        <v>201233</v>
      </c>
      <c r="J167" s="1431">
        <v>9403929</v>
      </c>
      <c r="K167" s="1431">
        <v>7865964.5</v>
      </c>
      <c r="L167" s="1431">
        <v>1537964.5</v>
      </c>
      <c r="M167" s="787"/>
    </row>
    <row r="168" spans="1:13" s="632" customFormat="1" ht="15.75" customHeight="1" outlineLevel="1">
      <c r="A168" s="1267" t="s">
        <v>36</v>
      </c>
      <c r="B168" s="1268" t="s">
        <v>196</v>
      </c>
      <c r="C168" s="1267">
        <v>359</v>
      </c>
      <c r="D168" s="1267" t="s">
        <v>91</v>
      </c>
      <c r="E168" s="1431">
        <v>8113</v>
      </c>
      <c r="F168" s="1431">
        <v>670808</v>
      </c>
      <c r="G168" s="1431">
        <v>381303</v>
      </c>
      <c r="H168" s="1431">
        <v>289505</v>
      </c>
      <c r="I168" s="1431">
        <v>8113</v>
      </c>
      <c r="J168" s="1431">
        <v>670808</v>
      </c>
      <c r="K168" s="1431">
        <v>373190</v>
      </c>
      <c r="L168" s="1431">
        <v>297618</v>
      </c>
      <c r="M168" s="787"/>
    </row>
    <row r="169" spans="1:13" s="632" customFormat="1" ht="15.75" customHeight="1" outlineLevel="1">
      <c r="A169" s="1267" t="s">
        <v>36</v>
      </c>
      <c r="B169" s="1268" t="s">
        <v>200</v>
      </c>
      <c r="C169" s="1267">
        <v>352</v>
      </c>
      <c r="D169" s="1267" t="s">
        <v>81</v>
      </c>
      <c r="E169" s="1431">
        <v>0</v>
      </c>
      <c r="F169" s="1431">
        <v>0</v>
      </c>
      <c r="G169" s="1431">
        <v>0</v>
      </c>
      <c r="H169" s="1431">
        <v>0</v>
      </c>
      <c r="I169" s="1431">
        <v>0</v>
      </c>
      <c r="J169" s="1431">
        <v>0</v>
      </c>
      <c r="K169" s="1431">
        <v>0</v>
      </c>
      <c r="L169" s="1431">
        <v>0</v>
      </c>
      <c r="M169" s="787"/>
    </row>
    <row r="170" spans="1:13" s="632" customFormat="1" ht="15.75" customHeight="1" outlineLevel="1">
      <c r="A170" s="1267" t="s">
        <v>36</v>
      </c>
      <c r="B170" s="1268" t="s">
        <v>200</v>
      </c>
      <c r="C170" s="1267">
        <v>353</v>
      </c>
      <c r="D170" s="1267" t="s">
        <v>20</v>
      </c>
      <c r="E170" s="1431">
        <v>0</v>
      </c>
      <c r="F170" s="1431">
        <v>0</v>
      </c>
      <c r="G170" s="1431">
        <v>0</v>
      </c>
      <c r="H170" s="1431">
        <v>0</v>
      </c>
      <c r="I170" s="1431">
        <v>0</v>
      </c>
      <c r="J170" s="1431">
        <v>0</v>
      </c>
      <c r="K170" s="1431">
        <v>0</v>
      </c>
      <c r="L170" s="1431">
        <v>0</v>
      </c>
      <c r="M170" s="787"/>
    </row>
    <row r="171" spans="1:13" s="632" customFormat="1" ht="15.75" customHeight="1" outlineLevel="1">
      <c r="A171" s="1267" t="s">
        <v>36</v>
      </c>
      <c r="B171" s="1268" t="s">
        <v>200</v>
      </c>
      <c r="C171" s="1267">
        <v>354</v>
      </c>
      <c r="D171" s="1267" t="s">
        <v>86</v>
      </c>
      <c r="E171" s="1431">
        <v>-1</v>
      </c>
      <c r="F171" s="1431">
        <v>10051183</v>
      </c>
      <c r="G171" s="1431">
        <v>12375568</v>
      </c>
      <c r="H171" s="1431">
        <v>-2324385</v>
      </c>
      <c r="I171" s="1431">
        <v>115976</v>
      </c>
      <c r="J171" s="1431">
        <v>10051183</v>
      </c>
      <c r="K171" s="1431">
        <v>12375569</v>
      </c>
      <c r="L171" s="1431">
        <v>-2324386</v>
      </c>
      <c r="M171" s="787"/>
    </row>
    <row r="172" spans="1:13" s="632" customFormat="1" ht="15.75" customHeight="1" outlineLevel="1">
      <c r="A172" s="1267" t="s">
        <v>36</v>
      </c>
      <c r="B172" s="1268" t="s">
        <v>200</v>
      </c>
      <c r="C172" s="1267">
        <v>356</v>
      </c>
      <c r="D172" s="1267" t="s">
        <v>88</v>
      </c>
      <c r="E172" s="1431">
        <v>0</v>
      </c>
      <c r="F172" s="1431">
        <v>5926677</v>
      </c>
      <c r="G172" s="1431">
        <v>6627437</v>
      </c>
      <c r="H172" s="1431">
        <v>-700760</v>
      </c>
      <c r="I172" s="1431">
        <v>80820</v>
      </c>
      <c r="J172" s="1431">
        <v>5926677</v>
      </c>
      <c r="K172" s="1431">
        <v>6627437</v>
      </c>
      <c r="L172" s="1431">
        <v>-700760</v>
      </c>
      <c r="M172" s="787"/>
    </row>
    <row r="173" spans="1:13" s="632" customFormat="1" ht="15.75" customHeight="1" outlineLevel="1">
      <c r="A173" s="1267" t="s">
        <v>36</v>
      </c>
      <c r="B173" s="1268" t="s">
        <v>200</v>
      </c>
      <c r="C173" s="1267">
        <v>359</v>
      </c>
      <c r="D173" s="1267" t="s">
        <v>91</v>
      </c>
      <c r="E173" s="1431">
        <v>0</v>
      </c>
      <c r="F173" s="1431">
        <v>80335</v>
      </c>
      <c r="G173" s="1431">
        <v>73914</v>
      </c>
      <c r="H173" s="1431">
        <v>6421</v>
      </c>
      <c r="I173" s="1431">
        <v>603</v>
      </c>
      <c r="J173" s="1431">
        <v>80335</v>
      </c>
      <c r="K173" s="1431">
        <v>73914</v>
      </c>
      <c r="L173" s="1431">
        <v>6421</v>
      </c>
      <c r="M173" s="787"/>
    </row>
    <row r="174" spans="1:13" s="632" customFormat="1" ht="15.75" customHeight="1" outlineLevel="1">
      <c r="A174" s="1267" t="s">
        <v>36</v>
      </c>
      <c r="B174" s="1268" t="s">
        <v>79</v>
      </c>
      <c r="C174" s="1267">
        <v>352</v>
      </c>
      <c r="D174" s="1267" t="s">
        <v>81</v>
      </c>
      <c r="E174" s="1431">
        <v>208106</v>
      </c>
      <c r="F174" s="1431">
        <v>6243128</v>
      </c>
      <c r="G174" s="1431">
        <v>4519168</v>
      </c>
      <c r="H174" s="1431">
        <v>1723960</v>
      </c>
      <c r="I174" s="1431">
        <v>208106</v>
      </c>
      <c r="J174" s="1431">
        <v>6243128</v>
      </c>
      <c r="K174" s="1431">
        <v>4311062</v>
      </c>
      <c r="L174" s="1431">
        <v>1932066</v>
      </c>
      <c r="M174" s="787"/>
    </row>
    <row r="175" spans="1:13" s="632" customFormat="1" ht="15.75" customHeight="1" outlineLevel="1">
      <c r="A175" s="1267" t="s">
        <v>36</v>
      </c>
      <c r="B175" s="1268" t="s">
        <v>79</v>
      </c>
      <c r="C175" s="1267">
        <v>353</v>
      </c>
      <c r="D175" s="1267" t="s">
        <v>20</v>
      </c>
      <c r="E175" s="1431">
        <v>1962524</v>
      </c>
      <c r="F175" s="1431">
        <v>58875694</v>
      </c>
      <c r="G175" s="1431">
        <v>45901700</v>
      </c>
      <c r="H175" s="1431">
        <v>12973994</v>
      </c>
      <c r="I175" s="1431">
        <v>1962524</v>
      </c>
      <c r="J175" s="1431">
        <v>58875694</v>
      </c>
      <c r="K175" s="1431">
        <v>43939176</v>
      </c>
      <c r="L175" s="1431">
        <v>14936518</v>
      </c>
      <c r="M175" s="787"/>
    </row>
    <row r="176" spans="1:13" s="632" customFormat="1" ht="15.75" customHeight="1" outlineLevel="1">
      <c r="A176" s="1267" t="s">
        <v>36</v>
      </c>
      <c r="B176" s="1268" t="s">
        <v>79</v>
      </c>
      <c r="C176" s="1267">
        <v>357</v>
      </c>
      <c r="D176" s="1267" t="s">
        <v>89</v>
      </c>
      <c r="E176" s="1431">
        <v>2024078</v>
      </c>
      <c r="F176" s="1431">
        <v>60722320</v>
      </c>
      <c r="G176" s="1431">
        <v>47839501</v>
      </c>
      <c r="H176" s="1431">
        <v>12882819</v>
      </c>
      <c r="I176" s="1431">
        <v>2024078</v>
      </c>
      <c r="J176" s="1431">
        <v>60722320</v>
      </c>
      <c r="K176" s="1431">
        <v>45815423</v>
      </c>
      <c r="L176" s="1431">
        <v>14906897</v>
      </c>
      <c r="M176" s="787"/>
    </row>
    <row r="177" spans="1:13" s="632" customFormat="1" ht="15.75" customHeight="1" outlineLevel="1">
      <c r="A177" s="1267" t="s">
        <v>36</v>
      </c>
      <c r="B177" s="1268" t="s">
        <v>79</v>
      </c>
      <c r="C177" s="1267">
        <v>358</v>
      </c>
      <c r="D177" s="1267" t="s">
        <v>90</v>
      </c>
      <c r="E177" s="1431">
        <v>5450121</v>
      </c>
      <c r="F177" s="1431">
        <v>162719243</v>
      </c>
      <c r="G177" s="1431">
        <v>127259455</v>
      </c>
      <c r="H177" s="1431">
        <v>35459788</v>
      </c>
      <c r="I177" s="1431">
        <v>5450121</v>
      </c>
      <c r="J177" s="1431">
        <v>162719243</v>
      </c>
      <c r="K177" s="1431">
        <v>121809334</v>
      </c>
      <c r="L177" s="1431">
        <v>40909909</v>
      </c>
      <c r="M177" s="787"/>
    </row>
    <row r="178" spans="1:13" s="632" customFormat="1" ht="15.75" customHeight="1" outlineLevel="1">
      <c r="A178" s="1267" t="s">
        <v>36</v>
      </c>
      <c r="B178" s="1268" t="s">
        <v>31</v>
      </c>
      <c r="C178" s="1267">
        <v>352</v>
      </c>
      <c r="D178" s="1267" t="s">
        <v>81</v>
      </c>
      <c r="E178" s="1431">
        <v>0</v>
      </c>
      <c r="F178" s="1431">
        <v>0</v>
      </c>
      <c r="G178" s="1431">
        <v>0</v>
      </c>
      <c r="H178" s="1431">
        <v>0</v>
      </c>
      <c r="I178" s="1431">
        <v>0</v>
      </c>
      <c r="J178" s="1431">
        <v>0</v>
      </c>
      <c r="K178" s="1431">
        <v>0</v>
      </c>
      <c r="L178" s="1431">
        <v>0</v>
      </c>
      <c r="M178" s="787"/>
    </row>
    <row r="179" spans="1:13" s="632" customFormat="1" ht="15.75" customHeight="1" outlineLevel="1">
      <c r="A179" s="1267" t="s">
        <v>36</v>
      </c>
      <c r="B179" s="1268" t="s">
        <v>31</v>
      </c>
      <c r="C179" s="1267">
        <v>353</v>
      </c>
      <c r="D179" s="1267" t="s">
        <v>20</v>
      </c>
      <c r="E179" s="1431">
        <v>470770</v>
      </c>
      <c r="F179" s="1431">
        <v>23088722</v>
      </c>
      <c r="G179" s="1431">
        <v>12791174.73</v>
      </c>
      <c r="H179" s="1431">
        <v>10297547.27</v>
      </c>
      <c r="I179" s="1431">
        <v>470770</v>
      </c>
      <c r="J179" s="1431">
        <v>23088722</v>
      </c>
      <c r="K179" s="1431">
        <v>12320404.73</v>
      </c>
      <c r="L179" s="1431">
        <v>10768317.27</v>
      </c>
      <c r="M179" s="787"/>
    </row>
    <row r="180" spans="1:13" s="632" customFormat="1" ht="15.75" customHeight="1" outlineLevel="1">
      <c r="A180" s="1267" t="s">
        <v>36</v>
      </c>
      <c r="B180" s="1268" t="s">
        <v>31</v>
      </c>
      <c r="C180" s="1267">
        <v>354</v>
      </c>
      <c r="D180" s="1267" t="s">
        <v>86</v>
      </c>
      <c r="E180" s="1431">
        <v>1160612</v>
      </c>
      <c r="F180" s="1431">
        <v>75439776</v>
      </c>
      <c r="G180" s="1431">
        <v>42113812</v>
      </c>
      <c r="H180" s="1431">
        <v>33325964</v>
      </c>
      <c r="I180" s="1431">
        <v>1160612</v>
      </c>
      <c r="J180" s="1431">
        <v>75439776</v>
      </c>
      <c r="K180" s="1431">
        <v>40953200</v>
      </c>
      <c r="L180" s="1431">
        <v>34486576</v>
      </c>
      <c r="M180" s="787"/>
    </row>
    <row r="181" spans="1:13" s="632" customFormat="1" ht="15.75" customHeight="1" outlineLevel="1">
      <c r="A181" s="1267" t="s">
        <v>36</v>
      </c>
      <c r="B181" s="1268" t="s">
        <v>31</v>
      </c>
      <c r="C181" s="1267">
        <v>355</v>
      </c>
      <c r="D181" s="1267" t="s">
        <v>87</v>
      </c>
      <c r="E181" s="1431">
        <v>3819935</v>
      </c>
      <c r="F181" s="1431">
        <v>210096383</v>
      </c>
      <c r="G181" s="1431">
        <v>146228832</v>
      </c>
      <c r="H181" s="1431">
        <v>63867551</v>
      </c>
      <c r="I181" s="1431">
        <v>3819935</v>
      </c>
      <c r="J181" s="1431">
        <v>210096383</v>
      </c>
      <c r="K181" s="1431">
        <v>142408897</v>
      </c>
      <c r="L181" s="1431">
        <v>67687486</v>
      </c>
      <c r="M181" s="787"/>
    </row>
    <row r="182" spans="1:13" s="632" customFormat="1" ht="15.75" customHeight="1" outlineLevel="1">
      <c r="A182" s="1267" t="s">
        <v>36</v>
      </c>
      <c r="B182" s="1268" t="s">
        <v>31</v>
      </c>
      <c r="C182" s="1267">
        <v>356</v>
      </c>
      <c r="D182" s="1267" t="s">
        <v>88</v>
      </c>
      <c r="E182" s="1431">
        <v>1923631</v>
      </c>
      <c r="F182" s="1431">
        <v>105799660</v>
      </c>
      <c r="G182" s="1431">
        <v>59940086</v>
      </c>
      <c r="H182" s="1431">
        <v>45859574</v>
      </c>
      <c r="I182" s="1431">
        <v>1923631</v>
      </c>
      <c r="J182" s="1431">
        <v>105799660</v>
      </c>
      <c r="K182" s="1431">
        <v>58016455</v>
      </c>
      <c r="L182" s="1431">
        <v>47783205</v>
      </c>
      <c r="M182" s="787"/>
    </row>
    <row r="183" spans="1:13" s="632" customFormat="1" ht="15.75" customHeight="1" outlineLevel="1">
      <c r="A183" s="1267" t="s">
        <v>36</v>
      </c>
      <c r="B183" s="1268" t="s">
        <v>31</v>
      </c>
      <c r="C183" s="1267">
        <v>357</v>
      </c>
      <c r="D183" s="1267" t="s">
        <v>89</v>
      </c>
      <c r="E183" s="1431">
        <v>586019</v>
      </c>
      <c r="F183" s="1431">
        <v>43951419</v>
      </c>
      <c r="G183" s="1431">
        <v>19670099</v>
      </c>
      <c r="H183" s="1431">
        <v>24281320</v>
      </c>
      <c r="I183" s="1431">
        <v>586019</v>
      </c>
      <c r="J183" s="1431">
        <v>43951419</v>
      </c>
      <c r="K183" s="1431">
        <v>19084080</v>
      </c>
      <c r="L183" s="1431">
        <v>24867339</v>
      </c>
      <c r="M183" s="787"/>
    </row>
    <row r="184" spans="1:13" s="632" customFormat="1" ht="15.75" customHeight="1" outlineLevel="1">
      <c r="A184" s="1267" t="s">
        <v>36</v>
      </c>
      <c r="B184" s="1268" t="s">
        <v>31</v>
      </c>
      <c r="C184" s="1267">
        <v>358</v>
      </c>
      <c r="D184" s="1267" t="s">
        <v>90</v>
      </c>
      <c r="E184" s="1431">
        <v>246290</v>
      </c>
      <c r="F184" s="1431">
        <v>12314493</v>
      </c>
      <c r="G184" s="1431">
        <v>7432624</v>
      </c>
      <c r="H184" s="1431">
        <v>4881869</v>
      </c>
      <c r="I184" s="1431">
        <v>246290</v>
      </c>
      <c r="J184" s="1431">
        <v>12314493</v>
      </c>
      <c r="K184" s="1431">
        <v>7186334</v>
      </c>
      <c r="L184" s="1431">
        <v>5128159</v>
      </c>
      <c r="M184" s="787"/>
    </row>
    <row r="185" spans="1:13" s="632" customFormat="1" ht="15.75" customHeight="1" outlineLevel="1">
      <c r="A185" s="1267" t="s">
        <v>36</v>
      </c>
      <c r="B185" s="1268" t="s">
        <v>31</v>
      </c>
      <c r="C185" s="1267">
        <v>359</v>
      </c>
      <c r="D185" s="1267" t="s">
        <v>91</v>
      </c>
      <c r="E185" s="1431">
        <v>224220</v>
      </c>
      <c r="F185" s="1431">
        <v>22421909</v>
      </c>
      <c r="G185" s="1431">
        <v>7435549</v>
      </c>
      <c r="H185" s="1431">
        <v>14986360</v>
      </c>
      <c r="I185" s="1431">
        <v>224220</v>
      </c>
      <c r="J185" s="1431">
        <v>22421909</v>
      </c>
      <c r="K185" s="1431">
        <v>7211329</v>
      </c>
      <c r="L185" s="1431">
        <v>15210580</v>
      </c>
      <c r="M185" s="787"/>
    </row>
    <row r="186" spans="1:13" s="632" customFormat="1" ht="15.75" customHeight="1" outlineLevel="1">
      <c r="A186" s="1267" t="s">
        <v>36</v>
      </c>
      <c r="B186" s="1268" t="s">
        <v>201</v>
      </c>
      <c r="C186" s="1275">
        <v>350</v>
      </c>
      <c r="D186" s="1275" t="s">
        <v>686</v>
      </c>
      <c r="E186" s="1431">
        <v>0</v>
      </c>
      <c r="F186" s="1431">
        <v>20962</v>
      </c>
      <c r="G186" s="1431">
        <v>0</v>
      </c>
      <c r="H186" s="1431">
        <v>20962</v>
      </c>
      <c r="I186" s="1431"/>
      <c r="J186" s="1431">
        <v>20962</v>
      </c>
      <c r="K186" s="1431"/>
      <c r="L186" s="1431">
        <v>20962</v>
      </c>
      <c r="M186" s="787"/>
    </row>
    <row r="187" spans="1:13" s="632" customFormat="1" ht="15.75" customHeight="1" outlineLevel="1">
      <c r="A187" s="1267" t="s">
        <v>36</v>
      </c>
      <c r="B187" s="1268" t="s">
        <v>201</v>
      </c>
      <c r="C187" s="1267">
        <v>352</v>
      </c>
      <c r="D187" s="1267" t="s">
        <v>81</v>
      </c>
      <c r="E187" s="1431">
        <v>717623</v>
      </c>
      <c r="F187" s="1431">
        <v>40268126.399999999</v>
      </c>
      <c r="G187" s="1431">
        <v>24092863.399999999</v>
      </c>
      <c r="H187" s="1431">
        <v>16175263</v>
      </c>
      <c r="I187" s="1431">
        <v>717623</v>
      </c>
      <c r="J187" s="1431">
        <v>40268126.399999999</v>
      </c>
      <c r="K187" s="1431">
        <v>23375240.399999999</v>
      </c>
      <c r="L187" s="1431">
        <v>16892886</v>
      </c>
      <c r="M187" s="787"/>
    </row>
    <row r="188" spans="1:13" s="632" customFormat="1" ht="15.75" customHeight="1" outlineLevel="1">
      <c r="A188" s="1267" t="s">
        <v>36</v>
      </c>
      <c r="B188" s="1268" t="s">
        <v>201</v>
      </c>
      <c r="C188" s="1267">
        <v>353</v>
      </c>
      <c r="D188" s="1267" t="s">
        <v>20</v>
      </c>
      <c r="E188" s="1431">
        <v>4077292.87</v>
      </c>
      <c r="F188" s="1431">
        <v>191703081.59000003</v>
      </c>
      <c r="G188" s="1431">
        <v>114860887.90000002</v>
      </c>
      <c r="H188" s="1431">
        <v>76842193.690000013</v>
      </c>
      <c r="I188" s="1431">
        <v>4076298.15</v>
      </c>
      <c r="J188" s="1431">
        <v>191559735.72000003</v>
      </c>
      <c r="K188" s="1431">
        <v>110783595.03000002</v>
      </c>
      <c r="L188" s="1431">
        <v>80776140.690000013</v>
      </c>
      <c r="M188" s="787"/>
    </row>
    <row r="189" spans="1:13" s="632" customFormat="1" ht="15.75" customHeight="1" outlineLevel="1">
      <c r="A189" s="1267" t="s">
        <v>36</v>
      </c>
      <c r="B189" s="1268" t="s">
        <v>201</v>
      </c>
      <c r="C189" s="1275">
        <v>353</v>
      </c>
      <c r="D189" s="1275" t="s">
        <v>217</v>
      </c>
      <c r="E189" s="1435">
        <v>1608459</v>
      </c>
      <c r="F189" s="1435">
        <v>79805091</v>
      </c>
      <c r="G189" s="1435">
        <v>4045840</v>
      </c>
      <c r="H189" s="1435">
        <v>75759251</v>
      </c>
      <c r="I189" s="1435">
        <v>1235640</v>
      </c>
      <c r="J189" s="1435">
        <v>79805091</v>
      </c>
      <c r="K189" s="1435">
        <v>2437381</v>
      </c>
      <c r="L189" s="1435">
        <v>77367710</v>
      </c>
      <c r="M189" s="787"/>
    </row>
    <row r="190" spans="1:13" s="632" customFormat="1" ht="15.75" customHeight="1" outlineLevel="1">
      <c r="A190" s="1267" t="s">
        <v>36</v>
      </c>
      <c r="B190" s="1268" t="s">
        <v>201</v>
      </c>
      <c r="C190" s="1267">
        <v>354</v>
      </c>
      <c r="D190" s="1267" t="s">
        <v>86</v>
      </c>
      <c r="E190" s="1431">
        <v>991780</v>
      </c>
      <c r="F190" s="1431">
        <v>64465654</v>
      </c>
      <c r="G190" s="1431">
        <v>49459898</v>
      </c>
      <c r="H190" s="1431">
        <v>15005756</v>
      </c>
      <c r="I190" s="1431">
        <v>991780</v>
      </c>
      <c r="J190" s="1431">
        <v>64465654</v>
      </c>
      <c r="K190" s="1431">
        <v>48468118</v>
      </c>
      <c r="L190" s="1431">
        <v>15997536</v>
      </c>
      <c r="M190" s="787"/>
    </row>
    <row r="191" spans="1:13" s="632" customFormat="1" ht="15.75" customHeight="1" outlineLevel="1">
      <c r="A191" s="1267" t="s">
        <v>36</v>
      </c>
      <c r="B191" s="1268" t="s">
        <v>201</v>
      </c>
      <c r="C191" s="1267">
        <v>355</v>
      </c>
      <c r="D191" s="1267" t="s">
        <v>87</v>
      </c>
      <c r="E191" s="1431">
        <v>356638</v>
      </c>
      <c r="F191" s="1431">
        <v>19615058</v>
      </c>
      <c r="G191" s="1431">
        <v>18904322</v>
      </c>
      <c r="H191" s="1431">
        <v>710736</v>
      </c>
      <c r="I191" s="1431">
        <v>356638</v>
      </c>
      <c r="J191" s="1431">
        <v>19615058</v>
      </c>
      <c r="K191" s="1431">
        <v>18547684</v>
      </c>
      <c r="L191" s="1431">
        <v>1067374</v>
      </c>
      <c r="M191" s="787"/>
    </row>
    <row r="192" spans="1:13" s="632" customFormat="1" ht="15.75" customHeight="1" outlineLevel="1">
      <c r="A192" s="1267" t="s">
        <v>36</v>
      </c>
      <c r="B192" s="1268" t="s">
        <v>201</v>
      </c>
      <c r="C192" s="1267">
        <v>356</v>
      </c>
      <c r="D192" s="1267" t="s">
        <v>88</v>
      </c>
      <c r="E192" s="1431">
        <v>778128</v>
      </c>
      <c r="F192" s="1431">
        <v>42480939.780000001</v>
      </c>
      <c r="G192" s="1431">
        <v>21503535.780000001</v>
      </c>
      <c r="H192" s="1431">
        <v>20977404</v>
      </c>
      <c r="I192" s="1431">
        <v>777992.17</v>
      </c>
      <c r="J192" s="1431">
        <v>42480939.780000001</v>
      </c>
      <c r="K192" s="1431">
        <v>20725407.780000001</v>
      </c>
      <c r="L192" s="1431">
        <v>21755532</v>
      </c>
      <c r="M192" s="787"/>
    </row>
    <row r="193" spans="1:13" s="632" customFormat="1" ht="15.75" customHeight="1" outlineLevel="1">
      <c r="A193" s="1267" t="s">
        <v>36</v>
      </c>
      <c r="B193" s="1268" t="s">
        <v>201</v>
      </c>
      <c r="C193" s="1267">
        <v>359</v>
      </c>
      <c r="D193" s="1267" t="s">
        <v>91</v>
      </c>
      <c r="E193" s="1431">
        <v>51055</v>
      </c>
      <c r="F193" s="1431">
        <v>5105433</v>
      </c>
      <c r="G193" s="1431">
        <v>2605726</v>
      </c>
      <c r="H193" s="1431">
        <v>2499707</v>
      </c>
      <c r="I193" s="1431">
        <v>51055</v>
      </c>
      <c r="J193" s="1431">
        <v>5105433</v>
      </c>
      <c r="K193" s="1431">
        <v>2554671</v>
      </c>
      <c r="L193" s="1431">
        <v>2550762</v>
      </c>
      <c r="M193" s="787"/>
    </row>
    <row r="194" spans="1:13" s="632" customFormat="1" ht="15.75" customHeight="1" outlineLevel="1">
      <c r="A194" s="1267" t="s">
        <v>36</v>
      </c>
      <c r="B194" s="1268" t="s">
        <v>30</v>
      </c>
      <c r="C194" s="1267">
        <v>352</v>
      </c>
      <c r="D194" s="1267" t="s">
        <v>81</v>
      </c>
      <c r="E194" s="1431">
        <v>325992</v>
      </c>
      <c r="F194" s="1431">
        <v>24449344</v>
      </c>
      <c r="G194" s="1431">
        <v>18573948</v>
      </c>
      <c r="H194" s="1431">
        <v>5875396</v>
      </c>
      <c r="I194" s="1431">
        <v>325992</v>
      </c>
      <c r="J194" s="1431">
        <v>24449344</v>
      </c>
      <c r="K194" s="1431">
        <v>18247956</v>
      </c>
      <c r="L194" s="1431">
        <v>6201388</v>
      </c>
      <c r="M194" s="787"/>
    </row>
    <row r="195" spans="1:13" s="632" customFormat="1" ht="15.75" customHeight="1" outlineLevel="1">
      <c r="A195" s="1267" t="s">
        <v>36</v>
      </c>
      <c r="B195" s="1268" t="s">
        <v>30</v>
      </c>
      <c r="C195" s="1267">
        <v>353</v>
      </c>
      <c r="D195" s="1267" t="s">
        <v>20</v>
      </c>
      <c r="E195" s="1431">
        <v>1898398.26</v>
      </c>
      <c r="F195" s="1431">
        <v>92227462.37000002</v>
      </c>
      <c r="G195" s="1431">
        <v>57206077.210000001</v>
      </c>
      <c r="H195" s="1431">
        <v>35021385.160000019</v>
      </c>
      <c r="I195" s="1431">
        <v>1855259.99</v>
      </c>
      <c r="J195" s="1431">
        <v>87288685.110000014</v>
      </c>
      <c r="K195" s="1431">
        <v>55307678.950000003</v>
      </c>
      <c r="L195" s="1431">
        <v>31981006.160000011</v>
      </c>
      <c r="M195" s="787"/>
    </row>
    <row r="196" spans="1:13" s="632" customFormat="1" ht="15.75" customHeight="1" outlineLevel="1">
      <c r="A196" s="1267" t="s">
        <v>36</v>
      </c>
      <c r="B196" s="1268" t="s">
        <v>30</v>
      </c>
      <c r="C196" s="1267">
        <v>354</v>
      </c>
      <c r="D196" s="1267" t="s">
        <v>86</v>
      </c>
      <c r="E196" s="1431">
        <v>288369</v>
      </c>
      <c r="F196" s="1431">
        <v>18743984</v>
      </c>
      <c r="G196" s="1431">
        <v>20201219</v>
      </c>
      <c r="H196" s="1431">
        <v>-1457235</v>
      </c>
      <c r="I196" s="1431">
        <v>288369</v>
      </c>
      <c r="J196" s="1431">
        <v>18743984</v>
      </c>
      <c r="K196" s="1431">
        <v>19912850</v>
      </c>
      <c r="L196" s="1431">
        <v>-1168866</v>
      </c>
      <c r="M196" s="787"/>
    </row>
    <row r="197" spans="1:13" s="632" customFormat="1" ht="15.75" customHeight="1" outlineLevel="1">
      <c r="A197" s="1267" t="s">
        <v>36</v>
      </c>
      <c r="B197" s="1268" t="s">
        <v>30</v>
      </c>
      <c r="C197" s="1267">
        <v>355</v>
      </c>
      <c r="D197" s="1267" t="s">
        <v>87</v>
      </c>
      <c r="E197" s="1431">
        <v>0</v>
      </c>
      <c r="F197" s="1431">
        <v>19726</v>
      </c>
      <c r="G197" s="1431">
        <v>21596</v>
      </c>
      <c r="H197" s="1431">
        <v>-1870</v>
      </c>
      <c r="I197" s="1431">
        <v>0</v>
      </c>
      <c r="J197" s="1431">
        <v>19726</v>
      </c>
      <c r="K197" s="1431">
        <v>21596</v>
      </c>
      <c r="L197" s="1431">
        <v>-1870</v>
      </c>
      <c r="M197" s="787"/>
    </row>
    <row r="198" spans="1:13" s="632" customFormat="1" ht="15.75" customHeight="1" outlineLevel="1">
      <c r="A198" s="1267" t="s">
        <v>36</v>
      </c>
      <c r="B198" s="1268" t="s">
        <v>30</v>
      </c>
      <c r="C198" s="1267">
        <v>356</v>
      </c>
      <c r="D198" s="1267" t="s">
        <v>88</v>
      </c>
      <c r="E198" s="1431">
        <v>521315</v>
      </c>
      <c r="F198" s="1431">
        <v>28672315</v>
      </c>
      <c r="G198" s="1431">
        <v>26991595</v>
      </c>
      <c r="H198" s="1431">
        <v>1680720</v>
      </c>
      <c r="I198" s="1431">
        <v>521315</v>
      </c>
      <c r="J198" s="1431">
        <v>28672315</v>
      </c>
      <c r="K198" s="1431">
        <v>26470280</v>
      </c>
      <c r="L198" s="1431">
        <v>2202035</v>
      </c>
      <c r="M198" s="787"/>
    </row>
    <row r="199" spans="1:13" s="632" customFormat="1" ht="15.75" customHeight="1" outlineLevel="1">
      <c r="A199" s="1267" t="s">
        <v>36</v>
      </c>
      <c r="B199" s="1268" t="s">
        <v>30</v>
      </c>
      <c r="C199" s="1267">
        <v>359</v>
      </c>
      <c r="D199" s="1267" t="s">
        <v>91</v>
      </c>
      <c r="E199" s="1431">
        <v>428</v>
      </c>
      <c r="F199" s="1431">
        <v>42797</v>
      </c>
      <c r="G199" s="1431">
        <v>36488</v>
      </c>
      <c r="H199" s="1431">
        <v>6309</v>
      </c>
      <c r="I199" s="1431">
        <v>428</v>
      </c>
      <c r="J199" s="1431">
        <v>42797</v>
      </c>
      <c r="K199" s="1431">
        <v>36060</v>
      </c>
      <c r="L199" s="1431">
        <v>6737</v>
      </c>
      <c r="M199" s="787"/>
    </row>
    <row r="200" spans="1:13" s="632" customFormat="1" ht="15.75" customHeight="1" outlineLevel="1">
      <c r="A200" s="1267" t="s">
        <v>36</v>
      </c>
      <c r="B200" s="1268" t="s">
        <v>194</v>
      </c>
      <c r="C200" s="1267">
        <v>352</v>
      </c>
      <c r="D200" s="1267" t="s">
        <v>81</v>
      </c>
      <c r="E200" s="1431">
        <v>195277</v>
      </c>
      <c r="F200" s="1431">
        <v>13452394.09</v>
      </c>
      <c r="G200" s="1431">
        <v>7141566.5599999996</v>
      </c>
      <c r="H200" s="1431">
        <v>6310827.5300000003</v>
      </c>
      <c r="I200" s="1431">
        <v>195277.04</v>
      </c>
      <c r="J200" s="1431">
        <v>13452394.09</v>
      </c>
      <c r="K200" s="1431">
        <v>6946289.5599999996</v>
      </c>
      <c r="L200" s="1431">
        <v>6506104.5300000003</v>
      </c>
      <c r="M200" s="787"/>
    </row>
    <row r="201" spans="1:13" s="632" customFormat="1" ht="15.75" customHeight="1" outlineLevel="1">
      <c r="A201" s="1267" t="s">
        <v>36</v>
      </c>
      <c r="B201" s="1268" t="s">
        <v>194</v>
      </c>
      <c r="C201" s="1267">
        <v>353</v>
      </c>
      <c r="D201" s="1267" t="s">
        <v>20</v>
      </c>
      <c r="E201" s="1431">
        <v>3128598.01</v>
      </c>
      <c r="F201" s="1431">
        <v>134885128.56</v>
      </c>
      <c r="G201" s="1431">
        <v>72550200.720000014</v>
      </c>
      <c r="H201" s="1431">
        <v>62334927.839999989</v>
      </c>
      <c r="I201" s="1431">
        <v>2886990.08</v>
      </c>
      <c r="J201" s="1431">
        <v>117553780.55</v>
      </c>
      <c r="K201" s="1431">
        <v>69421602.710000008</v>
      </c>
      <c r="L201" s="1431">
        <v>48132177.839999989</v>
      </c>
      <c r="M201" s="787"/>
    </row>
    <row r="202" spans="1:13" s="632" customFormat="1" ht="15.75" customHeight="1" outlineLevel="1">
      <c r="A202" s="1267" t="s">
        <v>36</v>
      </c>
      <c r="B202" s="1268" t="s">
        <v>194</v>
      </c>
      <c r="C202" s="1267">
        <v>354</v>
      </c>
      <c r="D202" s="1267" t="s">
        <v>86</v>
      </c>
      <c r="E202" s="1431">
        <v>233620</v>
      </c>
      <c r="F202" s="1431">
        <v>15185237</v>
      </c>
      <c r="G202" s="1431">
        <v>12825363</v>
      </c>
      <c r="H202" s="1431">
        <v>2359874</v>
      </c>
      <c r="I202" s="1431">
        <v>233620</v>
      </c>
      <c r="J202" s="1431">
        <v>15185237</v>
      </c>
      <c r="K202" s="1431">
        <v>12591743</v>
      </c>
      <c r="L202" s="1431">
        <v>2593494</v>
      </c>
      <c r="M202" s="787"/>
    </row>
    <row r="203" spans="1:13" s="632" customFormat="1" ht="15.75" customHeight="1" outlineLevel="1">
      <c r="A203" s="1267" t="s">
        <v>36</v>
      </c>
      <c r="B203" s="1268" t="s">
        <v>194</v>
      </c>
      <c r="C203" s="1267">
        <v>355</v>
      </c>
      <c r="D203" s="1267" t="s">
        <v>87</v>
      </c>
      <c r="E203" s="1431">
        <v>0</v>
      </c>
      <c r="F203" s="1431">
        <v>6427665</v>
      </c>
      <c r="G203" s="1431">
        <v>7061552</v>
      </c>
      <c r="H203" s="1431">
        <v>-633887</v>
      </c>
      <c r="I203" s="1431">
        <v>0</v>
      </c>
      <c r="J203" s="1431">
        <v>6427665</v>
      </c>
      <c r="K203" s="1431">
        <v>7061552</v>
      </c>
      <c r="L203" s="1431">
        <v>-633887</v>
      </c>
      <c r="M203" s="787"/>
    </row>
    <row r="204" spans="1:13" s="632" customFormat="1" ht="15.75" customHeight="1" outlineLevel="1">
      <c r="A204" s="1267" t="s">
        <v>36</v>
      </c>
      <c r="B204" s="1268" t="s">
        <v>194</v>
      </c>
      <c r="C204" s="1267">
        <v>356</v>
      </c>
      <c r="D204" s="1267" t="s">
        <v>88</v>
      </c>
      <c r="E204" s="1431">
        <v>281320</v>
      </c>
      <c r="F204" s="1431">
        <v>15472585</v>
      </c>
      <c r="G204" s="1431">
        <v>13401645</v>
      </c>
      <c r="H204" s="1431">
        <v>2070940</v>
      </c>
      <c r="I204" s="1431">
        <v>281320</v>
      </c>
      <c r="J204" s="1431">
        <v>15472585</v>
      </c>
      <c r="K204" s="1431">
        <v>13120325</v>
      </c>
      <c r="L204" s="1431">
        <v>2352260</v>
      </c>
      <c r="M204" s="787"/>
    </row>
    <row r="205" spans="1:13" s="632" customFormat="1" ht="15.75" customHeight="1" outlineLevel="1">
      <c r="A205" s="1267" t="s">
        <v>36</v>
      </c>
      <c r="B205" s="1268" t="s">
        <v>194</v>
      </c>
      <c r="C205" s="1267">
        <v>357</v>
      </c>
      <c r="D205" s="1267" t="s">
        <v>89</v>
      </c>
      <c r="E205" s="1431">
        <v>0</v>
      </c>
      <c r="F205" s="1431">
        <v>61047</v>
      </c>
      <c r="G205" s="1431">
        <v>61769</v>
      </c>
      <c r="H205" s="1431">
        <v>-722</v>
      </c>
      <c r="I205" s="1431">
        <v>0</v>
      </c>
      <c r="J205" s="1431">
        <v>61047</v>
      </c>
      <c r="K205" s="1431">
        <v>61769</v>
      </c>
      <c r="L205" s="1431">
        <v>-722</v>
      </c>
      <c r="M205" s="787"/>
    </row>
    <row r="206" spans="1:13" s="632" customFormat="1" ht="15.75" customHeight="1" outlineLevel="1">
      <c r="A206" s="1267" t="s">
        <v>36</v>
      </c>
      <c r="B206" s="1268" t="s">
        <v>194</v>
      </c>
      <c r="C206" s="1267">
        <v>358</v>
      </c>
      <c r="D206" s="1267" t="s">
        <v>90</v>
      </c>
      <c r="E206" s="1431">
        <v>23734</v>
      </c>
      <c r="F206" s="1431">
        <v>1186661</v>
      </c>
      <c r="G206" s="1431">
        <v>1183940</v>
      </c>
      <c r="H206" s="1431">
        <v>2721</v>
      </c>
      <c r="I206" s="1431">
        <v>23734</v>
      </c>
      <c r="J206" s="1431">
        <v>1186661</v>
      </c>
      <c r="K206" s="1431">
        <v>1160206</v>
      </c>
      <c r="L206" s="1431">
        <v>26455</v>
      </c>
      <c r="M206" s="787"/>
    </row>
    <row r="207" spans="1:13" s="632" customFormat="1" ht="15.75" customHeight="1" outlineLevel="1">
      <c r="A207" s="1267" t="s">
        <v>36</v>
      </c>
      <c r="B207" s="1268" t="s">
        <v>194</v>
      </c>
      <c r="C207" s="1267">
        <v>359</v>
      </c>
      <c r="D207" s="1267" t="s">
        <v>91</v>
      </c>
      <c r="E207" s="1431">
        <v>1933</v>
      </c>
      <c r="F207" s="1431">
        <v>193299</v>
      </c>
      <c r="G207" s="1431">
        <v>122452</v>
      </c>
      <c r="H207" s="1431">
        <v>70847</v>
      </c>
      <c r="I207" s="1431">
        <v>1933</v>
      </c>
      <c r="J207" s="1431">
        <v>193299</v>
      </c>
      <c r="K207" s="1431">
        <v>120519</v>
      </c>
      <c r="L207" s="1431">
        <v>72780</v>
      </c>
      <c r="M207" s="787"/>
    </row>
    <row r="208" spans="1:13" s="632" customFormat="1" ht="15.75" customHeight="1" outlineLevel="1">
      <c r="A208" s="1267" t="s">
        <v>36</v>
      </c>
      <c r="B208" s="1268" t="s">
        <v>176</v>
      </c>
      <c r="C208" s="1267">
        <v>353</v>
      </c>
      <c r="D208" s="1267" t="s">
        <v>189</v>
      </c>
      <c r="E208" s="1431">
        <v>2731967.6</v>
      </c>
      <c r="F208" s="1431">
        <v>85223562.519999996</v>
      </c>
      <c r="G208" s="1431">
        <v>22412054.760000002</v>
      </c>
      <c r="H208" s="1431">
        <v>62811507.75999999</v>
      </c>
      <c r="I208" s="1431">
        <v>2608788.7400000002</v>
      </c>
      <c r="J208" s="1431">
        <v>84933933.920000002</v>
      </c>
      <c r="K208" s="1431">
        <v>19680087.16</v>
      </c>
      <c r="L208" s="1431">
        <v>65253846.760000005</v>
      </c>
      <c r="M208" s="787"/>
    </row>
    <row r="209" spans="1:13" s="632" customFormat="1" ht="15.75" customHeight="1" outlineLevel="1">
      <c r="A209" s="1267" t="s">
        <v>36</v>
      </c>
      <c r="B209" s="1268" t="s">
        <v>685</v>
      </c>
      <c r="C209" s="1267">
        <v>352</v>
      </c>
      <c r="D209" s="1267" t="s">
        <v>81</v>
      </c>
      <c r="E209" s="1431"/>
      <c r="F209" s="1431">
        <v>0</v>
      </c>
      <c r="G209" s="1431"/>
      <c r="H209" s="1431">
        <v>0</v>
      </c>
      <c r="I209" s="1431">
        <v>0</v>
      </c>
      <c r="J209" s="1431">
        <v>0</v>
      </c>
      <c r="K209" s="1431">
        <v>0</v>
      </c>
      <c r="L209" s="1431">
        <v>0</v>
      </c>
      <c r="M209" s="787"/>
    </row>
    <row r="210" spans="1:13" s="632" customFormat="1" ht="15.75" customHeight="1" outlineLevel="1">
      <c r="A210" s="1267" t="s">
        <v>36</v>
      </c>
      <c r="B210" s="1268" t="s">
        <v>685</v>
      </c>
      <c r="C210" s="1267">
        <v>353</v>
      </c>
      <c r="D210" s="1267" t="s">
        <v>20</v>
      </c>
      <c r="E210" s="1431">
        <v>3024102</v>
      </c>
      <c r="F210" s="1431">
        <v>60481915</v>
      </c>
      <c r="G210" s="1431">
        <v>10584361</v>
      </c>
      <c r="H210" s="1431">
        <v>49897554</v>
      </c>
      <c r="I210" s="1431">
        <v>3024102</v>
      </c>
      <c r="J210" s="1431">
        <v>60481915</v>
      </c>
      <c r="K210" s="1431">
        <v>7560259</v>
      </c>
      <c r="L210" s="1431">
        <v>52921656</v>
      </c>
      <c r="M210" s="787"/>
    </row>
    <row r="211" spans="1:13" s="632" customFormat="1" ht="15.75" customHeight="1" outlineLevel="1">
      <c r="A211" s="1267" t="s">
        <v>36</v>
      </c>
      <c r="B211" s="1268" t="s">
        <v>685</v>
      </c>
      <c r="C211" s="1267">
        <v>354</v>
      </c>
      <c r="D211" s="1267" t="s">
        <v>86</v>
      </c>
      <c r="E211" s="1431">
        <v>0</v>
      </c>
      <c r="F211" s="1431">
        <v>0</v>
      </c>
      <c r="G211" s="1431">
        <v>0</v>
      </c>
      <c r="H211" s="1431">
        <v>0</v>
      </c>
      <c r="I211" s="1431">
        <v>0</v>
      </c>
      <c r="J211" s="1431">
        <v>0</v>
      </c>
      <c r="K211" s="1431">
        <v>0</v>
      </c>
      <c r="L211" s="1431">
        <v>0</v>
      </c>
      <c r="M211" s="787"/>
    </row>
    <row r="212" spans="1:13" s="632" customFormat="1" ht="15.75" customHeight="1" outlineLevel="1">
      <c r="A212" s="1267" t="s">
        <v>36</v>
      </c>
      <c r="B212" s="1268" t="s">
        <v>685</v>
      </c>
      <c r="C212" s="1267">
        <v>355</v>
      </c>
      <c r="D212" s="1267" t="s">
        <v>87</v>
      </c>
      <c r="E212" s="1431">
        <v>0</v>
      </c>
      <c r="F212" s="1431">
        <v>0</v>
      </c>
      <c r="G212" s="1431">
        <v>0</v>
      </c>
      <c r="H212" s="1431">
        <v>0</v>
      </c>
      <c r="I212" s="1431">
        <v>0</v>
      </c>
      <c r="J212" s="1431">
        <v>0</v>
      </c>
      <c r="K212" s="1431">
        <v>0</v>
      </c>
      <c r="L212" s="1431">
        <v>0</v>
      </c>
      <c r="M212" s="787"/>
    </row>
    <row r="213" spans="1:13" s="632" customFormat="1" ht="15.75" customHeight="1" outlineLevel="1">
      <c r="A213" s="1267" t="s">
        <v>36</v>
      </c>
      <c r="B213" s="1268" t="s">
        <v>685</v>
      </c>
      <c r="C213" s="1267">
        <v>356</v>
      </c>
      <c r="D213" s="1267" t="s">
        <v>88</v>
      </c>
      <c r="E213" s="1431"/>
      <c r="F213" s="1431">
        <v>0</v>
      </c>
      <c r="G213" s="1431">
        <v>0</v>
      </c>
      <c r="H213" s="1431">
        <v>0</v>
      </c>
      <c r="I213" s="1431">
        <v>0</v>
      </c>
      <c r="J213" s="1431">
        <v>0</v>
      </c>
      <c r="K213" s="1431">
        <v>0</v>
      </c>
      <c r="L213" s="1431">
        <v>0</v>
      </c>
      <c r="M213" s="787"/>
    </row>
    <row r="214" spans="1:13" s="632" customFormat="1" ht="15.75" customHeight="1" outlineLevel="1">
      <c r="A214" s="1267" t="s">
        <v>36</v>
      </c>
      <c r="B214" s="1268" t="s">
        <v>685</v>
      </c>
      <c r="C214" s="1267">
        <v>357</v>
      </c>
      <c r="D214" s="1267" t="s">
        <v>89</v>
      </c>
      <c r="E214" s="1431">
        <v>1232209</v>
      </c>
      <c r="F214" s="1431">
        <v>24644166</v>
      </c>
      <c r="G214" s="1431">
        <v>4312732</v>
      </c>
      <c r="H214" s="1431">
        <v>20331434</v>
      </c>
      <c r="I214" s="1431">
        <v>1232209</v>
      </c>
      <c r="J214" s="1431">
        <v>24644166</v>
      </c>
      <c r="K214" s="1431">
        <v>3080523</v>
      </c>
      <c r="L214" s="1431">
        <v>21563643</v>
      </c>
      <c r="M214" s="787"/>
    </row>
    <row r="215" spans="1:13" s="632" customFormat="1" ht="15.75" customHeight="1" outlineLevel="1">
      <c r="A215" s="1267" t="s">
        <v>36</v>
      </c>
      <c r="B215" s="1268" t="s">
        <v>685</v>
      </c>
      <c r="C215" s="1267">
        <v>358</v>
      </c>
      <c r="D215" s="1267" t="s">
        <v>90</v>
      </c>
      <c r="E215" s="1431">
        <v>0</v>
      </c>
      <c r="F215" s="1431">
        <v>0</v>
      </c>
      <c r="G215" s="1431">
        <v>0</v>
      </c>
      <c r="H215" s="1431">
        <v>0</v>
      </c>
      <c r="I215" s="1431">
        <v>0</v>
      </c>
      <c r="J215" s="1431">
        <v>0</v>
      </c>
      <c r="K215" s="1431">
        <v>0</v>
      </c>
      <c r="L215" s="1431">
        <v>0</v>
      </c>
      <c r="M215" s="787"/>
    </row>
    <row r="216" spans="1:13" s="632" customFormat="1" ht="15.75" customHeight="1" outlineLevel="1">
      <c r="A216" s="1267" t="s">
        <v>36</v>
      </c>
      <c r="B216" s="1268" t="s">
        <v>685</v>
      </c>
      <c r="C216" s="1267">
        <v>359</v>
      </c>
      <c r="D216" s="1267" t="s">
        <v>91</v>
      </c>
      <c r="E216" s="1431">
        <v>0</v>
      </c>
      <c r="F216" s="1431">
        <v>0</v>
      </c>
      <c r="G216" s="1431">
        <v>0</v>
      </c>
      <c r="H216" s="1431">
        <v>0</v>
      </c>
      <c r="I216" s="1431">
        <v>0</v>
      </c>
      <c r="J216" s="1431">
        <v>0</v>
      </c>
      <c r="K216" s="1431">
        <v>0</v>
      </c>
      <c r="L216" s="1431">
        <v>0</v>
      </c>
      <c r="M216" s="787"/>
    </row>
    <row r="217" spans="1:13" s="632" customFormat="1" ht="15.75" customHeight="1" outlineLevel="1">
      <c r="A217" s="1267" t="s">
        <v>36</v>
      </c>
      <c r="B217" s="1268" t="s">
        <v>187</v>
      </c>
      <c r="C217" s="1267">
        <v>353</v>
      </c>
      <c r="D217" s="1267" t="s">
        <v>189</v>
      </c>
      <c r="E217" s="1431">
        <v>262877</v>
      </c>
      <c r="F217" s="1431">
        <v>6324138</v>
      </c>
      <c r="G217" s="1431">
        <v>5209927.2300000004</v>
      </c>
      <c r="H217" s="1431">
        <v>1114210.7699999996</v>
      </c>
      <c r="I217" s="1431">
        <v>262877</v>
      </c>
      <c r="J217" s="1431">
        <v>6324138</v>
      </c>
      <c r="K217" s="1431">
        <v>4947050.2300000004</v>
      </c>
      <c r="L217" s="1431">
        <v>1377087.7699999996</v>
      </c>
      <c r="M217" s="787"/>
    </row>
    <row r="218" spans="1:13" s="632" customFormat="1" ht="15.75" customHeight="1" outlineLevel="1">
      <c r="A218" s="1267" t="s">
        <v>36</v>
      </c>
      <c r="B218" s="1268" t="s">
        <v>180</v>
      </c>
      <c r="C218" s="1267">
        <v>353</v>
      </c>
      <c r="D218" s="1267" t="s">
        <v>189</v>
      </c>
      <c r="E218" s="1431">
        <v>39926</v>
      </c>
      <c r="F218" s="1431">
        <v>2395536</v>
      </c>
      <c r="G218" s="1431">
        <v>943119</v>
      </c>
      <c r="H218" s="1431">
        <v>1452417</v>
      </c>
      <c r="I218" s="1431">
        <v>39926</v>
      </c>
      <c r="J218" s="1431">
        <v>2395536</v>
      </c>
      <c r="K218" s="1431">
        <v>903193</v>
      </c>
      <c r="L218" s="1431">
        <v>1492343</v>
      </c>
      <c r="M218" s="787"/>
    </row>
    <row r="219" spans="1:13" s="632" customFormat="1" ht="15" customHeight="1" outlineLevel="1">
      <c r="A219" s="1267" t="s">
        <v>36</v>
      </c>
      <c r="B219" s="1276" t="s">
        <v>183</v>
      </c>
      <c r="C219" s="1267">
        <v>353</v>
      </c>
      <c r="D219" s="1267" t="s">
        <v>189</v>
      </c>
      <c r="E219" s="1431">
        <v>308044.76</v>
      </c>
      <c r="F219" s="1431">
        <v>11141011.629999999</v>
      </c>
      <c r="G219" s="1431">
        <v>4300174.63</v>
      </c>
      <c r="H219" s="1431">
        <v>6840836.9999999991</v>
      </c>
      <c r="I219" s="1431">
        <v>306484.77</v>
      </c>
      <c r="J219" s="1431">
        <v>11120295.869999999</v>
      </c>
      <c r="K219" s="1431">
        <v>3992129.87</v>
      </c>
      <c r="L219" s="1431">
        <v>7128165.9999999991</v>
      </c>
      <c r="M219" s="787"/>
    </row>
    <row r="220" spans="1:13" s="632" customFormat="1" ht="15.75" customHeight="1" outlineLevel="1">
      <c r="A220" s="1267" t="s">
        <v>36</v>
      </c>
      <c r="B220" s="1268" t="s">
        <v>184</v>
      </c>
      <c r="C220" s="1267">
        <v>353</v>
      </c>
      <c r="D220" s="1267" t="s">
        <v>189</v>
      </c>
      <c r="E220" s="1431">
        <v>2396825</v>
      </c>
      <c r="F220" s="1431">
        <v>28715227.16</v>
      </c>
      <c r="G220" s="1431">
        <v>23347914.329999998</v>
      </c>
      <c r="H220" s="1431">
        <v>5367312.8300000019</v>
      </c>
      <c r="I220" s="1431">
        <v>2396825</v>
      </c>
      <c r="J220" s="1431">
        <v>28715227.16</v>
      </c>
      <c r="K220" s="1431">
        <v>20951089.329999998</v>
      </c>
      <c r="L220" s="1431">
        <v>7764137.8300000019</v>
      </c>
      <c r="M220" s="787"/>
    </row>
    <row r="221" spans="1:13" s="632" customFormat="1" ht="15.75" customHeight="1" outlineLevel="1">
      <c r="A221" s="1267" t="s">
        <v>36</v>
      </c>
      <c r="B221" s="1268" t="s">
        <v>185</v>
      </c>
      <c r="C221" s="1267">
        <v>353</v>
      </c>
      <c r="D221" s="1267" t="s">
        <v>189</v>
      </c>
      <c r="E221" s="1431">
        <v>994857.57000000007</v>
      </c>
      <c r="F221" s="1431">
        <v>20017963.84</v>
      </c>
      <c r="G221" s="1431">
        <v>17241462.84</v>
      </c>
      <c r="H221" s="1431">
        <v>2776501</v>
      </c>
      <c r="I221" s="1431">
        <v>994143.42999999993</v>
      </c>
      <c r="J221" s="1431">
        <v>20011494.27</v>
      </c>
      <c r="K221" s="1431">
        <v>16246605.27</v>
      </c>
      <c r="L221" s="1431">
        <v>3764889</v>
      </c>
      <c r="M221" s="787"/>
    </row>
    <row r="222" spans="1:13" s="632" customFormat="1" ht="15.75" customHeight="1" outlineLevel="1">
      <c r="A222" s="1267" t="s">
        <v>36</v>
      </c>
      <c r="B222" s="1268" t="s">
        <v>186</v>
      </c>
      <c r="C222" s="1267">
        <v>353</v>
      </c>
      <c r="D222" s="1267" t="s">
        <v>189</v>
      </c>
      <c r="E222" s="1431">
        <v>843079</v>
      </c>
      <c r="F222" s="1431">
        <v>16769258.619999999</v>
      </c>
      <c r="G222" s="1431">
        <v>14266813.619999999</v>
      </c>
      <c r="H222" s="1431">
        <v>2502445</v>
      </c>
      <c r="I222" s="1431">
        <v>842816</v>
      </c>
      <c r="J222" s="1431">
        <v>16769258.619999999</v>
      </c>
      <c r="K222" s="1431">
        <v>13423734.619999999</v>
      </c>
      <c r="L222" s="1431">
        <v>3345524</v>
      </c>
      <c r="M222" s="787"/>
    </row>
    <row r="223" spans="1:13" s="632" customFormat="1" ht="15.75" customHeight="1" outlineLevel="1">
      <c r="A223" s="1267" t="s">
        <v>36</v>
      </c>
      <c r="B223" s="1268" t="s">
        <v>192</v>
      </c>
      <c r="C223" s="1267">
        <v>353</v>
      </c>
      <c r="D223" s="1267" t="s">
        <v>189</v>
      </c>
      <c r="E223" s="1431">
        <v>71705</v>
      </c>
      <c r="F223" s="1431">
        <v>4302254</v>
      </c>
      <c r="G223" s="1431">
        <v>1693793</v>
      </c>
      <c r="H223" s="1431">
        <v>2608461</v>
      </c>
      <c r="I223" s="1431">
        <v>71705</v>
      </c>
      <c r="J223" s="1431">
        <v>4302254</v>
      </c>
      <c r="K223" s="1431">
        <v>1622088</v>
      </c>
      <c r="L223" s="1431">
        <v>2680166</v>
      </c>
      <c r="M223" s="787"/>
    </row>
    <row r="224" spans="1:13" s="632" customFormat="1" ht="15.75" customHeight="1" outlineLevel="1">
      <c r="A224" s="1267" t="s">
        <v>36</v>
      </c>
      <c r="B224" s="1268" t="s">
        <v>197</v>
      </c>
      <c r="C224" s="1267">
        <v>353</v>
      </c>
      <c r="D224" s="1267" t="s">
        <v>189</v>
      </c>
      <c r="E224" s="1431">
        <v>470339</v>
      </c>
      <c r="F224" s="1431">
        <v>10365797</v>
      </c>
      <c r="G224" s="1431">
        <v>8867380.2800000012</v>
      </c>
      <c r="H224" s="1431">
        <v>1498416.7199999988</v>
      </c>
      <c r="I224" s="1431">
        <v>470339</v>
      </c>
      <c r="J224" s="1431">
        <v>10365797</v>
      </c>
      <c r="K224" s="1431">
        <v>8397041.2800000012</v>
      </c>
      <c r="L224" s="1431">
        <v>1968755.7199999988</v>
      </c>
      <c r="M224" s="787"/>
    </row>
    <row r="225" spans="1:13" s="632" customFormat="1" ht="15.75" customHeight="1" outlineLevel="1">
      <c r="A225" s="1267" t="s">
        <v>36</v>
      </c>
      <c r="B225" s="1268" t="s">
        <v>191</v>
      </c>
      <c r="C225" s="1267">
        <v>352</v>
      </c>
      <c r="D225" s="1267" t="s">
        <v>81</v>
      </c>
      <c r="E225" s="1431">
        <v>1744</v>
      </c>
      <c r="F225" s="1431">
        <v>69748</v>
      </c>
      <c r="G225" s="1431">
        <v>57669</v>
      </c>
      <c r="H225" s="1431">
        <v>12079</v>
      </c>
      <c r="I225" s="1431">
        <v>1744</v>
      </c>
      <c r="J225" s="1431">
        <v>69748</v>
      </c>
      <c r="K225" s="1431">
        <v>55925</v>
      </c>
      <c r="L225" s="1431">
        <v>13823</v>
      </c>
      <c r="M225" s="787"/>
    </row>
    <row r="226" spans="1:13" s="632" customFormat="1" ht="15.75" customHeight="1" outlineLevel="1">
      <c r="A226" s="1267" t="s">
        <v>36</v>
      </c>
      <c r="B226" s="1268" t="s">
        <v>191</v>
      </c>
      <c r="C226" s="1267">
        <v>353</v>
      </c>
      <c r="D226" s="1267" t="s">
        <v>20</v>
      </c>
      <c r="E226" s="1431">
        <v>367901</v>
      </c>
      <c r="F226" s="1431">
        <v>14716023</v>
      </c>
      <c r="G226" s="1431">
        <v>15125821</v>
      </c>
      <c r="H226" s="1431">
        <v>-409798</v>
      </c>
      <c r="I226" s="1431">
        <v>367901</v>
      </c>
      <c r="J226" s="1431">
        <v>14716023</v>
      </c>
      <c r="K226" s="1431">
        <v>14757920</v>
      </c>
      <c r="L226" s="1431">
        <v>-41897</v>
      </c>
      <c r="M226" s="787"/>
    </row>
    <row r="227" spans="1:13" s="632" customFormat="1" ht="15.75" customHeight="1" outlineLevel="1">
      <c r="A227" s="1267" t="s">
        <v>36</v>
      </c>
      <c r="B227" s="1268" t="s">
        <v>191</v>
      </c>
      <c r="C227" s="1267">
        <v>357</v>
      </c>
      <c r="D227" s="1267" t="s">
        <v>89</v>
      </c>
      <c r="E227" s="1431">
        <v>404822</v>
      </c>
      <c r="F227" s="1431">
        <v>16192845</v>
      </c>
      <c r="G227" s="1431">
        <v>16698873</v>
      </c>
      <c r="H227" s="1431">
        <v>-506028</v>
      </c>
      <c r="I227" s="1431">
        <v>401399</v>
      </c>
      <c r="J227" s="1431">
        <v>16192845</v>
      </c>
      <c r="K227" s="1431">
        <v>16294051</v>
      </c>
      <c r="L227" s="1431">
        <v>-101206</v>
      </c>
      <c r="M227" s="787"/>
    </row>
    <row r="228" spans="1:13" s="623" customFormat="1" ht="15.75" customHeight="1" outlineLevel="1">
      <c r="A228" s="1267" t="s">
        <v>36</v>
      </c>
      <c r="B228" s="1268" t="s">
        <v>191</v>
      </c>
      <c r="C228" s="1267">
        <v>358</v>
      </c>
      <c r="D228" s="1267" t="s">
        <v>90</v>
      </c>
      <c r="E228" s="1431">
        <v>368154</v>
      </c>
      <c r="F228" s="1431">
        <v>14726135</v>
      </c>
      <c r="G228" s="1431">
        <v>14134546</v>
      </c>
      <c r="H228" s="1431">
        <v>591589</v>
      </c>
      <c r="I228" s="1431">
        <v>368154</v>
      </c>
      <c r="J228" s="1431">
        <v>14726135</v>
      </c>
      <c r="K228" s="1431">
        <v>13766392</v>
      </c>
      <c r="L228" s="1431">
        <v>959743</v>
      </c>
      <c r="M228" s="803"/>
    </row>
    <row r="229" spans="1:13" s="623" customFormat="1" ht="15.75" customHeight="1" outlineLevel="1">
      <c r="A229" s="1267" t="s">
        <v>36</v>
      </c>
      <c r="B229" s="1268" t="s">
        <v>198</v>
      </c>
      <c r="C229" s="1267">
        <v>353</v>
      </c>
      <c r="D229" s="1267" t="s">
        <v>189</v>
      </c>
      <c r="E229" s="1431">
        <v>693724</v>
      </c>
      <c r="F229" s="1431">
        <v>11520027</v>
      </c>
      <c r="G229" s="1431">
        <v>9465614.0500000007</v>
      </c>
      <c r="H229" s="1431">
        <v>2054412.9499999993</v>
      </c>
      <c r="I229" s="1431">
        <v>693724</v>
      </c>
      <c r="J229" s="1431">
        <v>11520027</v>
      </c>
      <c r="K229" s="1431">
        <v>8771890.0500000007</v>
      </c>
      <c r="L229" s="1431">
        <v>2748136.9499999993</v>
      </c>
      <c r="M229" s="803"/>
    </row>
    <row r="230" spans="1:13" s="623" customFormat="1" ht="15.75" customHeight="1" outlineLevel="1">
      <c r="A230" s="1267" t="s">
        <v>36</v>
      </c>
      <c r="B230" s="1268" t="s">
        <v>199</v>
      </c>
      <c r="C230" s="1267">
        <v>353</v>
      </c>
      <c r="D230" s="1267" t="s">
        <v>189</v>
      </c>
      <c r="E230" s="1431">
        <v>0</v>
      </c>
      <c r="F230" s="1431">
        <v>16526683</v>
      </c>
      <c r="G230" s="1431">
        <v>6636442.8499999996</v>
      </c>
      <c r="H230" s="1431">
        <v>9890240.1500000004</v>
      </c>
      <c r="I230" s="1431">
        <v>0</v>
      </c>
      <c r="J230" s="1431">
        <v>16526683</v>
      </c>
      <c r="K230" s="1431">
        <v>6636442.8499999996</v>
      </c>
      <c r="L230" s="1431">
        <v>9890240.1500000004</v>
      </c>
      <c r="M230" s="803"/>
    </row>
    <row r="231" spans="1:13" s="623" customFormat="1" ht="15.75" customHeight="1" outlineLevel="1">
      <c r="A231" s="1267" t="s">
        <v>36</v>
      </c>
      <c r="B231" s="1268" t="s">
        <v>195</v>
      </c>
      <c r="C231" s="1267">
        <v>353</v>
      </c>
      <c r="D231" s="1267" t="s">
        <v>189</v>
      </c>
      <c r="E231" s="1431">
        <v>11053</v>
      </c>
      <c r="F231" s="1431">
        <v>663158</v>
      </c>
      <c r="G231" s="1431">
        <v>261089</v>
      </c>
      <c r="H231" s="1431">
        <v>402069</v>
      </c>
      <c r="I231" s="1431">
        <v>11053</v>
      </c>
      <c r="J231" s="1431">
        <v>663158</v>
      </c>
      <c r="K231" s="1431">
        <v>250036</v>
      </c>
      <c r="L231" s="1431">
        <v>413122</v>
      </c>
      <c r="M231" s="803"/>
    </row>
    <row r="232" spans="1:13" s="623" customFormat="1" ht="15.75" customHeight="1" outlineLevel="1">
      <c r="A232" s="1271"/>
      <c r="B232" s="1272" t="s">
        <v>221</v>
      </c>
      <c r="C232" s="1271"/>
      <c r="D232" s="1273" t="s">
        <v>393</v>
      </c>
      <c r="E232" s="1431"/>
      <c r="F232" s="1431">
        <f>-'WP-11'!H27</f>
        <v>-30000000</v>
      </c>
      <c r="G232" s="1431"/>
      <c r="H232" s="1431">
        <f>F232</f>
        <v>-30000000</v>
      </c>
      <c r="I232" s="1431"/>
      <c r="J232" s="1431">
        <v>-30000000</v>
      </c>
      <c r="K232" s="1431"/>
      <c r="L232" s="1431">
        <f>J232</f>
        <v>-30000000</v>
      </c>
      <c r="M232" s="803"/>
    </row>
    <row r="233" spans="1:13" s="623" customFormat="1" ht="33" customHeight="1" outlineLevel="1" thickBot="1">
      <c r="A233" s="1271"/>
      <c r="B233" s="1272" t="s">
        <v>221</v>
      </c>
      <c r="C233" s="1271"/>
      <c r="D233" s="1277" t="s">
        <v>709</v>
      </c>
      <c r="E233" s="1431"/>
      <c r="F233" s="1431"/>
      <c r="G233" s="1431">
        <f>-'WP-24'!D19</f>
        <v>-93786811</v>
      </c>
      <c r="H233" s="1431">
        <f>-G233</f>
        <v>93786811</v>
      </c>
      <c r="I233" s="1431"/>
      <c r="J233" s="1431"/>
      <c r="K233" s="1431">
        <f>('WP-24'!F19)*-1</f>
        <v>-94586900</v>
      </c>
      <c r="L233" s="1431">
        <f>-K233</f>
        <v>94586900</v>
      </c>
      <c r="M233" s="803"/>
    </row>
    <row r="234" spans="1:13" s="599" customFormat="1" ht="16.5" customHeight="1" thickBot="1">
      <c r="A234" s="828"/>
      <c r="B234" s="829"/>
      <c r="C234" s="828"/>
      <c r="D234" s="830" t="s">
        <v>969</v>
      </c>
      <c r="E234" s="831">
        <f t="shared" ref="E234:L234" si="5">SUBTOTAL(9,E163:E233)</f>
        <v>49508503.120000005</v>
      </c>
      <c r="F234" s="831">
        <f>SUBTOTAL(9,F163:F233)</f>
        <v>1984316147.3199999</v>
      </c>
      <c r="G234" s="831">
        <f t="shared" si="5"/>
        <v>1139023603.9299996</v>
      </c>
      <c r="H234" s="831">
        <f t="shared" si="5"/>
        <v>845292543.3900001</v>
      </c>
      <c r="I234" s="831">
        <f t="shared" si="5"/>
        <v>48917764.850000001</v>
      </c>
      <c r="J234" s="831">
        <f t="shared" si="5"/>
        <v>1961540525.1999996</v>
      </c>
      <c r="K234" s="831">
        <f t="shared" si="5"/>
        <v>1088715011.8099997</v>
      </c>
      <c r="L234" s="831">
        <f t="shared" si="5"/>
        <v>872825513.3900001</v>
      </c>
      <c r="M234" s="823"/>
    </row>
    <row r="235" spans="1:13" s="632" customFormat="1" ht="15.75" customHeight="1" outlineLevel="1">
      <c r="A235" s="787"/>
      <c r="B235" s="827"/>
      <c r="C235" s="787"/>
      <c r="D235" s="784"/>
      <c r="E235" s="793"/>
      <c r="F235" s="793"/>
      <c r="G235" s="793"/>
      <c r="H235" s="793"/>
      <c r="I235" s="793"/>
      <c r="J235" s="793"/>
      <c r="K235" s="793"/>
      <c r="L235" s="793"/>
      <c r="M235" s="787"/>
    </row>
    <row r="236" spans="1:13" s="632" customFormat="1" ht="15.75" customHeight="1" outlineLevel="1">
      <c r="A236" s="787"/>
      <c r="B236" s="827"/>
      <c r="C236" s="787"/>
      <c r="D236" s="784"/>
      <c r="E236" s="793"/>
      <c r="F236" s="793"/>
      <c r="G236" s="793"/>
      <c r="H236" s="793"/>
      <c r="I236" s="793"/>
      <c r="J236" s="793"/>
      <c r="K236" s="793"/>
      <c r="L236" s="793"/>
      <c r="M236" s="787"/>
    </row>
    <row r="237" spans="1:13" s="601" customFormat="1" ht="16.5" customHeight="1" outlineLevel="1" thickBot="1">
      <c r="A237" s="790"/>
      <c r="B237" s="824"/>
      <c r="C237" s="790"/>
      <c r="D237" s="825" t="s">
        <v>124</v>
      </c>
      <c r="E237" s="792"/>
      <c r="F237" s="792"/>
      <c r="G237" s="792"/>
      <c r="H237" s="792"/>
      <c r="I237" s="792"/>
      <c r="J237" s="792"/>
      <c r="K237" s="792"/>
      <c r="L237" s="792"/>
      <c r="M237" s="790"/>
    </row>
    <row r="238" spans="1:13" s="632" customFormat="1" ht="15.75" customHeight="1" outlineLevel="1">
      <c r="A238" s="1267" t="s">
        <v>124</v>
      </c>
      <c r="B238" s="1268" t="s">
        <v>196</v>
      </c>
      <c r="C238" s="1267">
        <v>390</v>
      </c>
      <c r="D238" s="1267" t="s">
        <v>81</v>
      </c>
      <c r="E238" s="1431">
        <v>361174.76</v>
      </c>
      <c r="F238" s="1431">
        <v>11577313.32</v>
      </c>
      <c r="G238" s="1431">
        <v>6134880.9299999997</v>
      </c>
      <c r="H238" s="1431">
        <v>5442432.3900000006</v>
      </c>
      <c r="I238" s="1431">
        <v>315107.28999999998</v>
      </c>
      <c r="J238" s="1431">
        <v>11433488.560000001</v>
      </c>
      <c r="K238" s="1431">
        <v>5773706.1699999999</v>
      </c>
      <c r="L238" s="1431">
        <v>5659782.3900000006</v>
      </c>
      <c r="M238" s="787"/>
    </row>
    <row r="239" spans="1:13" s="632" customFormat="1" ht="15.75" customHeight="1" outlineLevel="1">
      <c r="A239" s="1267" t="s">
        <v>124</v>
      </c>
      <c r="B239" s="1268" t="s">
        <v>196</v>
      </c>
      <c r="C239" s="1267">
        <v>391</v>
      </c>
      <c r="D239" s="1267" t="s">
        <v>92</v>
      </c>
      <c r="E239" s="1431">
        <v>144964.34</v>
      </c>
      <c r="F239" s="1431">
        <v>1479470.9300000002</v>
      </c>
      <c r="G239" s="1431">
        <v>1335923.9300000002</v>
      </c>
      <c r="H239" s="1431">
        <v>143547</v>
      </c>
      <c r="I239" s="1431">
        <v>139649.25</v>
      </c>
      <c r="J239" s="1431">
        <v>1458495.59</v>
      </c>
      <c r="K239" s="1431">
        <v>1190959.5900000001</v>
      </c>
      <c r="L239" s="1431">
        <v>267536</v>
      </c>
      <c r="M239" s="787"/>
    </row>
    <row r="240" spans="1:13" s="632" customFormat="1" ht="15.75" customHeight="1" outlineLevel="1">
      <c r="A240" s="1267" t="s">
        <v>124</v>
      </c>
      <c r="B240" s="1268" t="s">
        <v>196</v>
      </c>
      <c r="C240" s="1267">
        <v>392</v>
      </c>
      <c r="D240" s="1267" t="s">
        <v>93</v>
      </c>
      <c r="E240" s="1431">
        <v>413990.04</v>
      </c>
      <c r="F240" s="1431">
        <v>4845335.6999999993</v>
      </c>
      <c r="G240" s="1431">
        <v>3293639.88</v>
      </c>
      <c r="H240" s="1431">
        <v>1551695.8199999994</v>
      </c>
      <c r="I240" s="1431">
        <v>435445.22</v>
      </c>
      <c r="J240" s="1431">
        <v>4682985.4999999991</v>
      </c>
      <c r="K240" s="1431">
        <v>3235388.6799999997</v>
      </c>
      <c r="L240" s="1431">
        <v>1447596.8199999994</v>
      </c>
      <c r="M240" s="787"/>
    </row>
    <row r="241" spans="1:13" s="632" customFormat="1" ht="15.75" customHeight="1" outlineLevel="1">
      <c r="A241" s="1267" t="s">
        <v>124</v>
      </c>
      <c r="B241" s="1268" t="s">
        <v>196</v>
      </c>
      <c r="C241" s="1267">
        <v>393</v>
      </c>
      <c r="D241" s="1267" t="s">
        <v>94</v>
      </c>
      <c r="E241" s="1431">
        <v>13455</v>
      </c>
      <c r="F241" s="1431">
        <v>379493.3</v>
      </c>
      <c r="G241" s="1431">
        <v>268062.46999999997</v>
      </c>
      <c r="H241" s="1431">
        <v>111430.83000000002</v>
      </c>
      <c r="I241" s="1431">
        <v>13404.6</v>
      </c>
      <c r="J241" s="1431">
        <v>375993.3</v>
      </c>
      <c r="K241" s="1431">
        <v>254607.47</v>
      </c>
      <c r="L241" s="1431">
        <v>121385.82999999999</v>
      </c>
      <c r="M241" s="787"/>
    </row>
    <row r="242" spans="1:13" s="632" customFormat="1" ht="15.75" customHeight="1" outlineLevel="1">
      <c r="A242" s="1267" t="s">
        <v>124</v>
      </c>
      <c r="B242" s="1268" t="s">
        <v>196</v>
      </c>
      <c r="C242" s="1267">
        <v>394</v>
      </c>
      <c r="D242" s="1267" t="s">
        <v>95</v>
      </c>
      <c r="E242" s="1431">
        <v>60140.77</v>
      </c>
      <c r="F242" s="1431">
        <v>1688885.05</v>
      </c>
      <c r="G242" s="1431">
        <v>706078.81</v>
      </c>
      <c r="H242" s="1431">
        <v>982806.24</v>
      </c>
      <c r="I242" s="1431">
        <v>40903.879999999997</v>
      </c>
      <c r="J242" s="1431">
        <v>1618630.28</v>
      </c>
      <c r="K242" s="1431">
        <v>645938.04</v>
      </c>
      <c r="L242" s="1431">
        <v>972692.24</v>
      </c>
      <c r="M242" s="787"/>
    </row>
    <row r="243" spans="1:13" s="632" customFormat="1" ht="15.75" customHeight="1" outlineLevel="1">
      <c r="A243" s="1267" t="s">
        <v>124</v>
      </c>
      <c r="B243" s="1268" t="s">
        <v>196</v>
      </c>
      <c r="C243" s="1267">
        <v>395</v>
      </c>
      <c r="D243" s="1267" t="s">
        <v>96</v>
      </c>
      <c r="E243" s="1431">
        <v>11147.53</v>
      </c>
      <c r="F243" s="1431">
        <v>785534.69000000006</v>
      </c>
      <c r="G243" s="1431">
        <v>481568.47000000003</v>
      </c>
      <c r="H243" s="1431">
        <v>303966.22000000003</v>
      </c>
      <c r="I243" s="1431">
        <v>11090</v>
      </c>
      <c r="J243" s="1431">
        <v>775163.16</v>
      </c>
      <c r="K243" s="1431">
        <v>470420.94</v>
      </c>
      <c r="L243" s="1431">
        <v>304742.22000000003</v>
      </c>
      <c r="M243" s="787"/>
    </row>
    <row r="244" spans="1:13" s="632" customFormat="1" ht="15.75" customHeight="1" outlineLevel="1">
      <c r="A244" s="1267" t="s">
        <v>124</v>
      </c>
      <c r="B244" s="1268" t="s">
        <v>196</v>
      </c>
      <c r="C244" s="1267">
        <v>396</v>
      </c>
      <c r="D244" s="1267" t="s">
        <v>97</v>
      </c>
      <c r="E244" s="1431">
        <v>178806</v>
      </c>
      <c r="F244" s="1431">
        <v>2309103.5999999996</v>
      </c>
      <c r="G244" s="1431">
        <v>1466630.6</v>
      </c>
      <c r="H244" s="1431">
        <v>842472.99999999953</v>
      </c>
      <c r="I244" s="1431">
        <v>164046</v>
      </c>
      <c r="J244" s="1431">
        <v>2462007.5999999996</v>
      </c>
      <c r="K244" s="1431">
        <v>1453123.6</v>
      </c>
      <c r="L244" s="1431">
        <v>1008883.9999999995</v>
      </c>
      <c r="M244" s="787"/>
    </row>
    <row r="245" spans="1:13" s="632" customFormat="1" ht="15.75" customHeight="1" outlineLevel="1">
      <c r="A245" s="1267" t="s">
        <v>124</v>
      </c>
      <c r="B245" s="1268" t="s">
        <v>196</v>
      </c>
      <c r="C245" s="1267">
        <v>397</v>
      </c>
      <c r="D245" s="1267" t="s">
        <v>98</v>
      </c>
      <c r="E245" s="1431">
        <v>71146</v>
      </c>
      <c r="F245" s="1431">
        <v>1602747.33</v>
      </c>
      <c r="G245" s="1431">
        <v>1583432.76</v>
      </c>
      <c r="H245" s="1431">
        <v>19314.570000000065</v>
      </c>
      <c r="I245" s="1431">
        <v>71064</v>
      </c>
      <c r="J245" s="1431">
        <v>1597887.33</v>
      </c>
      <c r="K245" s="1431">
        <v>1512286.76</v>
      </c>
      <c r="L245" s="1431">
        <v>85600.570000000065</v>
      </c>
      <c r="M245" s="787"/>
    </row>
    <row r="246" spans="1:13" s="632" customFormat="1" ht="15.75" customHeight="1" outlineLevel="1">
      <c r="A246" s="1267" t="s">
        <v>124</v>
      </c>
      <c r="B246" s="1268" t="s">
        <v>196</v>
      </c>
      <c r="C246" s="1267">
        <v>398</v>
      </c>
      <c r="D246" s="1267" t="s">
        <v>99</v>
      </c>
      <c r="E246" s="1431">
        <v>84187</v>
      </c>
      <c r="F246" s="1431">
        <v>1836194.4600000002</v>
      </c>
      <c r="G246" s="1431">
        <v>824791.86</v>
      </c>
      <c r="H246" s="1431">
        <v>1011402.6000000002</v>
      </c>
      <c r="I246" s="1431">
        <v>84575.25</v>
      </c>
      <c r="J246" s="1431">
        <v>1836194.4600000002</v>
      </c>
      <c r="K246" s="1431">
        <v>740387.46</v>
      </c>
      <c r="L246" s="1431">
        <v>1095807.0000000002</v>
      </c>
      <c r="M246" s="787"/>
    </row>
    <row r="247" spans="1:13" s="632" customFormat="1" ht="15.75" customHeight="1" outlineLevel="1">
      <c r="A247" s="1267" t="s">
        <v>124</v>
      </c>
      <c r="B247" s="1268" t="s">
        <v>196</v>
      </c>
      <c r="C247" s="1267">
        <v>399</v>
      </c>
      <c r="D247" s="1267" t="s">
        <v>100</v>
      </c>
      <c r="E247" s="1431">
        <v>0</v>
      </c>
      <c r="F247" s="1431">
        <v>1487</v>
      </c>
      <c r="G247" s="1431">
        <v>1487</v>
      </c>
      <c r="H247" s="1431">
        <v>0</v>
      </c>
      <c r="I247" s="1431">
        <v>0</v>
      </c>
      <c r="J247" s="1431">
        <v>1487</v>
      </c>
      <c r="K247" s="1431">
        <v>1487</v>
      </c>
      <c r="L247" s="1431">
        <v>0</v>
      </c>
      <c r="M247" s="787"/>
    </row>
    <row r="248" spans="1:13" s="632" customFormat="1" ht="15.75" customHeight="1" outlineLevel="1">
      <c r="A248" s="1267" t="s">
        <v>124</v>
      </c>
      <c r="B248" s="1268" t="s">
        <v>32</v>
      </c>
      <c r="C248" s="1267">
        <v>390</v>
      </c>
      <c r="D248" s="1267" t="s">
        <v>81</v>
      </c>
      <c r="E248" s="1431">
        <v>2200764.37</v>
      </c>
      <c r="F248" s="1431">
        <v>75879633.410000011</v>
      </c>
      <c r="G248" s="1431">
        <v>38709718.409999996</v>
      </c>
      <c r="H248" s="1431">
        <v>37169915.000000015</v>
      </c>
      <c r="I248" s="1432">
        <v>2145708.9300000002</v>
      </c>
      <c r="J248" s="1431">
        <v>73570971.040000007</v>
      </c>
      <c r="K248" s="1431">
        <v>36508954.039999999</v>
      </c>
      <c r="L248" s="1431">
        <v>37062017.000000007</v>
      </c>
      <c r="M248" s="787"/>
    </row>
    <row r="249" spans="1:13" s="632" customFormat="1" ht="15.75" customHeight="1" outlineLevel="1">
      <c r="A249" s="1267" t="s">
        <v>124</v>
      </c>
      <c r="B249" s="1268" t="s">
        <v>32</v>
      </c>
      <c r="C249" s="1267">
        <v>391</v>
      </c>
      <c r="D249" s="1267" t="s">
        <v>92</v>
      </c>
      <c r="E249" s="1431">
        <v>12977078.699999999</v>
      </c>
      <c r="F249" s="1431">
        <v>199940250.56</v>
      </c>
      <c r="G249" s="1431">
        <v>156525675.81999999</v>
      </c>
      <c r="H249" s="1431">
        <v>43414574.74000001</v>
      </c>
      <c r="I249" s="1432">
        <v>10819437.51</v>
      </c>
      <c r="J249" s="1431">
        <v>172307925.00999999</v>
      </c>
      <c r="K249" s="1431">
        <v>143548597.12</v>
      </c>
      <c r="L249" s="1431">
        <v>28759327.889999986</v>
      </c>
      <c r="M249" s="787"/>
    </row>
    <row r="250" spans="1:13" s="632" customFormat="1" ht="15.75" customHeight="1" outlineLevel="1">
      <c r="A250" s="1267" t="s">
        <v>124</v>
      </c>
      <c r="B250" s="1268" t="s">
        <v>32</v>
      </c>
      <c r="C250" s="1267">
        <v>392</v>
      </c>
      <c r="D250" s="1267" t="s">
        <v>93</v>
      </c>
      <c r="E250" s="1431">
        <v>924990.86</v>
      </c>
      <c r="F250" s="1431">
        <v>11702392.659999996</v>
      </c>
      <c r="G250" s="1431">
        <v>10812317.599999998</v>
      </c>
      <c r="H250" s="1431">
        <v>890075.05999999866</v>
      </c>
      <c r="I250" s="1432">
        <v>926084.04</v>
      </c>
      <c r="J250" s="1431">
        <v>11822888.039999997</v>
      </c>
      <c r="K250" s="1431">
        <v>10092885.979999999</v>
      </c>
      <c r="L250" s="1431">
        <v>1730002.0599999987</v>
      </c>
      <c r="M250" s="787"/>
    </row>
    <row r="251" spans="1:13" s="632" customFormat="1" ht="15.75" customHeight="1" outlineLevel="1">
      <c r="A251" s="1267" t="s">
        <v>124</v>
      </c>
      <c r="B251" s="1268" t="s">
        <v>32</v>
      </c>
      <c r="C251" s="1267">
        <v>394</v>
      </c>
      <c r="D251" s="1267" t="s">
        <v>95</v>
      </c>
      <c r="E251" s="1431">
        <v>9727.8700000000008</v>
      </c>
      <c r="F251" s="1431">
        <v>766953.27</v>
      </c>
      <c r="G251" s="1431">
        <v>342501.91000000003</v>
      </c>
      <c r="H251" s="1431">
        <v>424451.36</v>
      </c>
      <c r="I251" s="1432">
        <v>6258</v>
      </c>
      <c r="J251" s="1431">
        <v>350173.4</v>
      </c>
      <c r="K251" s="1431">
        <v>332774.04000000004</v>
      </c>
      <c r="L251" s="1431">
        <v>17399.359999999986</v>
      </c>
      <c r="M251" s="787"/>
    </row>
    <row r="252" spans="1:13" s="632" customFormat="1" ht="15.75" customHeight="1" outlineLevel="1">
      <c r="A252" s="1267" t="s">
        <v>124</v>
      </c>
      <c r="B252" s="1268" t="s">
        <v>32</v>
      </c>
      <c r="C252" s="1267">
        <v>395</v>
      </c>
      <c r="D252" s="1267" t="s">
        <v>96</v>
      </c>
      <c r="E252" s="1431">
        <v>40096.68</v>
      </c>
      <c r="F252" s="1431">
        <v>2925549.5599999996</v>
      </c>
      <c r="G252" s="1431">
        <v>405658.56</v>
      </c>
      <c r="H252" s="1431">
        <v>2519890.9999999995</v>
      </c>
      <c r="I252" s="1432">
        <v>17890</v>
      </c>
      <c r="J252" s="1431">
        <v>423583.88</v>
      </c>
      <c r="K252" s="1431">
        <v>365561.88</v>
      </c>
      <c r="L252" s="1431">
        <v>58022</v>
      </c>
      <c r="M252" s="787"/>
    </row>
    <row r="253" spans="1:13" s="632" customFormat="1" ht="15.75" customHeight="1" outlineLevel="1">
      <c r="A253" s="1267" t="s">
        <v>124</v>
      </c>
      <c r="B253" s="1268" t="s">
        <v>32</v>
      </c>
      <c r="C253" s="1267">
        <v>397</v>
      </c>
      <c r="D253" s="1267" t="s">
        <v>98</v>
      </c>
      <c r="E253" s="1431">
        <v>275331</v>
      </c>
      <c r="F253" s="1431">
        <v>11654476.18</v>
      </c>
      <c r="G253" s="1431">
        <v>11218671.18</v>
      </c>
      <c r="H253" s="1431">
        <v>435805</v>
      </c>
      <c r="I253" s="1432">
        <v>288295.82</v>
      </c>
      <c r="J253" s="1431">
        <v>11626114.18</v>
      </c>
      <c r="K253" s="1431">
        <v>10943340.18</v>
      </c>
      <c r="L253" s="1431">
        <v>682774</v>
      </c>
      <c r="M253" s="787"/>
    </row>
    <row r="254" spans="1:13" s="632" customFormat="1" ht="15.75" customHeight="1" outlineLevel="1">
      <c r="A254" s="1267" t="s">
        <v>124</v>
      </c>
      <c r="B254" s="1268" t="s">
        <v>32</v>
      </c>
      <c r="C254" s="1267">
        <v>398</v>
      </c>
      <c r="D254" s="1267" t="s">
        <v>99</v>
      </c>
      <c r="E254" s="1431">
        <v>967686</v>
      </c>
      <c r="F254" s="1431">
        <v>23995134.66</v>
      </c>
      <c r="G254" s="1431">
        <v>21787999.539999999</v>
      </c>
      <c r="H254" s="1431">
        <v>2207135.120000001</v>
      </c>
      <c r="I254" s="1432">
        <v>957624</v>
      </c>
      <c r="J254" s="1431">
        <v>23331995.66</v>
      </c>
      <c r="K254" s="1431">
        <v>20820313.539999999</v>
      </c>
      <c r="L254" s="1431">
        <v>2511682.120000001</v>
      </c>
      <c r="M254" s="787"/>
    </row>
    <row r="255" spans="1:13" s="632" customFormat="1" ht="15.75" customHeight="1" outlineLevel="1">
      <c r="A255" s="1267" t="s">
        <v>124</v>
      </c>
      <c r="B255" s="1268" t="s">
        <v>79</v>
      </c>
      <c r="C255" s="1267">
        <v>397</v>
      </c>
      <c r="D255" s="1267" t="s">
        <v>98</v>
      </c>
      <c r="E255" s="1431">
        <v>0</v>
      </c>
      <c r="F255" s="1431">
        <v>4414029</v>
      </c>
      <c r="G255" s="1431">
        <v>4414029</v>
      </c>
      <c r="H255" s="1431">
        <v>0</v>
      </c>
      <c r="I255" s="1431">
        <v>0</v>
      </c>
      <c r="J255" s="1431">
        <v>4414029</v>
      </c>
      <c r="K255" s="1431">
        <v>4414029</v>
      </c>
      <c r="L255" s="1431">
        <v>0</v>
      </c>
      <c r="M255" s="787"/>
    </row>
    <row r="256" spans="1:13" s="632" customFormat="1" ht="15.75" customHeight="1" outlineLevel="1">
      <c r="A256" s="1267" t="s">
        <v>124</v>
      </c>
      <c r="B256" s="1268" t="s">
        <v>31</v>
      </c>
      <c r="C256" s="1267">
        <v>390</v>
      </c>
      <c r="D256" s="1267" t="s">
        <v>81</v>
      </c>
      <c r="E256" s="1431">
        <v>0</v>
      </c>
      <c r="F256" s="1431">
        <v>0</v>
      </c>
      <c r="G256" s="1431">
        <v>0</v>
      </c>
      <c r="H256" s="1431">
        <v>0</v>
      </c>
      <c r="I256" s="1431">
        <v>0</v>
      </c>
      <c r="J256" s="1431">
        <v>0</v>
      </c>
      <c r="K256" s="1431">
        <v>0</v>
      </c>
      <c r="L256" s="1431">
        <v>0</v>
      </c>
      <c r="M256" s="787"/>
    </row>
    <row r="257" spans="1:13" s="632" customFormat="1" ht="15.75" customHeight="1" outlineLevel="1">
      <c r="A257" s="1267" t="s">
        <v>124</v>
      </c>
      <c r="B257" s="1268" t="s">
        <v>31</v>
      </c>
      <c r="C257" s="1267">
        <v>396</v>
      </c>
      <c r="D257" s="1267" t="s">
        <v>97</v>
      </c>
      <c r="E257" s="1431">
        <v>0</v>
      </c>
      <c r="F257" s="1431">
        <v>-278237</v>
      </c>
      <c r="G257" s="1431">
        <v>-278237</v>
      </c>
      <c r="H257" s="1431">
        <v>0</v>
      </c>
      <c r="I257" s="1431">
        <v>0</v>
      </c>
      <c r="J257" s="1431">
        <v>-278237</v>
      </c>
      <c r="K257" s="1431">
        <v>-278237</v>
      </c>
      <c r="L257" s="1431">
        <v>0</v>
      </c>
      <c r="M257" s="787"/>
    </row>
    <row r="258" spans="1:13" s="632" customFormat="1" ht="15.75" customHeight="1" outlineLevel="1">
      <c r="A258" s="1267" t="s">
        <v>124</v>
      </c>
      <c r="B258" s="1268" t="s">
        <v>31</v>
      </c>
      <c r="C258" s="1267">
        <v>397</v>
      </c>
      <c r="D258" s="1267" t="s">
        <v>98</v>
      </c>
      <c r="E258" s="1431">
        <v>0</v>
      </c>
      <c r="F258" s="1431">
        <v>1170741</v>
      </c>
      <c r="G258" s="1431">
        <v>1170741</v>
      </c>
      <c r="H258" s="1431">
        <v>0</v>
      </c>
      <c r="I258" s="1431">
        <v>0</v>
      </c>
      <c r="J258" s="1431">
        <v>1170741</v>
      </c>
      <c r="K258" s="1431">
        <v>1170741</v>
      </c>
      <c r="L258" s="1431">
        <v>0</v>
      </c>
      <c r="M258" s="787"/>
    </row>
    <row r="259" spans="1:13" s="632" customFormat="1" ht="15.75" customHeight="1" outlineLevel="1">
      <c r="A259" s="1267" t="s">
        <v>124</v>
      </c>
      <c r="B259" s="1268" t="s">
        <v>201</v>
      </c>
      <c r="C259" s="1267">
        <v>390</v>
      </c>
      <c r="D259" s="1267" t="s">
        <v>81</v>
      </c>
      <c r="E259" s="1431">
        <v>188956.6</v>
      </c>
      <c r="F259" s="1431">
        <v>2533263.75</v>
      </c>
      <c r="G259" s="1431">
        <v>418020.75</v>
      </c>
      <c r="H259" s="1431">
        <v>2115243</v>
      </c>
      <c r="I259" s="1431">
        <v>167369.15</v>
      </c>
      <c r="J259" s="1431">
        <v>1793115.15</v>
      </c>
      <c r="K259" s="1431">
        <v>229064.15</v>
      </c>
      <c r="L259" s="1431">
        <v>1564051</v>
      </c>
      <c r="M259" s="787"/>
    </row>
    <row r="260" spans="1:13" s="632" customFormat="1" ht="15.75" customHeight="1" outlineLevel="1">
      <c r="A260" s="1267" t="s">
        <v>124</v>
      </c>
      <c r="B260" s="1268" t="s">
        <v>201</v>
      </c>
      <c r="C260" s="1267">
        <v>391</v>
      </c>
      <c r="D260" s="1267" t="s">
        <v>92</v>
      </c>
      <c r="E260" s="1431">
        <v>128742.64</v>
      </c>
      <c r="F260" s="1431">
        <v>10277511.275</v>
      </c>
      <c r="G260" s="1431">
        <v>9988827.629999999</v>
      </c>
      <c r="H260" s="1431">
        <v>288683.64500000142</v>
      </c>
      <c r="I260" s="1431">
        <v>152704.95000000001</v>
      </c>
      <c r="J260" s="1431">
        <v>10588488.334999999</v>
      </c>
      <c r="K260" s="1431">
        <v>10211048.689999998</v>
      </c>
      <c r="L260" s="1431">
        <v>377439.64500000142</v>
      </c>
      <c r="M260" s="787"/>
    </row>
    <row r="261" spans="1:13" s="632" customFormat="1" ht="15.75" customHeight="1" outlineLevel="1">
      <c r="A261" s="1267" t="s">
        <v>124</v>
      </c>
      <c r="B261" s="1268" t="s">
        <v>201</v>
      </c>
      <c r="C261" s="1267">
        <v>392</v>
      </c>
      <c r="D261" s="1267" t="s">
        <v>93</v>
      </c>
      <c r="E261" s="1431">
        <v>614223.94999999995</v>
      </c>
      <c r="F261" s="1431">
        <v>6350516.8900000006</v>
      </c>
      <c r="G261" s="1431">
        <v>4673696.6199999992</v>
      </c>
      <c r="H261" s="1431">
        <v>1676820.2700000014</v>
      </c>
      <c r="I261" s="1431">
        <v>590101.94999999995</v>
      </c>
      <c r="J261" s="1431">
        <v>6517704.6700000009</v>
      </c>
      <c r="K261" s="1431">
        <v>4575197.3999999994</v>
      </c>
      <c r="L261" s="1431">
        <v>1942507.2700000014</v>
      </c>
      <c r="M261" s="787"/>
    </row>
    <row r="262" spans="1:13" s="632" customFormat="1" ht="15.75" customHeight="1" outlineLevel="1">
      <c r="A262" s="1267" t="s">
        <v>124</v>
      </c>
      <c r="B262" s="1268" t="s">
        <v>201</v>
      </c>
      <c r="C262" s="1267">
        <v>393</v>
      </c>
      <c r="D262" s="1267" t="s">
        <v>94</v>
      </c>
      <c r="E262" s="1431">
        <v>4147</v>
      </c>
      <c r="F262" s="1431">
        <v>114993</v>
      </c>
      <c r="G262" s="1431">
        <v>121961.47</v>
      </c>
      <c r="H262" s="1431">
        <v>-6968.4700000000012</v>
      </c>
      <c r="I262" s="1431">
        <v>4091</v>
      </c>
      <c r="J262" s="1431">
        <v>111068</v>
      </c>
      <c r="K262" s="1431">
        <v>114614.47</v>
      </c>
      <c r="L262" s="1431">
        <v>-3546.4700000000012</v>
      </c>
      <c r="M262" s="787"/>
    </row>
    <row r="263" spans="1:13" s="632" customFormat="1" ht="15.75" customHeight="1" outlineLevel="1">
      <c r="A263" s="1267" t="s">
        <v>124</v>
      </c>
      <c r="B263" s="1268" t="s">
        <v>201</v>
      </c>
      <c r="C263" s="1267">
        <v>394</v>
      </c>
      <c r="D263" s="1267" t="s">
        <v>95</v>
      </c>
      <c r="E263" s="1431">
        <v>12732.52</v>
      </c>
      <c r="F263" s="1431">
        <v>733613.54</v>
      </c>
      <c r="G263" s="1431">
        <v>784631.55</v>
      </c>
      <c r="H263" s="1431">
        <v>-51018.010000000009</v>
      </c>
      <c r="I263" s="1431">
        <v>14752.07</v>
      </c>
      <c r="J263" s="1431">
        <v>716349.02</v>
      </c>
      <c r="K263" s="1431">
        <v>744579.03</v>
      </c>
      <c r="L263" s="1431">
        <v>-28230.010000000009</v>
      </c>
      <c r="M263" s="787"/>
    </row>
    <row r="264" spans="1:13" s="632" customFormat="1" ht="15.75" customHeight="1" outlineLevel="1">
      <c r="A264" s="1267" t="s">
        <v>124</v>
      </c>
      <c r="B264" s="1268" t="s">
        <v>201</v>
      </c>
      <c r="C264" s="1267">
        <v>395</v>
      </c>
      <c r="D264" s="1267" t="s">
        <v>96</v>
      </c>
      <c r="E264" s="1431">
        <v>26601.25</v>
      </c>
      <c r="F264" s="1431">
        <v>870978.75000000012</v>
      </c>
      <c r="G264" s="1431">
        <v>657256.9</v>
      </c>
      <c r="H264" s="1431">
        <v>213721.85000000009</v>
      </c>
      <c r="I264" s="1431">
        <v>25882.43</v>
      </c>
      <c r="J264" s="1431">
        <v>862127.50000000012</v>
      </c>
      <c r="K264" s="1431">
        <v>630655.65</v>
      </c>
      <c r="L264" s="1431">
        <v>231471.85000000009</v>
      </c>
      <c r="M264" s="787"/>
    </row>
    <row r="265" spans="1:13" s="632" customFormat="1" ht="15.75" customHeight="1" outlineLevel="1">
      <c r="A265" s="1267" t="s">
        <v>124</v>
      </c>
      <c r="B265" s="1268" t="s">
        <v>201</v>
      </c>
      <c r="C265" s="1267">
        <v>396</v>
      </c>
      <c r="D265" s="1267" t="s">
        <v>97</v>
      </c>
      <c r="E265" s="1431">
        <v>257915.04</v>
      </c>
      <c r="F265" s="1431">
        <v>4111174.2699999996</v>
      </c>
      <c r="G265" s="1431">
        <v>3354861.93</v>
      </c>
      <c r="H265" s="1431">
        <v>756312.33999999939</v>
      </c>
      <c r="I265" s="1431">
        <v>258100.02</v>
      </c>
      <c r="J265" s="1431">
        <v>4085614.23</v>
      </c>
      <c r="K265" s="1431">
        <v>3174911.89</v>
      </c>
      <c r="L265" s="1431">
        <v>910702.33999999985</v>
      </c>
      <c r="M265" s="787"/>
    </row>
    <row r="266" spans="1:13" s="632" customFormat="1" ht="15.75" customHeight="1" outlineLevel="1">
      <c r="A266" s="1267" t="s">
        <v>124</v>
      </c>
      <c r="B266" s="1268" t="s">
        <v>201</v>
      </c>
      <c r="C266" s="1267">
        <v>397</v>
      </c>
      <c r="D266" s="1267" t="s">
        <v>98</v>
      </c>
      <c r="E266" s="1431">
        <v>73074</v>
      </c>
      <c r="F266" s="1431">
        <v>2611415.0700000003</v>
      </c>
      <c r="G266" s="1431">
        <v>2545097.0700000003</v>
      </c>
      <c r="H266" s="1431">
        <v>66318</v>
      </c>
      <c r="I266" s="1431">
        <v>73054.740000000005</v>
      </c>
      <c r="J266" s="1431">
        <v>2611415.0700000003</v>
      </c>
      <c r="K266" s="1431">
        <v>2472023.0700000003</v>
      </c>
      <c r="L266" s="1431">
        <v>139392</v>
      </c>
      <c r="M266" s="787"/>
    </row>
    <row r="267" spans="1:13" s="632" customFormat="1" ht="15.75" customHeight="1" outlineLevel="1">
      <c r="A267" s="1267" t="s">
        <v>124</v>
      </c>
      <c r="B267" s="1268" t="s">
        <v>201</v>
      </c>
      <c r="C267" s="1267">
        <v>398</v>
      </c>
      <c r="D267" s="1267" t="s">
        <v>99</v>
      </c>
      <c r="E267" s="1431">
        <v>991</v>
      </c>
      <c r="F267" s="1431">
        <v>991161.95</v>
      </c>
      <c r="G267" s="1431">
        <v>870563.95</v>
      </c>
      <c r="H267" s="1431">
        <v>120598</v>
      </c>
      <c r="I267" s="1431">
        <v>18337</v>
      </c>
      <c r="J267" s="1431">
        <v>991161.95</v>
      </c>
      <c r="K267" s="1431">
        <v>867668.95</v>
      </c>
      <c r="L267" s="1431">
        <v>123493</v>
      </c>
      <c r="M267" s="787"/>
    </row>
    <row r="268" spans="1:13" s="632" customFormat="1" ht="15.75" customHeight="1" outlineLevel="1">
      <c r="A268" s="1267" t="s">
        <v>124</v>
      </c>
      <c r="B268" s="1268" t="s">
        <v>30</v>
      </c>
      <c r="C268" s="1267">
        <v>390</v>
      </c>
      <c r="D268" s="1267" t="s">
        <v>81</v>
      </c>
      <c r="E268" s="1431">
        <v>850171.34</v>
      </c>
      <c r="F268" s="1431">
        <v>29120334.189999998</v>
      </c>
      <c r="G268" s="1431">
        <v>18417916.07</v>
      </c>
      <c r="H268" s="1431">
        <v>10702418.119999997</v>
      </c>
      <c r="I268" s="1431">
        <v>833002.21</v>
      </c>
      <c r="J268" s="1431">
        <v>28347734.849999998</v>
      </c>
      <c r="K268" s="1431">
        <v>17567744.73</v>
      </c>
      <c r="L268" s="1431">
        <v>10779990.119999997</v>
      </c>
      <c r="M268" s="787"/>
    </row>
    <row r="269" spans="1:13" s="632" customFormat="1" ht="15.75" customHeight="1" outlineLevel="1">
      <c r="A269" s="1267" t="s">
        <v>124</v>
      </c>
      <c r="B269" s="1268" t="s">
        <v>30</v>
      </c>
      <c r="C269" s="1267">
        <v>391</v>
      </c>
      <c r="D269" s="1267" t="s">
        <v>92</v>
      </c>
      <c r="E269" s="1431">
        <v>116988.25</v>
      </c>
      <c r="F269" s="1431">
        <v>3519669.59</v>
      </c>
      <c r="G269" s="1431">
        <v>3305544.9699999997</v>
      </c>
      <c r="H269" s="1431">
        <v>214124.62000000011</v>
      </c>
      <c r="I269" s="1431">
        <v>208020.33</v>
      </c>
      <c r="J269" s="1431">
        <v>3408529.34</v>
      </c>
      <c r="K269" s="1431">
        <v>3188556.7199999997</v>
      </c>
      <c r="L269" s="1431">
        <v>219972.62000000011</v>
      </c>
      <c r="M269" s="787"/>
    </row>
    <row r="270" spans="1:13" s="632" customFormat="1" ht="15.75" customHeight="1" outlineLevel="1">
      <c r="A270" s="1267" t="s">
        <v>124</v>
      </c>
      <c r="B270" s="1268" t="s">
        <v>30</v>
      </c>
      <c r="C270" s="1267">
        <v>392</v>
      </c>
      <c r="D270" s="1267" t="s">
        <v>93</v>
      </c>
      <c r="E270" s="1431">
        <v>509508.94</v>
      </c>
      <c r="F270" s="1431">
        <v>8358848.4899999974</v>
      </c>
      <c r="G270" s="1431">
        <v>7457861.5799999991</v>
      </c>
      <c r="H270" s="1431">
        <v>900986.90999999829</v>
      </c>
      <c r="I270" s="1431">
        <v>534692.25</v>
      </c>
      <c r="J270" s="1431">
        <v>8762330.9999999981</v>
      </c>
      <c r="K270" s="1431">
        <v>7421507.0899999989</v>
      </c>
      <c r="L270" s="1431">
        <v>1340823.9099999992</v>
      </c>
      <c r="M270" s="787"/>
    </row>
    <row r="271" spans="1:13" s="632" customFormat="1" ht="15.75" customHeight="1" outlineLevel="1">
      <c r="A271" s="1267" t="s">
        <v>124</v>
      </c>
      <c r="B271" s="1268" t="s">
        <v>30</v>
      </c>
      <c r="C271" s="1267">
        <v>393</v>
      </c>
      <c r="D271" s="1267" t="s">
        <v>94</v>
      </c>
      <c r="E271" s="1431">
        <v>7888</v>
      </c>
      <c r="F271" s="1431">
        <v>315500</v>
      </c>
      <c r="G271" s="1431">
        <v>313305</v>
      </c>
      <c r="H271" s="1431">
        <v>2195</v>
      </c>
      <c r="I271" s="1431">
        <v>7888</v>
      </c>
      <c r="J271" s="1431">
        <v>315500</v>
      </c>
      <c r="K271" s="1431">
        <v>305417</v>
      </c>
      <c r="L271" s="1431">
        <v>10083</v>
      </c>
      <c r="M271" s="787"/>
    </row>
    <row r="272" spans="1:13" s="632" customFormat="1" ht="15.75" customHeight="1" outlineLevel="1">
      <c r="A272" s="1267" t="s">
        <v>124</v>
      </c>
      <c r="B272" s="1268" t="s">
        <v>30</v>
      </c>
      <c r="C272" s="1267">
        <v>394</v>
      </c>
      <c r="D272" s="1267" t="s">
        <v>95</v>
      </c>
      <c r="E272" s="1431">
        <v>196319.86</v>
      </c>
      <c r="F272" s="1431">
        <v>4740960.3199999994</v>
      </c>
      <c r="G272" s="1431">
        <v>4089654.1400000006</v>
      </c>
      <c r="H272" s="1431">
        <v>651306.17999999877</v>
      </c>
      <c r="I272" s="1431">
        <v>214491.24</v>
      </c>
      <c r="J272" s="1431">
        <v>4688258.7999999989</v>
      </c>
      <c r="K272" s="1431">
        <v>3909009.5900000008</v>
      </c>
      <c r="L272" s="1431">
        <v>779249.2099999981</v>
      </c>
      <c r="M272" s="787"/>
    </row>
    <row r="273" spans="1:13" s="632" customFormat="1" ht="15.75" customHeight="1" outlineLevel="1">
      <c r="A273" s="1267" t="s">
        <v>124</v>
      </c>
      <c r="B273" s="1268" t="s">
        <v>30</v>
      </c>
      <c r="C273" s="1267">
        <v>395</v>
      </c>
      <c r="D273" s="1267" t="s">
        <v>96</v>
      </c>
      <c r="E273" s="1431">
        <v>42765.22</v>
      </c>
      <c r="F273" s="1431">
        <v>1608688.37</v>
      </c>
      <c r="G273" s="1431">
        <v>1231423.4100000001</v>
      </c>
      <c r="H273" s="1431">
        <v>377264.95999999996</v>
      </c>
      <c r="I273" s="1431">
        <v>29402.07</v>
      </c>
      <c r="J273" s="1431">
        <v>1498642.1500000001</v>
      </c>
      <c r="K273" s="1431">
        <v>1188658.1900000002</v>
      </c>
      <c r="L273" s="1431">
        <v>309983.95999999996</v>
      </c>
      <c r="M273" s="787"/>
    </row>
    <row r="274" spans="1:13" s="632" customFormat="1" ht="15.75" customHeight="1" outlineLevel="1">
      <c r="A274" s="1267" t="s">
        <v>124</v>
      </c>
      <c r="B274" s="1268" t="s">
        <v>30</v>
      </c>
      <c r="C274" s="1267">
        <v>396</v>
      </c>
      <c r="D274" s="1267" t="s">
        <v>97</v>
      </c>
      <c r="E274" s="1431">
        <v>317614.03999999998</v>
      </c>
      <c r="F274" s="1431">
        <v>4130776.41</v>
      </c>
      <c r="G274" s="1431">
        <v>2417669.62</v>
      </c>
      <c r="H274" s="1431">
        <v>1713106.79</v>
      </c>
      <c r="I274" s="1431">
        <v>301542.03000000003</v>
      </c>
      <c r="J274" s="1431">
        <v>3857073.42</v>
      </c>
      <c r="K274" s="1431">
        <v>2094005.59</v>
      </c>
      <c r="L274" s="1431">
        <v>1763067.8299999998</v>
      </c>
      <c r="M274" s="787"/>
    </row>
    <row r="275" spans="1:13" s="632" customFormat="1" ht="15.75" customHeight="1" outlineLevel="1">
      <c r="A275" s="1267" t="s">
        <v>124</v>
      </c>
      <c r="B275" s="1268" t="s">
        <v>30</v>
      </c>
      <c r="C275" s="1267">
        <v>397</v>
      </c>
      <c r="D275" s="1267" t="s">
        <v>98</v>
      </c>
      <c r="E275" s="1431">
        <v>116557.78</v>
      </c>
      <c r="F275" s="1431">
        <v>4710306.45</v>
      </c>
      <c r="G275" s="1431">
        <v>3757058.4499999993</v>
      </c>
      <c r="H275" s="1431">
        <v>953248.00000000093</v>
      </c>
      <c r="I275" s="1431">
        <v>88386</v>
      </c>
      <c r="J275" s="1431">
        <v>4287536.67</v>
      </c>
      <c r="K275" s="1431">
        <v>3640500.6699999995</v>
      </c>
      <c r="L275" s="1431">
        <v>647036.00000000047</v>
      </c>
      <c r="M275" s="787"/>
    </row>
    <row r="276" spans="1:13" s="632" customFormat="1" ht="15.75" customHeight="1" outlineLevel="1">
      <c r="A276" s="1267" t="s">
        <v>124</v>
      </c>
      <c r="B276" s="1268" t="s">
        <v>30</v>
      </c>
      <c r="C276" s="1267">
        <v>398</v>
      </c>
      <c r="D276" s="1267" t="s">
        <v>99</v>
      </c>
      <c r="E276" s="1431">
        <v>10226229.060000001</v>
      </c>
      <c r="F276" s="1431">
        <v>474020976.08000004</v>
      </c>
      <c r="G276" s="1431">
        <v>83579836.659999996</v>
      </c>
      <c r="H276" s="1431">
        <v>390441139.42000008</v>
      </c>
      <c r="I276" s="1431">
        <v>10237518.82</v>
      </c>
      <c r="J276" s="1431">
        <v>471692692.02000004</v>
      </c>
      <c r="K276" s="1431">
        <v>73353607.599999994</v>
      </c>
      <c r="L276" s="1431">
        <v>398339084.42000008</v>
      </c>
      <c r="M276" s="787"/>
    </row>
    <row r="277" spans="1:13" s="632" customFormat="1" ht="15.75" customHeight="1" outlineLevel="1">
      <c r="A277" s="1267" t="s">
        <v>124</v>
      </c>
      <c r="B277" s="1268" t="s">
        <v>30</v>
      </c>
      <c r="C277" s="1267">
        <v>399</v>
      </c>
      <c r="D277" s="1267" t="s">
        <v>100</v>
      </c>
      <c r="E277" s="1431">
        <v>42683</v>
      </c>
      <c r="F277" s="1431">
        <v>3201209</v>
      </c>
      <c r="G277" s="1431">
        <v>1693733</v>
      </c>
      <c r="H277" s="1431">
        <v>1507476</v>
      </c>
      <c r="I277" s="1431">
        <v>42683</v>
      </c>
      <c r="J277" s="1431">
        <v>3201209</v>
      </c>
      <c r="K277" s="1431">
        <v>1651050</v>
      </c>
      <c r="L277" s="1431">
        <v>1550159</v>
      </c>
      <c r="M277" s="787"/>
    </row>
    <row r="278" spans="1:13" s="632" customFormat="1" ht="15.75" customHeight="1" outlineLevel="1">
      <c r="A278" s="1267" t="s">
        <v>124</v>
      </c>
      <c r="B278" s="1268" t="s">
        <v>194</v>
      </c>
      <c r="C278" s="1267">
        <v>390</v>
      </c>
      <c r="D278" s="1267" t="s">
        <v>81</v>
      </c>
      <c r="E278" s="1431">
        <v>580363.43999999994</v>
      </c>
      <c r="F278" s="1431">
        <v>19826831.700000003</v>
      </c>
      <c r="G278" s="1431">
        <v>5401014.370000001</v>
      </c>
      <c r="H278" s="1431">
        <v>14425817.330000002</v>
      </c>
      <c r="I278" s="1431">
        <v>545987.19999999995</v>
      </c>
      <c r="J278" s="1431">
        <v>18817574.260000002</v>
      </c>
      <c r="K278" s="1431">
        <v>4820650.9300000006</v>
      </c>
      <c r="L278" s="1431">
        <v>13996923.330000002</v>
      </c>
      <c r="M278" s="787"/>
    </row>
    <row r="279" spans="1:13" s="632" customFormat="1" ht="15.75" customHeight="1" outlineLevel="1">
      <c r="A279" s="1267" t="s">
        <v>124</v>
      </c>
      <c r="B279" s="1268" t="s">
        <v>194</v>
      </c>
      <c r="C279" s="1267">
        <v>391</v>
      </c>
      <c r="D279" s="1267" t="s">
        <v>92</v>
      </c>
      <c r="E279" s="1431">
        <v>127001.88</v>
      </c>
      <c r="F279" s="1431">
        <v>8799254.209999999</v>
      </c>
      <c r="G279" s="1431">
        <v>2402507.09</v>
      </c>
      <c r="H279" s="1431">
        <v>6396747.1199999992</v>
      </c>
      <c r="I279" s="1431">
        <v>34788.620000000003</v>
      </c>
      <c r="J279" s="1431">
        <v>2409923.3299999996</v>
      </c>
      <c r="K279" s="1431">
        <v>2275505.21</v>
      </c>
      <c r="L279" s="1431">
        <v>134418.11999999965</v>
      </c>
      <c r="M279" s="787"/>
    </row>
    <row r="280" spans="1:13" s="632" customFormat="1" ht="15.75" customHeight="1" outlineLevel="1">
      <c r="A280" s="1267" t="s">
        <v>124</v>
      </c>
      <c r="B280" s="1268" t="s">
        <v>194</v>
      </c>
      <c r="C280" s="1267">
        <v>392</v>
      </c>
      <c r="D280" s="1267" t="s">
        <v>93</v>
      </c>
      <c r="E280" s="1431">
        <v>788058.88</v>
      </c>
      <c r="F280" s="1431">
        <v>12043188.390000002</v>
      </c>
      <c r="G280" s="1431">
        <v>9844008.620000001</v>
      </c>
      <c r="H280" s="1431">
        <v>2199179.7700000014</v>
      </c>
      <c r="I280" s="1431">
        <v>795022.62</v>
      </c>
      <c r="J280" s="1431">
        <v>11994432.510000002</v>
      </c>
      <c r="K280" s="1431">
        <v>9349002.7400000002</v>
      </c>
      <c r="L280" s="1431">
        <v>2645429.7700000014</v>
      </c>
      <c r="M280" s="787"/>
    </row>
    <row r="281" spans="1:13" s="632" customFormat="1" ht="15.75" customHeight="1" outlineLevel="1">
      <c r="A281" s="1267" t="s">
        <v>124</v>
      </c>
      <c r="B281" s="1268" t="s">
        <v>194</v>
      </c>
      <c r="C281" s="1267">
        <v>393</v>
      </c>
      <c r="D281" s="1267" t="s">
        <v>94</v>
      </c>
      <c r="E281" s="1431">
        <v>7133</v>
      </c>
      <c r="F281" s="1431">
        <v>412275.5</v>
      </c>
      <c r="G281" s="1431">
        <v>194652</v>
      </c>
      <c r="H281" s="1431">
        <v>217623.5</v>
      </c>
      <c r="I281" s="1431">
        <v>6822</v>
      </c>
      <c r="J281" s="1431">
        <v>400046.5</v>
      </c>
      <c r="K281" s="1431">
        <v>187519</v>
      </c>
      <c r="L281" s="1431">
        <v>212527.5</v>
      </c>
      <c r="M281" s="787"/>
    </row>
    <row r="282" spans="1:13" s="632" customFormat="1" ht="15.75" customHeight="1" outlineLevel="1">
      <c r="A282" s="1267" t="s">
        <v>124</v>
      </c>
      <c r="B282" s="1268" t="s">
        <v>194</v>
      </c>
      <c r="C282" s="1267">
        <v>394</v>
      </c>
      <c r="D282" s="1267" t="s">
        <v>95</v>
      </c>
      <c r="E282" s="1431">
        <v>210608.15</v>
      </c>
      <c r="F282" s="1431">
        <v>5833022.54</v>
      </c>
      <c r="G282" s="1431">
        <v>3234506.2899999996</v>
      </c>
      <c r="H282" s="1431">
        <v>2598516.2500000005</v>
      </c>
      <c r="I282" s="1431">
        <v>168584.19</v>
      </c>
      <c r="J282" s="1431">
        <v>4181959.5999999996</v>
      </c>
      <c r="K282" s="1431">
        <v>3076711.2399999998</v>
      </c>
      <c r="L282" s="1431">
        <v>1105248.3599999999</v>
      </c>
      <c r="M282" s="787"/>
    </row>
    <row r="283" spans="1:13" s="632" customFormat="1" ht="15.75" customHeight="1" outlineLevel="1">
      <c r="A283" s="1267" t="s">
        <v>124</v>
      </c>
      <c r="B283" s="1268" t="s">
        <v>194</v>
      </c>
      <c r="C283" s="1267">
        <v>395</v>
      </c>
      <c r="D283" s="1267" t="s">
        <v>96</v>
      </c>
      <c r="E283" s="1431">
        <v>67002.13</v>
      </c>
      <c r="F283" s="1431">
        <v>2043203.3499999999</v>
      </c>
      <c r="G283" s="1431">
        <v>921450.20000000007</v>
      </c>
      <c r="H283" s="1431">
        <v>1121753.1499999999</v>
      </c>
      <c r="I283" s="1431">
        <v>64629.18</v>
      </c>
      <c r="J283" s="1431">
        <v>1930562.22</v>
      </c>
      <c r="K283" s="1431">
        <v>854448.07000000007</v>
      </c>
      <c r="L283" s="1431">
        <v>1076114.1499999999</v>
      </c>
      <c r="M283" s="787"/>
    </row>
    <row r="284" spans="1:13" s="632" customFormat="1" ht="15.75" customHeight="1" outlineLevel="1">
      <c r="A284" s="1267" t="s">
        <v>124</v>
      </c>
      <c r="B284" s="1268" t="s">
        <v>194</v>
      </c>
      <c r="C284" s="1267">
        <v>396</v>
      </c>
      <c r="D284" s="1267" t="s">
        <v>97</v>
      </c>
      <c r="E284" s="1431">
        <v>400998.33</v>
      </c>
      <c r="F284" s="1431">
        <v>4810104.76</v>
      </c>
      <c r="G284" s="1431">
        <v>3673501.9299999997</v>
      </c>
      <c r="H284" s="1431">
        <v>1136602.83</v>
      </c>
      <c r="I284" s="1431">
        <v>386752.55</v>
      </c>
      <c r="J284" s="1431">
        <v>5095426.4399999995</v>
      </c>
      <c r="K284" s="1431">
        <v>3808347.61</v>
      </c>
      <c r="L284" s="1431">
        <v>1287078.8299999996</v>
      </c>
      <c r="M284" s="787"/>
    </row>
    <row r="285" spans="1:13" s="632" customFormat="1" ht="15.75" customHeight="1" outlineLevel="1">
      <c r="A285" s="1267" t="s">
        <v>124</v>
      </c>
      <c r="B285" s="1268" t="s">
        <v>194</v>
      </c>
      <c r="C285" s="1267">
        <v>397</v>
      </c>
      <c r="D285" s="1267" t="s">
        <v>98</v>
      </c>
      <c r="E285" s="1431">
        <v>343797.94</v>
      </c>
      <c r="F285" s="1431">
        <v>6407339.2500000009</v>
      </c>
      <c r="G285" s="1431">
        <v>3605328.13</v>
      </c>
      <c r="H285" s="1431">
        <v>2802011.120000001</v>
      </c>
      <c r="I285" s="1431">
        <v>342022.95</v>
      </c>
      <c r="J285" s="1431">
        <v>6356891.3100000005</v>
      </c>
      <c r="K285" s="1431">
        <v>3261530.19</v>
      </c>
      <c r="L285" s="1431">
        <v>3095361.1200000006</v>
      </c>
      <c r="M285" s="787"/>
    </row>
    <row r="286" spans="1:13" s="632" customFormat="1" ht="15.75" customHeight="1" outlineLevel="1">
      <c r="A286" s="1267" t="s">
        <v>124</v>
      </c>
      <c r="B286" s="1268" t="s">
        <v>194</v>
      </c>
      <c r="C286" s="1267">
        <v>398</v>
      </c>
      <c r="D286" s="1267" t="s">
        <v>99</v>
      </c>
      <c r="E286" s="1431">
        <v>5763136.4000000004</v>
      </c>
      <c r="F286" s="1431">
        <v>206852852.49999997</v>
      </c>
      <c r="G286" s="1431">
        <v>52444851.520000003</v>
      </c>
      <c r="H286" s="1431">
        <v>154408000.97999996</v>
      </c>
      <c r="I286" s="1431">
        <v>5663478.5999999996</v>
      </c>
      <c r="J286" s="1431">
        <v>204990155.09999996</v>
      </c>
      <c r="K286" s="1431">
        <v>46673415.120000005</v>
      </c>
      <c r="L286" s="1431">
        <v>158316739.97999996</v>
      </c>
      <c r="M286" s="787"/>
    </row>
    <row r="287" spans="1:13" s="632" customFormat="1" ht="15.75" customHeight="1" outlineLevel="1">
      <c r="A287" s="1267" t="s">
        <v>124</v>
      </c>
      <c r="B287" s="1268" t="s">
        <v>194</v>
      </c>
      <c r="C287" s="1267">
        <v>399</v>
      </c>
      <c r="D287" s="1267" t="s">
        <v>100</v>
      </c>
      <c r="E287" s="1431">
        <v>15019</v>
      </c>
      <c r="F287" s="1431">
        <v>1126419</v>
      </c>
      <c r="G287" s="1431">
        <v>249978</v>
      </c>
      <c r="H287" s="1431">
        <v>876441</v>
      </c>
      <c r="I287" s="1431">
        <v>15019</v>
      </c>
      <c r="J287" s="1431">
        <v>1126419</v>
      </c>
      <c r="K287" s="1431">
        <v>234959</v>
      </c>
      <c r="L287" s="1431">
        <v>891460</v>
      </c>
      <c r="M287" s="787"/>
    </row>
    <row r="288" spans="1:13" s="632" customFormat="1" ht="15.75" customHeight="1" outlineLevel="1">
      <c r="A288" s="1267" t="s">
        <v>124</v>
      </c>
      <c r="B288" s="1268" t="s">
        <v>176</v>
      </c>
      <c r="C288" s="1267">
        <v>391</v>
      </c>
      <c r="D288" s="1267" t="s">
        <v>92</v>
      </c>
      <c r="E288" s="1431">
        <v>6444.21</v>
      </c>
      <c r="F288" s="1431">
        <v>54355.21</v>
      </c>
      <c r="G288" s="1431">
        <v>21510.21</v>
      </c>
      <c r="H288" s="1431">
        <v>32845</v>
      </c>
      <c r="I288" s="1431">
        <v>5475</v>
      </c>
      <c r="J288" s="1431">
        <v>44671</v>
      </c>
      <c r="K288" s="1431">
        <v>15066</v>
      </c>
      <c r="L288" s="1431">
        <v>29605</v>
      </c>
      <c r="M288" s="787"/>
    </row>
    <row r="289" spans="1:13" s="632" customFormat="1" ht="15.75" customHeight="1" outlineLevel="1">
      <c r="A289" s="1267" t="s">
        <v>124</v>
      </c>
      <c r="B289" s="1268" t="s">
        <v>176</v>
      </c>
      <c r="C289" s="1267">
        <v>392</v>
      </c>
      <c r="D289" s="1267" t="s">
        <v>672</v>
      </c>
      <c r="E289" s="1431">
        <v>81603.8</v>
      </c>
      <c r="F289" s="1431">
        <v>470801.69</v>
      </c>
      <c r="G289" s="1431">
        <v>173836.69</v>
      </c>
      <c r="H289" s="1431">
        <v>296965</v>
      </c>
      <c r="I289" s="1431">
        <v>60094.64</v>
      </c>
      <c r="J289" s="1431">
        <v>443890.89</v>
      </c>
      <c r="K289" s="1431">
        <v>92232.89</v>
      </c>
      <c r="L289" s="1431">
        <v>351658</v>
      </c>
      <c r="M289" s="787"/>
    </row>
    <row r="290" spans="1:13" s="632" customFormat="1" ht="15.75" customHeight="1" outlineLevel="1">
      <c r="A290" s="1267" t="s">
        <v>124</v>
      </c>
      <c r="B290" s="1268" t="s">
        <v>176</v>
      </c>
      <c r="C290" s="1267">
        <v>394</v>
      </c>
      <c r="D290" s="1267" t="s">
        <v>95</v>
      </c>
      <c r="E290" s="1431">
        <v>6501</v>
      </c>
      <c r="F290" s="1431">
        <v>68609.17</v>
      </c>
      <c r="G290" s="1431">
        <v>33276.17</v>
      </c>
      <c r="H290" s="1431">
        <v>35333</v>
      </c>
      <c r="I290" s="1431">
        <v>7162</v>
      </c>
      <c r="J290" s="1431">
        <v>68609.17</v>
      </c>
      <c r="K290" s="1431">
        <v>26775.17</v>
      </c>
      <c r="L290" s="1431">
        <v>41834</v>
      </c>
      <c r="M290" s="787"/>
    </row>
    <row r="291" spans="1:13" s="632" customFormat="1" ht="15.75" customHeight="1" outlineLevel="1">
      <c r="A291" s="1267" t="s">
        <v>124</v>
      </c>
      <c r="B291" s="1268" t="s">
        <v>176</v>
      </c>
      <c r="C291" s="1267">
        <v>395</v>
      </c>
      <c r="D291" s="1267" t="s">
        <v>96</v>
      </c>
      <c r="E291" s="1431">
        <v>5254</v>
      </c>
      <c r="F291" s="1431">
        <v>85676.84</v>
      </c>
      <c r="G291" s="1431">
        <v>20915.84</v>
      </c>
      <c r="H291" s="1431">
        <v>64761</v>
      </c>
      <c r="I291" s="1431">
        <v>3230</v>
      </c>
      <c r="J291" s="1431">
        <v>85676.84</v>
      </c>
      <c r="K291" s="1431">
        <v>15661.84</v>
      </c>
      <c r="L291" s="1431">
        <v>70015</v>
      </c>
      <c r="M291" s="787"/>
    </row>
    <row r="292" spans="1:13" s="632" customFormat="1" ht="15.75" customHeight="1" outlineLevel="1">
      <c r="A292" s="1267" t="s">
        <v>124</v>
      </c>
      <c r="B292" s="1268" t="s">
        <v>176</v>
      </c>
      <c r="C292" s="1267">
        <v>396</v>
      </c>
      <c r="D292" s="1267" t="s">
        <v>219</v>
      </c>
      <c r="E292" s="1431">
        <v>46383.01</v>
      </c>
      <c r="F292" s="1431">
        <v>510190.75</v>
      </c>
      <c r="G292" s="1431">
        <v>169922.74</v>
      </c>
      <c r="H292" s="1431">
        <v>340268.01</v>
      </c>
      <c r="I292" s="1431">
        <v>36635.949999999997</v>
      </c>
      <c r="J292" s="1431">
        <v>370967.74</v>
      </c>
      <c r="K292" s="1431">
        <v>123539.73</v>
      </c>
      <c r="L292" s="1431">
        <v>247428.01</v>
      </c>
      <c r="M292" s="787"/>
    </row>
    <row r="293" spans="1:13" s="632" customFormat="1" ht="15.75" customHeight="1" outlineLevel="1">
      <c r="A293" s="1267" t="s">
        <v>124</v>
      </c>
      <c r="B293" s="1268" t="s">
        <v>176</v>
      </c>
      <c r="C293" s="1267">
        <v>398</v>
      </c>
      <c r="D293" s="1267" t="s">
        <v>99</v>
      </c>
      <c r="E293" s="1431">
        <v>84250.52</v>
      </c>
      <c r="F293" s="1431">
        <v>562680.29</v>
      </c>
      <c r="G293" s="1431">
        <v>177146.78</v>
      </c>
      <c r="H293" s="1431">
        <v>385533.51</v>
      </c>
      <c r="I293" s="1431">
        <v>72610.62</v>
      </c>
      <c r="J293" s="1431">
        <v>427438.77</v>
      </c>
      <c r="K293" s="1431">
        <v>86956.26</v>
      </c>
      <c r="L293" s="1431">
        <v>340482.51</v>
      </c>
      <c r="M293" s="787"/>
    </row>
    <row r="294" spans="1:13" s="632" customFormat="1" ht="15.75" customHeight="1" outlineLevel="1">
      <c r="A294" s="1267" t="s">
        <v>124</v>
      </c>
      <c r="B294" s="1268" t="s">
        <v>187</v>
      </c>
      <c r="C294" s="1267">
        <v>398</v>
      </c>
      <c r="D294" s="1267" t="s">
        <v>99</v>
      </c>
      <c r="E294" s="1431">
        <v>3300</v>
      </c>
      <c r="F294" s="1431">
        <v>181336.84</v>
      </c>
      <c r="G294" s="1431">
        <v>180539.84</v>
      </c>
      <c r="H294" s="1431">
        <v>797</v>
      </c>
      <c r="I294" s="1431">
        <v>7205</v>
      </c>
      <c r="J294" s="1431">
        <v>181336.84</v>
      </c>
      <c r="K294" s="1431">
        <v>177239.84</v>
      </c>
      <c r="L294" s="1431">
        <v>4097</v>
      </c>
      <c r="M294" s="787"/>
    </row>
    <row r="295" spans="1:13" s="632" customFormat="1" ht="15.75" customHeight="1" outlineLevel="1">
      <c r="A295" s="1267" t="s">
        <v>124</v>
      </c>
      <c r="B295" s="1268" t="s">
        <v>183</v>
      </c>
      <c r="C295" s="1267">
        <v>391</v>
      </c>
      <c r="D295" s="1267" t="s">
        <v>92</v>
      </c>
      <c r="E295" s="1431">
        <v>1324</v>
      </c>
      <c r="F295" s="1431">
        <v>168044.15</v>
      </c>
      <c r="G295" s="1431">
        <v>164076.15</v>
      </c>
      <c r="H295" s="1431">
        <v>3968</v>
      </c>
      <c r="I295" s="1431">
        <v>1324.15</v>
      </c>
      <c r="J295" s="1431">
        <v>168044.15</v>
      </c>
      <c r="K295" s="1431">
        <v>162752.15</v>
      </c>
      <c r="L295" s="1431">
        <v>5292</v>
      </c>
      <c r="M295" s="787"/>
    </row>
    <row r="296" spans="1:13" s="632" customFormat="1" ht="15.75" customHeight="1" outlineLevel="1">
      <c r="A296" s="1267" t="s">
        <v>124</v>
      </c>
      <c r="B296" s="1268" t="s">
        <v>183</v>
      </c>
      <c r="C296" s="1267">
        <v>392</v>
      </c>
      <c r="D296" s="1267" t="s">
        <v>93</v>
      </c>
      <c r="E296" s="1431">
        <v>4936</v>
      </c>
      <c r="F296" s="1431">
        <v>111454.22</v>
      </c>
      <c r="G296" s="1431">
        <v>109476.12</v>
      </c>
      <c r="H296" s="1431">
        <v>1978.1000000000058</v>
      </c>
      <c r="I296" s="1431">
        <v>9140</v>
      </c>
      <c r="J296" s="1431">
        <v>111454.22</v>
      </c>
      <c r="K296" s="1431">
        <v>104540.12</v>
      </c>
      <c r="L296" s="1431">
        <v>6914.1000000000058</v>
      </c>
      <c r="M296" s="787"/>
    </row>
    <row r="297" spans="1:13" s="632" customFormat="1" ht="15.75" customHeight="1" outlineLevel="1">
      <c r="A297" s="1267" t="s">
        <v>124</v>
      </c>
      <c r="B297" s="1268" t="s">
        <v>183</v>
      </c>
      <c r="C297" s="1267">
        <v>393</v>
      </c>
      <c r="D297" s="1267" t="s">
        <v>94</v>
      </c>
      <c r="E297" s="1431">
        <v>0</v>
      </c>
      <c r="F297" s="1431">
        <v>0</v>
      </c>
      <c r="G297" s="1431">
        <v>0</v>
      </c>
      <c r="H297" s="1431">
        <v>0</v>
      </c>
      <c r="I297" s="1431">
        <v>0</v>
      </c>
      <c r="J297" s="1431">
        <v>0</v>
      </c>
      <c r="K297" s="1431">
        <v>0</v>
      </c>
      <c r="L297" s="1431">
        <v>0</v>
      </c>
      <c r="M297" s="787"/>
    </row>
    <row r="298" spans="1:13" s="632" customFormat="1" ht="15.75" customHeight="1" outlineLevel="1">
      <c r="A298" s="1267" t="s">
        <v>124</v>
      </c>
      <c r="B298" s="1268" t="s">
        <v>183</v>
      </c>
      <c r="C298" s="1267">
        <v>394</v>
      </c>
      <c r="D298" s="1267" t="s">
        <v>95</v>
      </c>
      <c r="E298" s="1431">
        <v>3513</v>
      </c>
      <c r="F298" s="1431">
        <v>143571</v>
      </c>
      <c r="G298" s="1431">
        <v>134393</v>
      </c>
      <c r="H298" s="1431">
        <v>9178</v>
      </c>
      <c r="I298" s="1431">
        <v>7180</v>
      </c>
      <c r="J298" s="1431">
        <v>143571</v>
      </c>
      <c r="K298" s="1431">
        <v>130880</v>
      </c>
      <c r="L298" s="1431">
        <v>12691</v>
      </c>
      <c r="M298" s="787"/>
    </row>
    <row r="299" spans="1:13" s="632" customFormat="1" ht="15.75" customHeight="1" outlineLevel="1">
      <c r="A299" s="1267" t="s">
        <v>124</v>
      </c>
      <c r="B299" s="1268" t="s">
        <v>183</v>
      </c>
      <c r="C299" s="1267">
        <v>395</v>
      </c>
      <c r="D299" s="1267" t="s">
        <v>96</v>
      </c>
      <c r="E299" s="1431">
        <v>3218</v>
      </c>
      <c r="F299" s="1431">
        <v>49048.73</v>
      </c>
      <c r="G299" s="1431">
        <v>36120.729999999996</v>
      </c>
      <c r="H299" s="1431">
        <v>12928.000000000007</v>
      </c>
      <c r="I299" s="1431">
        <v>3218</v>
      </c>
      <c r="J299" s="1431">
        <v>49048.73</v>
      </c>
      <c r="K299" s="1431">
        <v>32902.729999999996</v>
      </c>
      <c r="L299" s="1431">
        <v>16146.000000000007</v>
      </c>
      <c r="M299" s="787"/>
    </row>
    <row r="300" spans="1:13" s="632" customFormat="1" ht="12.75" customHeight="1" outlineLevel="1">
      <c r="A300" s="1267" t="s">
        <v>124</v>
      </c>
      <c r="B300" s="1268" t="s">
        <v>183</v>
      </c>
      <c r="C300" s="1267">
        <v>396</v>
      </c>
      <c r="D300" s="1267" t="s">
        <v>97</v>
      </c>
      <c r="E300" s="1431">
        <v>1225</v>
      </c>
      <c r="F300" s="1431">
        <v>12250.01</v>
      </c>
      <c r="G300" s="1431">
        <v>4288.01</v>
      </c>
      <c r="H300" s="1431">
        <v>7962</v>
      </c>
      <c r="I300" s="1431">
        <v>1225.01</v>
      </c>
      <c r="J300" s="1431">
        <v>12250.01</v>
      </c>
      <c r="K300" s="1431">
        <v>3063.01</v>
      </c>
      <c r="L300" s="1431">
        <v>9187</v>
      </c>
      <c r="M300" s="787"/>
    </row>
    <row r="301" spans="1:13" s="632" customFormat="1" ht="15.75" customHeight="1" outlineLevel="1">
      <c r="A301" s="1267" t="s">
        <v>124</v>
      </c>
      <c r="B301" s="1268" t="s">
        <v>183</v>
      </c>
      <c r="C301" s="1267">
        <v>397</v>
      </c>
      <c r="D301" s="1267" t="s">
        <v>98</v>
      </c>
      <c r="E301" s="1431">
        <v>26068</v>
      </c>
      <c r="F301" s="1431">
        <v>349918</v>
      </c>
      <c r="G301" s="1431">
        <v>349917</v>
      </c>
      <c r="H301" s="1431">
        <v>1</v>
      </c>
      <c r="I301" s="1431">
        <v>26094</v>
      </c>
      <c r="J301" s="1431">
        <v>349918</v>
      </c>
      <c r="K301" s="1431">
        <v>323849</v>
      </c>
      <c r="L301" s="1431">
        <v>26069</v>
      </c>
      <c r="M301" s="787"/>
    </row>
    <row r="302" spans="1:13" s="632" customFormat="1" ht="15.75" customHeight="1" outlineLevel="1">
      <c r="A302" s="1267" t="s">
        <v>124</v>
      </c>
      <c r="B302" s="1268" t="s">
        <v>183</v>
      </c>
      <c r="C302" s="1267">
        <v>398</v>
      </c>
      <c r="D302" s="1267" t="s">
        <v>99</v>
      </c>
      <c r="E302" s="1431">
        <v>21628.76</v>
      </c>
      <c r="F302" s="1431">
        <v>268942.53000000003</v>
      </c>
      <c r="G302" s="1431">
        <v>91123.11</v>
      </c>
      <c r="H302" s="1431">
        <v>177819.42000000004</v>
      </c>
      <c r="I302" s="1431">
        <v>19749.62</v>
      </c>
      <c r="J302" s="1431">
        <v>150965.77000000002</v>
      </c>
      <c r="K302" s="1431">
        <v>69494.350000000006</v>
      </c>
      <c r="L302" s="1431">
        <v>81471.420000000013</v>
      </c>
      <c r="M302" s="787"/>
    </row>
    <row r="303" spans="1:13" s="632" customFormat="1" ht="15.75" customHeight="1" outlineLevel="1">
      <c r="A303" s="1267" t="s">
        <v>124</v>
      </c>
      <c r="B303" s="1268" t="s">
        <v>184</v>
      </c>
      <c r="C303" s="1267">
        <v>396</v>
      </c>
      <c r="D303" s="1267" t="s">
        <v>97</v>
      </c>
      <c r="E303" s="1431">
        <v>1451</v>
      </c>
      <c r="F303" s="1431">
        <v>21882</v>
      </c>
      <c r="G303" s="1431">
        <v>21882</v>
      </c>
      <c r="H303" s="1431">
        <v>0</v>
      </c>
      <c r="I303" s="1431">
        <v>2189</v>
      </c>
      <c r="J303" s="1431">
        <v>21882</v>
      </c>
      <c r="K303" s="1431">
        <v>20431</v>
      </c>
      <c r="L303" s="1431">
        <v>1451</v>
      </c>
      <c r="M303" s="787"/>
    </row>
    <row r="304" spans="1:13" s="632" customFormat="1" ht="15.75" customHeight="1" outlineLevel="1">
      <c r="A304" s="1267" t="s">
        <v>124</v>
      </c>
      <c r="B304" s="1268" t="s">
        <v>184</v>
      </c>
      <c r="C304" s="1267">
        <v>398</v>
      </c>
      <c r="D304" s="1267" t="s">
        <v>99</v>
      </c>
      <c r="E304" s="1431">
        <v>2383</v>
      </c>
      <c r="F304" s="1431">
        <v>427955.33999999997</v>
      </c>
      <c r="G304" s="1431">
        <v>421791.33999999997</v>
      </c>
      <c r="H304" s="1431">
        <v>6164</v>
      </c>
      <c r="I304" s="1431">
        <v>2383</v>
      </c>
      <c r="J304" s="1431">
        <v>427955.33999999997</v>
      </c>
      <c r="K304" s="1431">
        <v>419408.33999999997</v>
      </c>
      <c r="L304" s="1431">
        <v>8547</v>
      </c>
      <c r="M304" s="787"/>
    </row>
    <row r="305" spans="1:13" s="632" customFormat="1" ht="15.75" customHeight="1" outlineLevel="1">
      <c r="A305" s="1267" t="s">
        <v>124</v>
      </c>
      <c r="B305" s="1268" t="s">
        <v>185</v>
      </c>
      <c r="C305" s="1267">
        <v>396</v>
      </c>
      <c r="D305" s="1267" t="s">
        <v>97</v>
      </c>
      <c r="E305" s="1431">
        <v>1451</v>
      </c>
      <c r="F305" s="1431">
        <v>21882</v>
      </c>
      <c r="G305" s="1431">
        <v>21882</v>
      </c>
      <c r="H305" s="1431">
        <v>0</v>
      </c>
      <c r="I305" s="1431">
        <v>2189</v>
      </c>
      <c r="J305" s="1431">
        <v>21882</v>
      </c>
      <c r="K305" s="1431">
        <v>20431</v>
      </c>
      <c r="L305" s="1431">
        <v>1451</v>
      </c>
      <c r="M305" s="787"/>
    </row>
    <row r="306" spans="1:13" s="632" customFormat="1" ht="15.75" customHeight="1" outlineLevel="1">
      <c r="A306" s="1267" t="s">
        <v>124</v>
      </c>
      <c r="B306" s="1268" t="s">
        <v>185</v>
      </c>
      <c r="C306" s="1267">
        <v>398</v>
      </c>
      <c r="D306" s="1267" t="s">
        <v>99</v>
      </c>
      <c r="E306" s="1431">
        <v>2870</v>
      </c>
      <c r="F306" s="1431">
        <v>860179.7300000001</v>
      </c>
      <c r="G306" s="1431">
        <v>1159125.73</v>
      </c>
      <c r="H306" s="1431">
        <v>-298945.99999999988</v>
      </c>
      <c r="I306" s="1431">
        <v>80473</v>
      </c>
      <c r="J306" s="1431">
        <v>860179.7300000001</v>
      </c>
      <c r="K306" s="1431">
        <v>1156255.73</v>
      </c>
      <c r="L306" s="1431">
        <v>-296075.99999999988</v>
      </c>
      <c r="M306" s="787"/>
    </row>
    <row r="307" spans="1:13" s="632" customFormat="1" ht="15.75" customHeight="1" outlineLevel="1">
      <c r="A307" s="1267" t="s">
        <v>124</v>
      </c>
      <c r="B307" s="1268" t="s">
        <v>186</v>
      </c>
      <c r="C307" s="1267">
        <v>396</v>
      </c>
      <c r="D307" s="1267" t="s">
        <v>97</v>
      </c>
      <c r="E307" s="1431">
        <v>1468</v>
      </c>
      <c r="F307" s="1431">
        <v>22076</v>
      </c>
      <c r="G307" s="1431">
        <v>22076</v>
      </c>
      <c r="H307" s="1431">
        <v>0</v>
      </c>
      <c r="I307" s="1431">
        <v>2208</v>
      </c>
      <c r="J307" s="1431">
        <v>22076</v>
      </c>
      <c r="K307" s="1431">
        <v>20608</v>
      </c>
      <c r="L307" s="1431">
        <v>1468</v>
      </c>
      <c r="M307" s="787"/>
    </row>
    <row r="308" spans="1:13" s="632" customFormat="1" ht="15.75" customHeight="1" outlineLevel="1">
      <c r="A308" s="1267" t="s">
        <v>124</v>
      </c>
      <c r="B308" s="1268" t="s">
        <v>186</v>
      </c>
      <c r="C308" s="1267">
        <v>398</v>
      </c>
      <c r="D308" s="1267" t="s">
        <v>99</v>
      </c>
      <c r="E308" s="1431">
        <v>7187</v>
      </c>
      <c r="F308" s="1431">
        <v>1272183.1099999999</v>
      </c>
      <c r="G308" s="1431">
        <v>1240765.5899999999</v>
      </c>
      <c r="H308" s="1431">
        <v>31417.520000000019</v>
      </c>
      <c r="I308" s="1431">
        <v>88404</v>
      </c>
      <c r="J308" s="1431">
        <v>1272183.1099999999</v>
      </c>
      <c r="K308" s="1431">
        <v>1233578.5899999999</v>
      </c>
      <c r="L308" s="1431">
        <v>38604.520000000019</v>
      </c>
      <c r="M308" s="787"/>
    </row>
    <row r="309" spans="1:13" s="632" customFormat="1" ht="15.75" customHeight="1" outlineLevel="1">
      <c r="A309" s="1267" t="s">
        <v>124</v>
      </c>
      <c r="B309" s="1268" t="s">
        <v>192</v>
      </c>
      <c r="C309" s="1267">
        <v>399</v>
      </c>
      <c r="D309" s="1267" t="s">
        <v>100</v>
      </c>
      <c r="E309" s="1431">
        <v>7117</v>
      </c>
      <c r="F309" s="1431">
        <v>427000</v>
      </c>
      <c r="G309" s="1431">
        <v>169445</v>
      </c>
      <c r="H309" s="1431">
        <v>257555</v>
      </c>
      <c r="I309" s="1431">
        <v>7117</v>
      </c>
      <c r="J309" s="1431">
        <v>427000</v>
      </c>
      <c r="K309" s="1431">
        <v>162328</v>
      </c>
      <c r="L309" s="1431">
        <v>264672</v>
      </c>
      <c r="M309" s="787"/>
    </row>
    <row r="310" spans="1:13" s="632" customFormat="1" ht="15.75" customHeight="1" outlineLevel="1">
      <c r="A310" s="1267" t="s">
        <v>124</v>
      </c>
      <c r="B310" s="1268" t="s">
        <v>197</v>
      </c>
      <c r="C310" s="1267">
        <v>396</v>
      </c>
      <c r="D310" s="1267" t="s">
        <v>97</v>
      </c>
      <c r="E310" s="1431">
        <v>1468</v>
      </c>
      <c r="F310" s="1431">
        <v>22076</v>
      </c>
      <c r="G310" s="1431">
        <v>22076</v>
      </c>
      <c r="H310" s="1431">
        <v>0</v>
      </c>
      <c r="I310" s="1431">
        <v>2208</v>
      </c>
      <c r="J310" s="1431">
        <v>22076</v>
      </c>
      <c r="K310" s="1431">
        <v>20608</v>
      </c>
      <c r="L310" s="1431">
        <v>1468</v>
      </c>
      <c r="M310" s="787"/>
    </row>
    <row r="311" spans="1:13" s="632" customFormat="1" ht="15.75" customHeight="1" outlineLevel="1">
      <c r="A311" s="1267" t="s">
        <v>124</v>
      </c>
      <c r="B311" s="1268" t="s">
        <v>197</v>
      </c>
      <c r="C311" s="1267">
        <v>398</v>
      </c>
      <c r="D311" s="1267" t="s">
        <v>99</v>
      </c>
      <c r="E311" s="1431">
        <v>1520</v>
      </c>
      <c r="F311" s="1431">
        <v>228133.34</v>
      </c>
      <c r="G311" s="1431">
        <v>226706.34</v>
      </c>
      <c r="H311" s="1431">
        <v>1427</v>
      </c>
      <c r="I311" s="1431">
        <v>1520</v>
      </c>
      <c r="J311" s="1431">
        <v>228133.34</v>
      </c>
      <c r="K311" s="1431">
        <v>225186.34</v>
      </c>
      <c r="L311" s="1431">
        <v>2947</v>
      </c>
      <c r="M311" s="787"/>
    </row>
    <row r="312" spans="1:13" s="632" customFormat="1" ht="15.75" customHeight="1" outlineLevel="1">
      <c r="A312" s="1267" t="s">
        <v>124</v>
      </c>
      <c r="B312" s="1268" t="s">
        <v>191</v>
      </c>
      <c r="C312" s="1267">
        <v>390</v>
      </c>
      <c r="D312" s="1267" t="s">
        <v>81</v>
      </c>
      <c r="E312" s="1431">
        <v>0</v>
      </c>
      <c r="F312" s="1431">
        <v>1576650.3900000001</v>
      </c>
      <c r="G312" s="1431">
        <v>1157284</v>
      </c>
      <c r="H312" s="1431">
        <v>419366.39000000013</v>
      </c>
      <c r="I312" s="1431">
        <v>138159</v>
      </c>
      <c r="J312" s="1431">
        <v>1576650.3900000001</v>
      </c>
      <c r="K312" s="1431">
        <v>1157284</v>
      </c>
      <c r="L312" s="1431">
        <v>419366.39000000013</v>
      </c>
      <c r="M312" s="787"/>
    </row>
    <row r="313" spans="1:13" s="632" customFormat="1" ht="15.75" customHeight="1" outlineLevel="1">
      <c r="A313" s="1267" t="s">
        <v>124</v>
      </c>
      <c r="B313" s="1268" t="s">
        <v>191</v>
      </c>
      <c r="C313" s="1267">
        <v>391</v>
      </c>
      <c r="D313" s="1267" t="s">
        <v>92</v>
      </c>
      <c r="E313" s="1431">
        <v>0</v>
      </c>
      <c r="F313" s="1431">
        <v>833108.47999999998</v>
      </c>
      <c r="G313" s="1431">
        <v>833108.47999999998</v>
      </c>
      <c r="H313" s="1431">
        <v>0</v>
      </c>
      <c r="I313" s="1431">
        <v>0</v>
      </c>
      <c r="J313" s="1431">
        <v>837882</v>
      </c>
      <c r="K313" s="1431">
        <v>837882</v>
      </c>
      <c r="L313" s="1431">
        <v>0</v>
      </c>
      <c r="M313" s="787"/>
    </row>
    <row r="314" spans="1:13" s="632" customFormat="1" ht="15.75" customHeight="1" outlineLevel="1">
      <c r="A314" s="1267" t="s">
        <v>124</v>
      </c>
      <c r="B314" s="1268" t="s">
        <v>191</v>
      </c>
      <c r="C314" s="1267">
        <v>392</v>
      </c>
      <c r="D314" s="1267" t="s">
        <v>93</v>
      </c>
      <c r="E314" s="1431">
        <v>4535</v>
      </c>
      <c r="F314" s="1431">
        <v>190358.34</v>
      </c>
      <c r="G314" s="1431">
        <v>224302.62999999998</v>
      </c>
      <c r="H314" s="1431">
        <v>-33944.289999999979</v>
      </c>
      <c r="I314" s="1431">
        <v>-207</v>
      </c>
      <c r="J314" s="1431">
        <v>324281.06</v>
      </c>
      <c r="K314" s="1431">
        <v>327150.34999999998</v>
      </c>
      <c r="L314" s="1431">
        <v>-2869.289999999979</v>
      </c>
      <c r="M314" s="787"/>
    </row>
    <row r="315" spans="1:13" s="632" customFormat="1" ht="15.75" customHeight="1" outlineLevel="1">
      <c r="A315" s="1267" t="s">
        <v>124</v>
      </c>
      <c r="B315" s="1268" t="s">
        <v>191</v>
      </c>
      <c r="C315" s="1267">
        <v>393</v>
      </c>
      <c r="D315" s="1267" t="s">
        <v>94</v>
      </c>
      <c r="E315" s="1431">
        <v>550</v>
      </c>
      <c r="F315" s="1431">
        <v>108837.62</v>
      </c>
      <c r="G315" s="1431">
        <v>97599.62</v>
      </c>
      <c r="H315" s="1431">
        <v>11238</v>
      </c>
      <c r="I315" s="1431">
        <v>483</v>
      </c>
      <c r="J315" s="1431">
        <v>108837.62</v>
      </c>
      <c r="K315" s="1431">
        <v>97049.62</v>
      </c>
      <c r="L315" s="1431">
        <v>11788</v>
      </c>
      <c r="M315" s="787"/>
    </row>
    <row r="316" spans="1:13" s="632" customFormat="1" ht="15.75" customHeight="1" outlineLevel="1">
      <c r="A316" s="1267" t="s">
        <v>124</v>
      </c>
      <c r="B316" s="1268" t="s">
        <v>191</v>
      </c>
      <c r="C316" s="1267">
        <v>394</v>
      </c>
      <c r="D316" s="1267" t="s">
        <v>95</v>
      </c>
      <c r="E316" s="1431">
        <v>8655.6</v>
      </c>
      <c r="F316" s="1431">
        <v>174087.6</v>
      </c>
      <c r="G316" s="1431">
        <v>17422.599999999999</v>
      </c>
      <c r="H316" s="1431">
        <v>156665</v>
      </c>
      <c r="I316" s="1431">
        <v>2267</v>
      </c>
      <c r="J316" s="1431">
        <v>47525</v>
      </c>
      <c r="K316" s="1431">
        <v>8767</v>
      </c>
      <c r="L316" s="1431">
        <v>38758</v>
      </c>
      <c r="M316" s="787"/>
    </row>
    <row r="317" spans="1:13" s="632" customFormat="1" ht="15.75" customHeight="1" outlineLevel="1">
      <c r="A317" s="1267" t="s">
        <v>124</v>
      </c>
      <c r="B317" s="1268" t="s">
        <v>191</v>
      </c>
      <c r="C317" s="1267">
        <v>395</v>
      </c>
      <c r="D317" s="1267" t="s">
        <v>96</v>
      </c>
      <c r="E317" s="1431">
        <v>36216.020000000004</v>
      </c>
      <c r="F317" s="1431">
        <v>1583505.1700000002</v>
      </c>
      <c r="G317" s="1431">
        <v>1476710.1900000002</v>
      </c>
      <c r="H317" s="1431">
        <v>106794.97999999998</v>
      </c>
      <c r="I317" s="1431">
        <v>31204.58</v>
      </c>
      <c r="J317" s="1431">
        <v>1565322.1500000001</v>
      </c>
      <c r="K317" s="1431">
        <v>1440494.1700000002</v>
      </c>
      <c r="L317" s="1431">
        <v>124827.97999999998</v>
      </c>
      <c r="M317" s="787"/>
    </row>
    <row r="318" spans="1:13" s="632" customFormat="1" ht="15.75" customHeight="1" outlineLevel="1">
      <c r="A318" s="1267" t="s">
        <v>124</v>
      </c>
      <c r="B318" s="1268" t="s">
        <v>191</v>
      </c>
      <c r="C318" s="1267">
        <v>396</v>
      </c>
      <c r="D318" s="1267" t="s">
        <v>97</v>
      </c>
      <c r="E318" s="1431">
        <v>-1260</v>
      </c>
      <c r="F318" s="1431">
        <v>163077.94</v>
      </c>
      <c r="G318" s="1431">
        <v>149389.93</v>
      </c>
      <c r="H318" s="1431">
        <v>13688.010000000009</v>
      </c>
      <c r="I318" s="1431">
        <v>920.0300000000002</v>
      </c>
      <c r="J318" s="1431">
        <v>198591.94</v>
      </c>
      <c r="K318" s="1431">
        <v>186163.93</v>
      </c>
      <c r="L318" s="1431">
        <v>12428.010000000009</v>
      </c>
      <c r="M318" s="787"/>
    </row>
    <row r="319" spans="1:13" s="632" customFormat="1" ht="15.75" customHeight="1" outlineLevel="1">
      <c r="A319" s="1267" t="s">
        <v>124</v>
      </c>
      <c r="B319" s="1268" t="s">
        <v>191</v>
      </c>
      <c r="C319" s="1267">
        <v>397</v>
      </c>
      <c r="D319" s="1267" t="s">
        <v>98</v>
      </c>
      <c r="E319" s="1431">
        <v>0</v>
      </c>
      <c r="F319" s="1431">
        <v>443045</v>
      </c>
      <c r="G319" s="1431">
        <v>427385</v>
      </c>
      <c r="H319" s="1431">
        <v>15660</v>
      </c>
      <c r="I319" s="1431">
        <v>21955</v>
      </c>
      <c r="J319" s="1431">
        <v>443045</v>
      </c>
      <c r="K319" s="1431">
        <v>427385</v>
      </c>
      <c r="L319" s="1431">
        <v>15660</v>
      </c>
      <c r="M319" s="787"/>
    </row>
    <row r="320" spans="1:13" s="632" customFormat="1" ht="15.75" customHeight="1" outlineLevel="1">
      <c r="A320" s="1267" t="s">
        <v>124</v>
      </c>
      <c r="B320" s="1268" t="s">
        <v>191</v>
      </c>
      <c r="C320" s="1267">
        <v>398</v>
      </c>
      <c r="D320" s="1267" t="s">
        <v>99</v>
      </c>
      <c r="E320" s="1431">
        <v>2679</v>
      </c>
      <c r="F320" s="1431">
        <v>2975525.65</v>
      </c>
      <c r="G320" s="1431">
        <v>2978896.93</v>
      </c>
      <c r="H320" s="1431">
        <v>-3371.2800000002608</v>
      </c>
      <c r="I320" s="1431">
        <v>-347</v>
      </c>
      <c r="J320" s="1431">
        <v>3131817.34</v>
      </c>
      <c r="K320" s="1431">
        <v>3132288.22</v>
      </c>
      <c r="L320" s="1431">
        <v>-470.8800000003539</v>
      </c>
      <c r="M320" s="787"/>
    </row>
    <row r="321" spans="1:13" s="632" customFormat="1" ht="15.75" customHeight="1" outlineLevel="1">
      <c r="A321" s="1267" t="s">
        <v>124</v>
      </c>
      <c r="B321" s="1268" t="s">
        <v>191</v>
      </c>
      <c r="C321" s="1267">
        <v>399</v>
      </c>
      <c r="D321" s="1267" t="s">
        <v>100</v>
      </c>
      <c r="E321" s="1431">
        <v>0</v>
      </c>
      <c r="F321" s="1431">
        <v>322930</v>
      </c>
      <c r="G321" s="1431">
        <v>322930</v>
      </c>
      <c r="H321" s="1431">
        <v>0</v>
      </c>
      <c r="I321" s="1431">
        <v>0</v>
      </c>
      <c r="J321" s="1431">
        <v>322930</v>
      </c>
      <c r="K321" s="1431">
        <v>322930</v>
      </c>
      <c r="L321" s="1431">
        <v>0</v>
      </c>
      <c r="M321" s="787"/>
    </row>
    <row r="322" spans="1:13" s="632" customFormat="1" ht="15.75" customHeight="1" outlineLevel="1">
      <c r="A322" s="1267" t="s">
        <v>124</v>
      </c>
      <c r="B322" s="1268" t="s">
        <v>198</v>
      </c>
      <c r="C322" s="1267">
        <v>396</v>
      </c>
      <c r="D322" s="1267" t="s">
        <v>97</v>
      </c>
      <c r="E322" s="1431">
        <v>1468</v>
      </c>
      <c r="F322" s="1431">
        <v>22076</v>
      </c>
      <c r="G322" s="1431">
        <v>22076</v>
      </c>
      <c r="H322" s="1431">
        <v>0</v>
      </c>
      <c r="I322" s="1431">
        <v>2208</v>
      </c>
      <c r="J322" s="1431">
        <v>22076</v>
      </c>
      <c r="K322" s="1431">
        <v>20608</v>
      </c>
      <c r="L322" s="1431">
        <v>1468</v>
      </c>
      <c r="M322" s="787"/>
    </row>
    <row r="323" spans="1:13" s="632" customFormat="1" ht="15.75" customHeight="1" outlineLevel="1">
      <c r="A323" s="1267" t="s">
        <v>124</v>
      </c>
      <c r="B323" s="1268" t="s">
        <v>198</v>
      </c>
      <c r="C323" s="1267">
        <v>398</v>
      </c>
      <c r="D323" s="1267" t="s">
        <v>99</v>
      </c>
      <c r="E323" s="1431">
        <v>1083</v>
      </c>
      <c r="F323" s="1431">
        <v>171154</v>
      </c>
      <c r="G323" s="1431">
        <v>170524</v>
      </c>
      <c r="H323" s="1431">
        <v>630</v>
      </c>
      <c r="I323" s="1431">
        <v>1083</v>
      </c>
      <c r="J323" s="1431">
        <v>171154</v>
      </c>
      <c r="K323" s="1431">
        <v>169441</v>
      </c>
      <c r="L323" s="1431">
        <v>1713</v>
      </c>
      <c r="M323" s="787"/>
    </row>
    <row r="324" spans="1:13" s="632" customFormat="1" ht="15.75" customHeight="1" outlineLevel="1">
      <c r="A324" s="1267" t="s">
        <v>124</v>
      </c>
      <c r="B324" s="1268" t="s">
        <v>199</v>
      </c>
      <c r="C324" s="1267">
        <v>396</v>
      </c>
      <c r="D324" s="1267" t="s">
        <v>97</v>
      </c>
      <c r="E324" s="1431">
        <v>1468</v>
      </c>
      <c r="F324" s="1431">
        <v>22076</v>
      </c>
      <c r="G324" s="1431">
        <v>11029</v>
      </c>
      <c r="H324" s="1431">
        <v>11047</v>
      </c>
      <c r="I324" s="1431">
        <v>2208</v>
      </c>
      <c r="J324" s="1431">
        <v>22076</v>
      </c>
      <c r="K324" s="1431">
        <v>9561</v>
      </c>
      <c r="L324" s="1431">
        <v>12515</v>
      </c>
      <c r="M324" s="787"/>
    </row>
    <row r="325" spans="1:13" s="632" customFormat="1" ht="15.75" customHeight="1" outlineLevel="1">
      <c r="A325" s="1267" t="s">
        <v>124</v>
      </c>
      <c r="B325" s="1268" t="s">
        <v>199</v>
      </c>
      <c r="C325" s="1267">
        <v>398</v>
      </c>
      <c r="D325" s="1267" t="s">
        <v>99</v>
      </c>
      <c r="E325" s="1431">
        <v>3307</v>
      </c>
      <c r="F325" s="1431">
        <v>245850</v>
      </c>
      <c r="G325" s="1431">
        <v>92979</v>
      </c>
      <c r="H325" s="1431">
        <v>152871</v>
      </c>
      <c r="I325" s="1431">
        <v>3307</v>
      </c>
      <c r="J325" s="1431">
        <v>245850</v>
      </c>
      <c r="K325" s="1431">
        <v>89672</v>
      </c>
      <c r="L325" s="1431">
        <v>156178</v>
      </c>
      <c r="M325" s="787"/>
    </row>
    <row r="326" spans="1:13" s="632" customFormat="1" ht="15.75" customHeight="1" outlineLevel="1" thickBot="1">
      <c r="A326" s="803"/>
      <c r="B326" s="826" t="s">
        <v>221</v>
      </c>
      <c r="C326" s="803"/>
      <c r="D326" s="802" t="s">
        <v>708</v>
      </c>
      <c r="E326" s="1431"/>
      <c r="F326" s="1431"/>
      <c r="G326" s="1431">
        <f>-'WP-24'!D20</f>
        <v>-4215005</v>
      </c>
      <c r="H326" s="1431">
        <f>-G326</f>
        <v>4215005</v>
      </c>
      <c r="I326" s="1431"/>
      <c r="J326" s="1431"/>
      <c r="K326" s="1431">
        <f>('WP-24'!F20)*-1</f>
        <v>-2204000</v>
      </c>
      <c r="L326" s="1431">
        <f>-K326</f>
        <v>2204000</v>
      </c>
      <c r="M326" s="787"/>
    </row>
    <row r="327" spans="1:13" s="602" customFormat="1" ht="16.5" customHeight="1" thickBot="1">
      <c r="A327" s="828"/>
      <c r="B327" s="829"/>
      <c r="C327" s="828"/>
      <c r="D327" s="830" t="s">
        <v>973</v>
      </c>
      <c r="E327" s="831">
        <f t="shared" ref="E327:L327" si="6">SUBTOTAL(9,E238:E326)</f>
        <v>41153181.480000004</v>
      </c>
      <c r="F327" s="831">
        <f t="shared" si="6"/>
        <v>1204325406.415</v>
      </c>
      <c r="G327" s="831">
        <f t="shared" si="6"/>
        <v>501595216.4199999</v>
      </c>
      <c r="H327" s="831">
        <f t="shared" si="6"/>
        <v>702730189.995</v>
      </c>
      <c r="I327" s="831">
        <f t="shared" si="6"/>
        <v>38913985.559999995</v>
      </c>
      <c r="J327" s="831">
        <f t="shared" si="6"/>
        <v>1155551707.5849998</v>
      </c>
      <c r="K327" s="831">
        <f t="shared" si="6"/>
        <v>465745639.45999992</v>
      </c>
      <c r="L327" s="831">
        <f t="shared" si="6"/>
        <v>689806068.125</v>
      </c>
      <c r="M327" s="828"/>
    </row>
    <row r="328" spans="1:13" s="632" customFormat="1" ht="16.5" customHeight="1" thickBot="1">
      <c r="A328" s="787"/>
      <c r="B328" s="827"/>
      <c r="C328" s="787"/>
      <c r="D328" s="784"/>
      <c r="E328" s="793"/>
      <c r="F328" s="793"/>
      <c r="G328" s="793"/>
      <c r="H328" s="793"/>
      <c r="I328" s="793"/>
      <c r="J328" s="793"/>
      <c r="K328" s="793"/>
      <c r="L328" s="793"/>
      <c r="M328" s="787"/>
    </row>
    <row r="329" spans="1:13" s="600" customFormat="1" ht="16.5" customHeight="1" thickBot="1">
      <c r="A329" s="1266"/>
      <c r="B329" s="829"/>
      <c r="C329" s="1266" t="s">
        <v>980</v>
      </c>
      <c r="D329" s="830"/>
      <c r="E329" s="1433">
        <f t="shared" ref="E329:L329" si="7">E327+E234+E159+E100</f>
        <v>231754068.5</v>
      </c>
      <c r="F329" s="1433">
        <f t="shared" si="7"/>
        <v>7571764172.4449997</v>
      </c>
      <c r="G329" s="1433">
        <f t="shared" si="7"/>
        <v>3261638473.6875033</v>
      </c>
      <c r="H329" s="1433">
        <f t="shared" si="7"/>
        <v>4310125698.7574959</v>
      </c>
      <c r="I329" s="1433">
        <f t="shared" si="7"/>
        <v>228221722.74000001</v>
      </c>
      <c r="J329" s="1433">
        <f t="shared" si="7"/>
        <v>7435056884.0649996</v>
      </c>
      <c r="K329" s="1433">
        <f t="shared" si="7"/>
        <v>3042522702.7075033</v>
      </c>
      <c r="L329" s="1433">
        <f t="shared" si="7"/>
        <v>4392534181.3574963</v>
      </c>
      <c r="M329" s="794"/>
    </row>
    <row r="330" spans="1:13" s="632" customFormat="1" ht="15.75" customHeight="1">
      <c r="A330" s="787"/>
      <c r="B330" s="827"/>
      <c r="C330" s="787"/>
      <c r="D330" s="784"/>
      <c r="E330" s="793"/>
      <c r="F330" s="793"/>
      <c r="G330" s="793"/>
      <c r="H330" s="793"/>
      <c r="I330" s="793"/>
      <c r="J330" s="793"/>
      <c r="K330" s="793"/>
      <c r="L330" s="793"/>
      <c r="M330" s="787"/>
    </row>
    <row r="331" spans="1:13" s="632" customFormat="1" ht="16.5" customHeight="1" thickBot="1">
      <c r="A331" s="787"/>
      <c r="B331" s="827"/>
      <c r="C331" s="787"/>
      <c r="D331" s="784"/>
      <c r="E331" s="793"/>
      <c r="F331" s="793"/>
      <c r="G331" s="793"/>
      <c r="H331" s="793"/>
      <c r="I331" s="793"/>
      <c r="J331" s="793"/>
      <c r="K331" s="793"/>
      <c r="L331" s="793"/>
      <c r="M331" s="787"/>
    </row>
    <row r="332" spans="1:13" s="603" customFormat="1" ht="17.25" customHeight="1" thickTop="1" thickBot="1">
      <c r="A332" s="800"/>
      <c r="B332" s="800" t="s">
        <v>981</v>
      </c>
      <c r="C332" s="800"/>
      <c r="D332" s="798"/>
      <c r="E332" s="799">
        <f t="shared" ref="E332:L332" si="8">E329+E60</f>
        <v>231754068.5</v>
      </c>
      <c r="F332" s="799">
        <f t="shared" si="8"/>
        <v>7992293055.8741007</v>
      </c>
      <c r="G332" s="799">
        <f t="shared" si="8"/>
        <v>3261638473.6875033</v>
      </c>
      <c r="H332" s="799">
        <f t="shared" si="8"/>
        <v>4730654582.1865969</v>
      </c>
      <c r="I332" s="799">
        <f t="shared" si="8"/>
        <v>228221722.74000001</v>
      </c>
      <c r="J332" s="799">
        <f t="shared" si="8"/>
        <v>7813407484.4941006</v>
      </c>
      <c r="K332" s="799">
        <f t="shared" si="8"/>
        <v>3042522702.7075033</v>
      </c>
      <c r="L332" s="799">
        <f t="shared" si="8"/>
        <v>4770884781.7865973</v>
      </c>
      <c r="M332" s="800"/>
    </row>
    <row r="333" spans="1:13" s="623" customFormat="1" ht="16.5" customHeight="1" thickTop="1">
      <c r="A333" s="803"/>
      <c r="B333" s="832"/>
      <c r="C333" s="803"/>
      <c r="D333" s="801"/>
      <c r="E333" s="802"/>
      <c r="F333" s="802"/>
      <c r="G333" s="802"/>
      <c r="H333" s="802"/>
      <c r="I333" s="802"/>
      <c r="J333" s="802"/>
      <c r="K333" s="802"/>
      <c r="L333" s="802"/>
      <c r="M333" s="803"/>
    </row>
    <row r="334" spans="1:13" s="623" customFormat="1">
      <c r="A334" s="803"/>
      <c r="B334" s="832"/>
      <c r="C334" s="803"/>
      <c r="D334" s="833"/>
      <c r="E334" s="330"/>
      <c r="F334" s="330"/>
      <c r="G334" s="330"/>
      <c r="H334" s="330"/>
      <c r="I334" s="330"/>
      <c r="J334" s="330"/>
      <c r="K334" s="330"/>
      <c r="L334" s="330"/>
      <c r="M334" s="803"/>
    </row>
    <row r="335" spans="1:13" s="623" customFormat="1">
      <c r="A335" s="803"/>
      <c r="B335" s="832"/>
      <c r="C335" s="803"/>
      <c r="D335" s="833"/>
      <c r="E335" s="330"/>
      <c r="F335" s="330"/>
      <c r="G335" s="330"/>
      <c r="H335" s="330"/>
      <c r="I335" s="330"/>
      <c r="J335" s="330"/>
      <c r="K335" s="330"/>
      <c r="L335" s="330"/>
      <c r="M335" s="803"/>
    </row>
    <row r="336" spans="1:13" s="623" customFormat="1">
      <c r="A336" s="803"/>
      <c r="B336" s="832"/>
      <c r="C336" s="803"/>
      <c r="D336" s="833"/>
      <c r="E336" s="330"/>
      <c r="F336" s="834"/>
      <c r="G336" s="330"/>
      <c r="H336" s="330"/>
      <c r="I336" s="330"/>
      <c r="J336" s="330"/>
      <c r="K336" s="330"/>
      <c r="L336" s="330"/>
      <c r="M336" s="803"/>
    </row>
    <row r="337" spans="2:12">
      <c r="B337" s="803"/>
      <c r="D337" s="833"/>
      <c r="E337" s="330"/>
      <c r="F337" s="330"/>
      <c r="G337" s="330"/>
      <c r="H337" s="330"/>
      <c r="I337" s="330"/>
      <c r="J337" s="330"/>
      <c r="K337" s="330"/>
      <c r="L337" s="330"/>
    </row>
    <row r="338" spans="2:12">
      <c r="B338" s="803"/>
      <c r="D338" s="833"/>
      <c r="E338" s="330"/>
      <c r="F338" s="330"/>
      <c r="G338" s="330"/>
      <c r="H338" s="330"/>
      <c r="I338" s="330"/>
      <c r="J338" s="330"/>
      <c r="K338" s="330"/>
      <c r="L338" s="330"/>
    </row>
    <row r="339" spans="2:12">
      <c r="B339" s="803"/>
      <c r="D339" s="833"/>
      <c r="E339" s="330"/>
      <c r="F339" s="330"/>
      <c r="G339" s="330"/>
      <c r="H339" s="330"/>
      <c r="I339" s="330"/>
      <c r="J339" s="330"/>
      <c r="K339" s="330"/>
      <c r="L339" s="330"/>
    </row>
    <row r="340" spans="2:12">
      <c r="B340" s="803"/>
      <c r="F340" s="835"/>
    </row>
  </sheetData>
  <mergeCells count="7">
    <mergeCell ref="F12:G12"/>
    <mergeCell ref="J12:K12"/>
    <mergeCell ref="A4:L4"/>
    <mergeCell ref="A5:L5"/>
    <mergeCell ref="A6:L6"/>
    <mergeCell ref="A8:L8"/>
    <mergeCell ref="A9:L9"/>
  </mergeCells>
  <printOptions horizontalCentered="1"/>
  <pageMargins left="0.5" right="0.5" top="0.5" bottom="0.75" header="0.3" footer="0.3"/>
  <pageSetup paperSize="5" scale="60" fitToHeight="1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view="pageBreakPreview" zoomScale="70" zoomScaleNormal="100" zoomScaleSheetLayoutView="70" workbookViewId="0">
      <pane xSplit="8" ySplit="15" topLeftCell="I16" activePane="bottomRight" state="frozen"/>
      <selection activeCell="A11" sqref="A11:L11"/>
      <selection pane="topRight" activeCell="A11" sqref="A11:L11"/>
      <selection pane="bottomLeft" activeCell="A11" sqref="A11:L11"/>
      <selection pane="bottomRight" activeCell="F2" sqref="F2"/>
    </sheetView>
  </sheetViews>
  <sheetFormatPr defaultColWidth="19.375" defaultRowHeight="15.75"/>
  <cols>
    <col min="1" max="1" width="50.875" style="836" hidden="1" customWidth="1"/>
    <col min="2" max="2" width="10.5" style="836" hidden="1" customWidth="1"/>
    <col min="3" max="3" width="6.25" style="836" hidden="1" customWidth="1"/>
    <col min="4" max="4" width="28.5" style="837" hidden="1" customWidth="1"/>
    <col min="5" max="5" width="2.125" style="836" customWidth="1"/>
    <col min="6" max="6" width="5.875" style="841" customWidth="1"/>
    <col min="7" max="7" width="33.875" style="836" bestFit="1" customWidth="1"/>
    <col min="8" max="8" width="2.125" style="836" customWidth="1"/>
    <col min="9" max="9" width="17.5" style="836" customWidth="1"/>
    <col min="10" max="10" width="2.375" style="836" customWidth="1"/>
    <col min="11" max="11" width="17.5" style="836" customWidth="1"/>
    <col min="12" max="12" width="2.375" style="836" customWidth="1"/>
    <col min="13" max="13" width="17.5" style="836" customWidth="1"/>
    <col min="14" max="14" width="2" style="836" customWidth="1"/>
    <col min="15" max="15" width="17.5" style="836" customWidth="1"/>
    <col min="16" max="16" width="4.625" style="836" customWidth="1"/>
    <col min="17" max="17" width="15.5" style="836" bestFit="1" customWidth="1"/>
    <col min="18" max="18" width="2.375" style="836" customWidth="1"/>
    <col min="19" max="19" width="15.5" style="836" bestFit="1" customWidth="1"/>
    <col min="20" max="20" width="2.375" style="836" customWidth="1"/>
    <col min="21" max="21" width="15.5" style="836" bestFit="1" customWidth="1"/>
    <col min="22" max="22" width="4" style="207" customWidth="1"/>
    <col min="23" max="23" width="19.375" style="204" hidden="1" customWidth="1"/>
    <col min="24" max="24" width="2.25" style="204" hidden="1" customWidth="1"/>
    <col min="25" max="25" width="19.375" style="204" hidden="1" customWidth="1"/>
    <col min="26" max="26" width="2.25" style="204" hidden="1" customWidth="1"/>
    <col min="27" max="28" width="19.375" style="204" hidden="1" customWidth="1"/>
    <col min="29" max="252" width="19.375" style="204"/>
    <col min="253" max="253" width="6.5" style="204" customWidth="1"/>
    <col min="254" max="254" width="10.5" style="204" customWidth="1"/>
    <col min="255" max="255" width="6.25" style="204" customWidth="1"/>
    <col min="256" max="256" width="35.5" style="204" customWidth="1"/>
    <col min="257" max="257" width="4.75" style="204" customWidth="1"/>
    <col min="258" max="258" width="39" style="204" customWidth="1"/>
    <col min="259" max="259" width="5" style="204" customWidth="1"/>
    <col min="260" max="260" width="19.375" style="204" customWidth="1"/>
    <col min="261" max="261" width="2.375" style="204" customWidth="1"/>
    <col min="262" max="262" width="19.375" style="204" customWidth="1"/>
    <col min="263" max="263" width="2.375" style="204" customWidth="1"/>
    <col min="264" max="264" width="19.375" style="204" customWidth="1"/>
    <col min="265" max="265" width="19.375" style="204"/>
    <col min="266" max="266" width="6.5" style="204" customWidth="1"/>
    <col min="267" max="267" width="19.375" style="204" customWidth="1"/>
    <col min="268" max="268" width="2.375" style="204" customWidth="1"/>
    <col min="269" max="269" width="19.375" style="204" customWidth="1"/>
    <col min="270" max="270" width="2.375" style="204" customWidth="1"/>
    <col min="271" max="271" width="19.375" style="204"/>
    <col min="272" max="272" width="6.5" style="204" customWidth="1"/>
    <col min="273" max="273" width="19.375" style="204" customWidth="1"/>
    <col min="274" max="274" width="2.375" style="204" customWidth="1"/>
    <col min="275" max="275" width="19.375" style="204" customWidth="1"/>
    <col min="276" max="276" width="2.375" style="204" customWidth="1"/>
    <col min="277" max="277" width="19.375" style="204" customWidth="1"/>
    <col min="278" max="278" width="6.375" style="204" customWidth="1"/>
    <col min="279" max="279" width="19.375" style="204" customWidth="1"/>
    <col min="280" max="280" width="2.25" style="204" customWidth="1"/>
    <col min="281" max="281" width="19.375" style="204"/>
    <col min="282" max="282" width="2.25" style="204" customWidth="1"/>
    <col min="283" max="508" width="19.375" style="204"/>
    <col min="509" max="509" width="6.5" style="204" customWidth="1"/>
    <col min="510" max="510" width="10.5" style="204" customWidth="1"/>
    <col min="511" max="511" width="6.25" style="204" customWidth="1"/>
    <col min="512" max="512" width="35.5" style="204" customWidth="1"/>
    <col min="513" max="513" width="4.75" style="204" customWidth="1"/>
    <col min="514" max="514" width="39" style="204" customWidth="1"/>
    <col min="515" max="515" width="5" style="204" customWidth="1"/>
    <col min="516" max="516" width="19.375" style="204" customWidth="1"/>
    <col min="517" max="517" width="2.375" style="204" customWidth="1"/>
    <col min="518" max="518" width="19.375" style="204" customWidth="1"/>
    <col min="519" max="519" width="2.375" style="204" customWidth="1"/>
    <col min="520" max="520" width="19.375" style="204" customWidth="1"/>
    <col min="521" max="521" width="19.375" style="204"/>
    <col min="522" max="522" width="6.5" style="204" customWidth="1"/>
    <col min="523" max="523" width="19.375" style="204" customWidth="1"/>
    <col min="524" max="524" width="2.375" style="204" customWidth="1"/>
    <col min="525" max="525" width="19.375" style="204" customWidth="1"/>
    <col min="526" max="526" width="2.375" style="204" customWidth="1"/>
    <col min="527" max="527" width="19.375" style="204"/>
    <col min="528" max="528" width="6.5" style="204" customWidth="1"/>
    <col min="529" max="529" width="19.375" style="204" customWidth="1"/>
    <col min="530" max="530" width="2.375" style="204" customWidth="1"/>
    <col min="531" max="531" width="19.375" style="204" customWidth="1"/>
    <col min="532" max="532" width="2.375" style="204" customWidth="1"/>
    <col min="533" max="533" width="19.375" style="204" customWidth="1"/>
    <col min="534" max="534" width="6.375" style="204" customWidth="1"/>
    <col min="535" max="535" width="19.375" style="204" customWidth="1"/>
    <col min="536" max="536" width="2.25" style="204" customWidth="1"/>
    <col min="537" max="537" width="19.375" style="204"/>
    <col min="538" max="538" width="2.25" style="204" customWidth="1"/>
    <col min="539" max="764" width="19.375" style="204"/>
    <col min="765" max="765" width="6.5" style="204" customWidth="1"/>
    <col min="766" max="766" width="10.5" style="204" customWidth="1"/>
    <col min="767" max="767" width="6.25" style="204" customWidth="1"/>
    <col min="768" max="768" width="35.5" style="204" customWidth="1"/>
    <col min="769" max="769" width="4.75" style="204" customWidth="1"/>
    <col min="770" max="770" width="39" style="204" customWidth="1"/>
    <col min="771" max="771" width="5" style="204" customWidth="1"/>
    <col min="772" max="772" width="19.375" style="204" customWidth="1"/>
    <col min="773" max="773" width="2.375" style="204" customWidth="1"/>
    <col min="774" max="774" width="19.375" style="204" customWidth="1"/>
    <col min="775" max="775" width="2.375" style="204" customWidth="1"/>
    <col min="776" max="776" width="19.375" style="204" customWidth="1"/>
    <col min="777" max="777" width="19.375" style="204"/>
    <col min="778" max="778" width="6.5" style="204" customWidth="1"/>
    <col min="779" max="779" width="19.375" style="204" customWidth="1"/>
    <col min="780" max="780" width="2.375" style="204" customWidth="1"/>
    <col min="781" max="781" width="19.375" style="204" customWidth="1"/>
    <col min="782" max="782" width="2.375" style="204" customWidth="1"/>
    <col min="783" max="783" width="19.375" style="204"/>
    <col min="784" max="784" width="6.5" style="204" customWidth="1"/>
    <col min="785" max="785" width="19.375" style="204" customWidth="1"/>
    <col min="786" max="786" width="2.375" style="204" customWidth="1"/>
    <col min="787" max="787" width="19.375" style="204" customWidth="1"/>
    <col min="788" max="788" width="2.375" style="204" customWidth="1"/>
    <col min="789" max="789" width="19.375" style="204" customWidth="1"/>
    <col min="790" max="790" width="6.375" style="204" customWidth="1"/>
    <col min="791" max="791" width="19.375" style="204" customWidth="1"/>
    <col min="792" max="792" width="2.25" style="204" customWidth="1"/>
    <col min="793" max="793" width="19.375" style="204"/>
    <col min="794" max="794" width="2.25" style="204" customWidth="1"/>
    <col min="795" max="1020" width="19.375" style="204"/>
    <col min="1021" max="1021" width="6.5" style="204" customWidth="1"/>
    <col min="1022" max="1022" width="10.5" style="204" customWidth="1"/>
    <col min="1023" max="1023" width="6.25" style="204" customWidth="1"/>
    <col min="1024" max="1024" width="35.5" style="204" customWidth="1"/>
    <col min="1025" max="1025" width="4.75" style="204" customWidth="1"/>
    <col min="1026" max="1026" width="39" style="204" customWidth="1"/>
    <col min="1027" max="1027" width="5" style="204" customWidth="1"/>
    <col min="1028" max="1028" width="19.375" style="204" customWidth="1"/>
    <col min="1029" max="1029" width="2.375" style="204" customWidth="1"/>
    <col min="1030" max="1030" width="19.375" style="204" customWidth="1"/>
    <col min="1031" max="1031" width="2.375" style="204" customWidth="1"/>
    <col min="1032" max="1032" width="19.375" style="204" customWidth="1"/>
    <col min="1033" max="1033" width="19.375" style="204"/>
    <col min="1034" max="1034" width="6.5" style="204" customWidth="1"/>
    <col min="1035" max="1035" width="19.375" style="204" customWidth="1"/>
    <col min="1036" max="1036" width="2.375" style="204" customWidth="1"/>
    <col min="1037" max="1037" width="19.375" style="204" customWidth="1"/>
    <col min="1038" max="1038" width="2.375" style="204" customWidth="1"/>
    <col min="1039" max="1039" width="19.375" style="204"/>
    <col min="1040" max="1040" width="6.5" style="204" customWidth="1"/>
    <col min="1041" max="1041" width="19.375" style="204" customWidth="1"/>
    <col min="1042" max="1042" width="2.375" style="204" customWidth="1"/>
    <col min="1043" max="1043" width="19.375" style="204" customWidth="1"/>
    <col min="1044" max="1044" width="2.375" style="204" customWidth="1"/>
    <col min="1045" max="1045" width="19.375" style="204" customWidth="1"/>
    <col min="1046" max="1046" width="6.375" style="204" customWidth="1"/>
    <col min="1047" max="1047" width="19.375" style="204" customWidth="1"/>
    <col min="1048" max="1048" width="2.25" style="204" customWidth="1"/>
    <col min="1049" max="1049" width="19.375" style="204"/>
    <col min="1050" max="1050" width="2.25" style="204" customWidth="1"/>
    <col min="1051" max="1276" width="19.375" style="204"/>
    <col min="1277" max="1277" width="6.5" style="204" customWidth="1"/>
    <col min="1278" max="1278" width="10.5" style="204" customWidth="1"/>
    <col min="1279" max="1279" width="6.25" style="204" customWidth="1"/>
    <col min="1280" max="1280" width="35.5" style="204" customWidth="1"/>
    <col min="1281" max="1281" width="4.75" style="204" customWidth="1"/>
    <col min="1282" max="1282" width="39" style="204" customWidth="1"/>
    <col min="1283" max="1283" width="5" style="204" customWidth="1"/>
    <col min="1284" max="1284" width="19.375" style="204" customWidth="1"/>
    <col min="1285" max="1285" width="2.375" style="204" customWidth="1"/>
    <col min="1286" max="1286" width="19.375" style="204" customWidth="1"/>
    <col min="1287" max="1287" width="2.375" style="204" customWidth="1"/>
    <col min="1288" max="1288" width="19.375" style="204" customWidth="1"/>
    <col min="1289" max="1289" width="19.375" style="204"/>
    <col min="1290" max="1290" width="6.5" style="204" customWidth="1"/>
    <col min="1291" max="1291" width="19.375" style="204" customWidth="1"/>
    <col min="1292" max="1292" width="2.375" style="204" customWidth="1"/>
    <col min="1293" max="1293" width="19.375" style="204" customWidth="1"/>
    <col min="1294" max="1294" width="2.375" style="204" customWidth="1"/>
    <col min="1295" max="1295" width="19.375" style="204"/>
    <col min="1296" max="1296" width="6.5" style="204" customWidth="1"/>
    <col min="1297" max="1297" width="19.375" style="204" customWidth="1"/>
    <col min="1298" max="1298" width="2.375" style="204" customWidth="1"/>
    <col min="1299" max="1299" width="19.375" style="204" customWidth="1"/>
    <col min="1300" max="1300" width="2.375" style="204" customWidth="1"/>
    <col min="1301" max="1301" width="19.375" style="204" customWidth="1"/>
    <col min="1302" max="1302" width="6.375" style="204" customWidth="1"/>
    <col min="1303" max="1303" width="19.375" style="204" customWidth="1"/>
    <col min="1304" max="1304" width="2.25" style="204" customWidth="1"/>
    <col min="1305" max="1305" width="19.375" style="204"/>
    <col min="1306" max="1306" width="2.25" style="204" customWidth="1"/>
    <col min="1307" max="1532" width="19.375" style="204"/>
    <col min="1533" max="1533" width="6.5" style="204" customWidth="1"/>
    <col min="1534" max="1534" width="10.5" style="204" customWidth="1"/>
    <col min="1535" max="1535" width="6.25" style="204" customWidth="1"/>
    <col min="1536" max="1536" width="35.5" style="204" customWidth="1"/>
    <col min="1537" max="1537" width="4.75" style="204" customWidth="1"/>
    <col min="1538" max="1538" width="39" style="204" customWidth="1"/>
    <col min="1539" max="1539" width="5" style="204" customWidth="1"/>
    <col min="1540" max="1540" width="19.375" style="204" customWidth="1"/>
    <col min="1541" max="1541" width="2.375" style="204" customWidth="1"/>
    <col min="1542" max="1542" width="19.375" style="204" customWidth="1"/>
    <col min="1543" max="1543" width="2.375" style="204" customWidth="1"/>
    <col min="1544" max="1544" width="19.375" style="204" customWidth="1"/>
    <col min="1545" max="1545" width="19.375" style="204"/>
    <col min="1546" max="1546" width="6.5" style="204" customWidth="1"/>
    <col min="1547" max="1547" width="19.375" style="204" customWidth="1"/>
    <col min="1548" max="1548" width="2.375" style="204" customWidth="1"/>
    <col min="1549" max="1549" width="19.375" style="204" customWidth="1"/>
    <col min="1550" max="1550" width="2.375" style="204" customWidth="1"/>
    <col min="1551" max="1551" width="19.375" style="204"/>
    <col min="1552" max="1552" width="6.5" style="204" customWidth="1"/>
    <col min="1553" max="1553" width="19.375" style="204" customWidth="1"/>
    <col min="1554" max="1554" width="2.375" style="204" customWidth="1"/>
    <col min="1555" max="1555" width="19.375" style="204" customWidth="1"/>
    <col min="1556" max="1556" width="2.375" style="204" customWidth="1"/>
    <col min="1557" max="1557" width="19.375" style="204" customWidth="1"/>
    <col min="1558" max="1558" width="6.375" style="204" customWidth="1"/>
    <col min="1559" max="1559" width="19.375" style="204" customWidth="1"/>
    <col min="1560" max="1560" width="2.25" style="204" customWidth="1"/>
    <col min="1561" max="1561" width="19.375" style="204"/>
    <col min="1562" max="1562" width="2.25" style="204" customWidth="1"/>
    <col min="1563" max="1788" width="19.375" style="204"/>
    <col min="1789" max="1789" width="6.5" style="204" customWidth="1"/>
    <col min="1790" max="1790" width="10.5" style="204" customWidth="1"/>
    <col min="1791" max="1791" width="6.25" style="204" customWidth="1"/>
    <col min="1792" max="1792" width="35.5" style="204" customWidth="1"/>
    <col min="1793" max="1793" width="4.75" style="204" customWidth="1"/>
    <col min="1794" max="1794" width="39" style="204" customWidth="1"/>
    <col min="1795" max="1795" width="5" style="204" customWidth="1"/>
    <col min="1796" max="1796" width="19.375" style="204" customWidth="1"/>
    <col min="1797" max="1797" width="2.375" style="204" customWidth="1"/>
    <col min="1798" max="1798" width="19.375" style="204" customWidth="1"/>
    <col min="1799" max="1799" width="2.375" style="204" customWidth="1"/>
    <col min="1800" max="1800" width="19.375" style="204" customWidth="1"/>
    <col min="1801" max="1801" width="19.375" style="204"/>
    <col min="1802" max="1802" width="6.5" style="204" customWidth="1"/>
    <col min="1803" max="1803" width="19.375" style="204" customWidth="1"/>
    <col min="1804" max="1804" width="2.375" style="204" customWidth="1"/>
    <col min="1805" max="1805" width="19.375" style="204" customWidth="1"/>
    <col min="1806" max="1806" width="2.375" style="204" customWidth="1"/>
    <col min="1807" max="1807" width="19.375" style="204"/>
    <col min="1808" max="1808" width="6.5" style="204" customWidth="1"/>
    <col min="1809" max="1809" width="19.375" style="204" customWidth="1"/>
    <col min="1810" max="1810" width="2.375" style="204" customWidth="1"/>
    <col min="1811" max="1811" width="19.375" style="204" customWidth="1"/>
    <col min="1812" max="1812" width="2.375" style="204" customWidth="1"/>
    <col min="1813" max="1813" width="19.375" style="204" customWidth="1"/>
    <col min="1814" max="1814" width="6.375" style="204" customWidth="1"/>
    <col min="1815" max="1815" width="19.375" style="204" customWidth="1"/>
    <col min="1816" max="1816" width="2.25" style="204" customWidth="1"/>
    <col min="1817" max="1817" width="19.375" style="204"/>
    <col min="1818" max="1818" width="2.25" style="204" customWidth="1"/>
    <col min="1819" max="2044" width="19.375" style="204"/>
    <col min="2045" max="2045" width="6.5" style="204" customWidth="1"/>
    <col min="2046" max="2046" width="10.5" style="204" customWidth="1"/>
    <col min="2047" max="2047" width="6.25" style="204" customWidth="1"/>
    <col min="2048" max="2048" width="35.5" style="204" customWidth="1"/>
    <col min="2049" max="2049" width="4.75" style="204" customWidth="1"/>
    <col min="2050" max="2050" width="39" style="204" customWidth="1"/>
    <col min="2051" max="2051" width="5" style="204" customWidth="1"/>
    <col min="2052" max="2052" width="19.375" style="204" customWidth="1"/>
    <col min="2053" max="2053" width="2.375" style="204" customWidth="1"/>
    <col min="2054" max="2054" width="19.375" style="204" customWidth="1"/>
    <col min="2055" max="2055" width="2.375" style="204" customWidth="1"/>
    <col min="2056" max="2056" width="19.375" style="204" customWidth="1"/>
    <col min="2057" max="2057" width="19.375" style="204"/>
    <col min="2058" max="2058" width="6.5" style="204" customWidth="1"/>
    <col min="2059" max="2059" width="19.375" style="204" customWidth="1"/>
    <col min="2060" max="2060" width="2.375" style="204" customWidth="1"/>
    <col min="2061" max="2061" width="19.375" style="204" customWidth="1"/>
    <col min="2062" max="2062" width="2.375" style="204" customWidth="1"/>
    <col min="2063" max="2063" width="19.375" style="204"/>
    <col min="2064" max="2064" width="6.5" style="204" customWidth="1"/>
    <col min="2065" max="2065" width="19.375" style="204" customWidth="1"/>
    <col min="2066" max="2066" width="2.375" style="204" customWidth="1"/>
    <col min="2067" max="2067" width="19.375" style="204" customWidth="1"/>
    <col min="2068" max="2068" width="2.375" style="204" customWidth="1"/>
    <col min="2069" max="2069" width="19.375" style="204" customWidth="1"/>
    <col min="2070" max="2070" width="6.375" style="204" customWidth="1"/>
    <col min="2071" max="2071" width="19.375" style="204" customWidth="1"/>
    <col min="2072" max="2072" width="2.25" style="204" customWidth="1"/>
    <col min="2073" max="2073" width="19.375" style="204"/>
    <col min="2074" max="2074" width="2.25" style="204" customWidth="1"/>
    <col min="2075" max="2300" width="19.375" style="204"/>
    <col min="2301" max="2301" width="6.5" style="204" customWidth="1"/>
    <col min="2302" max="2302" width="10.5" style="204" customWidth="1"/>
    <col min="2303" max="2303" width="6.25" style="204" customWidth="1"/>
    <col min="2304" max="2304" width="35.5" style="204" customWidth="1"/>
    <col min="2305" max="2305" width="4.75" style="204" customWidth="1"/>
    <col min="2306" max="2306" width="39" style="204" customWidth="1"/>
    <col min="2307" max="2307" width="5" style="204" customWidth="1"/>
    <col min="2308" max="2308" width="19.375" style="204" customWidth="1"/>
    <col min="2309" max="2309" width="2.375" style="204" customWidth="1"/>
    <col min="2310" max="2310" width="19.375" style="204" customWidth="1"/>
    <col min="2311" max="2311" width="2.375" style="204" customWidth="1"/>
    <col min="2312" max="2312" width="19.375" style="204" customWidth="1"/>
    <col min="2313" max="2313" width="19.375" style="204"/>
    <col min="2314" max="2314" width="6.5" style="204" customWidth="1"/>
    <col min="2315" max="2315" width="19.375" style="204" customWidth="1"/>
    <col min="2316" max="2316" width="2.375" style="204" customWidth="1"/>
    <col min="2317" max="2317" width="19.375" style="204" customWidth="1"/>
    <col min="2318" max="2318" width="2.375" style="204" customWidth="1"/>
    <col min="2319" max="2319" width="19.375" style="204"/>
    <col min="2320" max="2320" width="6.5" style="204" customWidth="1"/>
    <col min="2321" max="2321" width="19.375" style="204" customWidth="1"/>
    <col min="2322" max="2322" width="2.375" style="204" customWidth="1"/>
    <col min="2323" max="2323" width="19.375" style="204" customWidth="1"/>
    <col min="2324" max="2324" width="2.375" style="204" customWidth="1"/>
    <col min="2325" max="2325" width="19.375" style="204" customWidth="1"/>
    <col min="2326" max="2326" width="6.375" style="204" customWidth="1"/>
    <col min="2327" max="2327" width="19.375" style="204" customWidth="1"/>
    <col min="2328" max="2328" width="2.25" style="204" customWidth="1"/>
    <col min="2329" max="2329" width="19.375" style="204"/>
    <col min="2330" max="2330" width="2.25" style="204" customWidth="1"/>
    <col min="2331" max="2556" width="19.375" style="204"/>
    <col min="2557" max="2557" width="6.5" style="204" customWidth="1"/>
    <col min="2558" max="2558" width="10.5" style="204" customWidth="1"/>
    <col min="2559" max="2559" width="6.25" style="204" customWidth="1"/>
    <col min="2560" max="2560" width="35.5" style="204" customWidth="1"/>
    <col min="2561" max="2561" width="4.75" style="204" customWidth="1"/>
    <col min="2562" max="2562" width="39" style="204" customWidth="1"/>
    <col min="2563" max="2563" width="5" style="204" customWidth="1"/>
    <col min="2564" max="2564" width="19.375" style="204" customWidth="1"/>
    <col min="2565" max="2565" width="2.375" style="204" customWidth="1"/>
    <col min="2566" max="2566" width="19.375" style="204" customWidth="1"/>
    <col min="2567" max="2567" width="2.375" style="204" customWidth="1"/>
    <col min="2568" max="2568" width="19.375" style="204" customWidth="1"/>
    <col min="2569" max="2569" width="19.375" style="204"/>
    <col min="2570" max="2570" width="6.5" style="204" customWidth="1"/>
    <col min="2571" max="2571" width="19.375" style="204" customWidth="1"/>
    <col min="2572" max="2572" width="2.375" style="204" customWidth="1"/>
    <col min="2573" max="2573" width="19.375" style="204" customWidth="1"/>
    <col min="2574" max="2574" width="2.375" style="204" customWidth="1"/>
    <col min="2575" max="2575" width="19.375" style="204"/>
    <col min="2576" max="2576" width="6.5" style="204" customWidth="1"/>
    <col min="2577" max="2577" width="19.375" style="204" customWidth="1"/>
    <col min="2578" max="2578" width="2.375" style="204" customWidth="1"/>
    <col min="2579" max="2579" width="19.375" style="204" customWidth="1"/>
    <col min="2580" max="2580" width="2.375" style="204" customWidth="1"/>
    <col min="2581" max="2581" width="19.375" style="204" customWidth="1"/>
    <col min="2582" max="2582" width="6.375" style="204" customWidth="1"/>
    <col min="2583" max="2583" width="19.375" style="204" customWidth="1"/>
    <col min="2584" max="2584" width="2.25" style="204" customWidth="1"/>
    <col min="2585" max="2585" width="19.375" style="204"/>
    <col min="2586" max="2586" width="2.25" style="204" customWidth="1"/>
    <col min="2587" max="2812" width="19.375" style="204"/>
    <col min="2813" max="2813" width="6.5" style="204" customWidth="1"/>
    <col min="2814" max="2814" width="10.5" style="204" customWidth="1"/>
    <col min="2815" max="2815" width="6.25" style="204" customWidth="1"/>
    <col min="2816" max="2816" width="35.5" style="204" customWidth="1"/>
    <col min="2817" max="2817" width="4.75" style="204" customWidth="1"/>
    <col min="2818" max="2818" width="39" style="204" customWidth="1"/>
    <col min="2819" max="2819" width="5" style="204" customWidth="1"/>
    <col min="2820" max="2820" width="19.375" style="204" customWidth="1"/>
    <col min="2821" max="2821" width="2.375" style="204" customWidth="1"/>
    <col min="2822" max="2822" width="19.375" style="204" customWidth="1"/>
    <col min="2823" max="2823" width="2.375" style="204" customWidth="1"/>
    <col min="2824" max="2824" width="19.375" style="204" customWidth="1"/>
    <col min="2825" max="2825" width="19.375" style="204"/>
    <col min="2826" max="2826" width="6.5" style="204" customWidth="1"/>
    <col min="2827" max="2827" width="19.375" style="204" customWidth="1"/>
    <col min="2828" max="2828" width="2.375" style="204" customWidth="1"/>
    <col min="2829" max="2829" width="19.375" style="204" customWidth="1"/>
    <col min="2830" max="2830" width="2.375" style="204" customWidth="1"/>
    <col min="2831" max="2831" width="19.375" style="204"/>
    <col min="2832" max="2832" width="6.5" style="204" customWidth="1"/>
    <col min="2833" max="2833" width="19.375" style="204" customWidth="1"/>
    <col min="2834" max="2834" width="2.375" style="204" customWidth="1"/>
    <col min="2835" max="2835" width="19.375" style="204" customWidth="1"/>
    <col min="2836" max="2836" width="2.375" style="204" customWidth="1"/>
    <col min="2837" max="2837" width="19.375" style="204" customWidth="1"/>
    <col min="2838" max="2838" width="6.375" style="204" customWidth="1"/>
    <col min="2839" max="2839" width="19.375" style="204" customWidth="1"/>
    <col min="2840" max="2840" width="2.25" style="204" customWidth="1"/>
    <col min="2841" max="2841" width="19.375" style="204"/>
    <col min="2842" max="2842" width="2.25" style="204" customWidth="1"/>
    <col min="2843" max="3068" width="19.375" style="204"/>
    <col min="3069" max="3069" width="6.5" style="204" customWidth="1"/>
    <col min="3070" max="3070" width="10.5" style="204" customWidth="1"/>
    <col min="3071" max="3071" width="6.25" style="204" customWidth="1"/>
    <col min="3072" max="3072" width="35.5" style="204" customWidth="1"/>
    <col min="3073" max="3073" width="4.75" style="204" customWidth="1"/>
    <col min="3074" max="3074" width="39" style="204" customWidth="1"/>
    <col min="3075" max="3075" width="5" style="204" customWidth="1"/>
    <col min="3076" max="3076" width="19.375" style="204" customWidth="1"/>
    <col min="3077" max="3077" width="2.375" style="204" customWidth="1"/>
    <col min="3078" max="3078" width="19.375" style="204" customWidth="1"/>
    <col min="3079" max="3079" width="2.375" style="204" customWidth="1"/>
    <col min="3080" max="3080" width="19.375" style="204" customWidth="1"/>
    <col min="3081" max="3081" width="19.375" style="204"/>
    <col min="3082" max="3082" width="6.5" style="204" customWidth="1"/>
    <col min="3083" max="3083" width="19.375" style="204" customWidth="1"/>
    <col min="3084" max="3084" width="2.375" style="204" customWidth="1"/>
    <col min="3085" max="3085" width="19.375" style="204" customWidth="1"/>
    <col min="3086" max="3086" width="2.375" style="204" customWidth="1"/>
    <col min="3087" max="3087" width="19.375" style="204"/>
    <col min="3088" max="3088" width="6.5" style="204" customWidth="1"/>
    <col min="3089" max="3089" width="19.375" style="204" customWidth="1"/>
    <col min="3090" max="3090" width="2.375" style="204" customWidth="1"/>
    <col min="3091" max="3091" width="19.375" style="204" customWidth="1"/>
    <col min="3092" max="3092" width="2.375" style="204" customWidth="1"/>
    <col min="3093" max="3093" width="19.375" style="204" customWidth="1"/>
    <col min="3094" max="3094" width="6.375" style="204" customWidth="1"/>
    <col min="3095" max="3095" width="19.375" style="204" customWidth="1"/>
    <col min="3096" max="3096" width="2.25" style="204" customWidth="1"/>
    <col min="3097" max="3097" width="19.375" style="204"/>
    <col min="3098" max="3098" width="2.25" style="204" customWidth="1"/>
    <col min="3099" max="3324" width="19.375" style="204"/>
    <col min="3325" max="3325" width="6.5" style="204" customWidth="1"/>
    <col min="3326" max="3326" width="10.5" style="204" customWidth="1"/>
    <col min="3327" max="3327" width="6.25" style="204" customWidth="1"/>
    <col min="3328" max="3328" width="35.5" style="204" customWidth="1"/>
    <col min="3329" max="3329" width="4.75" style="204" customWidth="1"/>
    <col min="3330" max="3330" width="39" style="204" customWidth="1"/>
    <col min="3331" max="3331" width="5" style="204" customWidth="1"/>
    <col min="3332" max="3332" width="19.375" style="204" customWidth="1"/>
    <col min="3333" max="3333" width="2.375" style="204" customWidth="1"/>
    <col min="3334" max="3334" width="19.375" style="204" customWidth="1"/>
    <col min="3335" max="3335" width="2.375" style="204" customWidth="1"/>
    <col min="3336" max="3336" width="19.375" style="204" customWidth="1"/>
    <col min="3337" max="3337" width="19.375" style="204"/>
    <col min="3338" max="3338" width="6.5" style="204" customWidth="1"/>
    <col min="3339" max="3339" width="19.375" style="204" customWidth="1"/>
    <col min="3340" max="3340" width="2.375" style="204" customWidth="1"/>
    <col min="3341" max="3341" width="19.375" style="204" customWidth="1"/>
    <col min="3342" max="3342" width="2.375" style="204" customWidth="1"/>
    <col min="3343" max="3343" width="19.375" style="204"/>
    <col min="3344" max="3344" width="6.5" style="204" customWidth="1"/>
    <col min="3345" max="3345" width="19.375" style="204" customWidth="1"/>
    <col min="3346" max="3346" width="2.375" style="204" customWidth="1"/>
    <col min="3347" max="3347" width="19.375" style="204" customWidth="1"/>
    <col min="3348" max="3348" width="2.375" style="204" customWidth="1"/>
    <col min="3349" max="3349" width="19.375" style="204" customWidth="1"/>
    <col min="3350" max="3350" width="6.375" style="204" customWidth="1"/>
    <col min="3351" max="3351" width="19.375" style="204" customWidth="1"/>
    <col min="3352" max="3352" width="2.25" style="204" customWidth="1"/>
    <col min="3353" max="3353" width="19.375" style="204"/>
    <col min="3354" max="3354" width="2.25" style="204" customWidth="1"/>
    <col min="3355" max="3580" width="19.375" style="204"/>
    <col min="3581" max="3581" width="6.5" style="204" customWidth="1"/>
    <col min="3582" max="3582" width="10.5" style="204" customWidth="1"/>
    <col min="3583" max="3583" width="6.25" style="204" customWidth="1"/>
    <col min="3584" max="3584" width="35.5" style="204" customWidth="1"/>
    <col min="3585" max="3585" width="4.75" style="204" customWidth="1"/>
    <col min="3586" max="3586" width="39" style="204" customWidth="1"/>
    <col min="3587" max="3587" width="5" style="204" customWidth="1"/>
    <col min="3588" max="3588" width="19.375" style="204" customWidth="1"/>
    <col min="3589" max="3589" width="2.375" style="204" customWidth="1"/>
    <col min="3590" max="3590" width="19.375" style="204" customWidth="1"/>
    <col min="3591" max="3591" width="2.375" style="204" customWidth="1"/>
    <col min="3592" max="3592" width="19.375" style="204" customWidth="1"/>
    <col min="3593" max="3593" width="19.375" style="204"/>
    <col min="3594" max="3594" width="6.5" style="204" customWidth="1"/>
    <col min="3595" max="3595" width="19.375" style="204" customWidth="1"/>
    <col min="3596" max="3596" width="2.375" style="204" customWidth="1"/>
    <col min="3597" max="3597" width="19.375" style="204" customWidth="1"/>
    <col min="3598" max="3598" width="2.375" style="204" customWidth="1"/>
    <col min="3599" max="3599" width="19.375" style="204"/>
    <col min="3600" max="3600" width="6.5" style="204" customWidth="1"/>
    <col min="3601" max="3601" width="19.375" style="204" customWidth="1"/>
    <col min="3602" max="3602" width="2.375" style="204" customWidth="1"/>
    <col min="3603" max="3603" width="19.375" style="204" customWidth="1"/>
    <col min="3604" max="3604" width="2.375" style="204" customWidth="1"/>
    <col min="3605" max="3605" width="19.375" style="204" customWidth="1"/>
    <col min="3606" max="3606" width="6.375" style="204" customWidth="1"/>
    <col min="3607" max="3607" width="19.375" style="204" customWidth="1"/>
    <col min="3608" max="3608" width="2.25" style="204" customWidth="1"/>
    <col min="3609" max="3609" width="19.375" style="204"/>
    <col min="3610" max="3610" width="2.25" style="204" customWidth="1"/>
    <col min="3611" max="3836" width="19.375" style="204"/>
    <col min="3837" max="3837" width="6.5" style="204" customWidth="1"/>
    <col min="3838" max="3838" width="10.5" style="204" customWidth="1"/>
    <col min="3839" max="3839" width="6.25" style="204" customWidth="1"/>
    <col min="3840" max="3840" width="35.5" style="204" customWidth="1"/>
    <col min="3841" max="3841" width="4.75" style="204" customWidth="1"/>
    <col min="3842" max="3842" width="39" style="204" customWidth="1"/>
    <col min="3843" max="3843" width="5" style="204" customWidth="1"/>
    <col min="3844" max="3844" width="19.375" style="204" customWidth="1"/>
    <col min="3845" max="3845" width="2.375" style="204" customWidth="1"/>
    <col min="3846" max="3846" width="19.375" style="204" customWidth="1"/>
    <col min="3847" max="3847" width="2.375" style="204" customWidth="1"/>
    <col min="3848" max="3848" width="19.375" style="204" customWidth="1"/>
    <col min="3849" max="3849" width="19.375" style="204"/>
    <col min="3850" max="3850" width="6.5" style="204" customWidth="1"/>
    <col min="3851" max="3851" width="19.375" style="204" customWidth="1"/>
    <col min="3852" max="3852" width="2.375" style="204" customWidth="1"/>
    <col min="3853" max="3853" width="19.375" style="204" customWidth="1"/>
    <col min="3854" max="3854" width="2.375" style="204" customWidth="1"/>
    <col min="3855" max="3855" width="19.375" style="204"/>
    <col min="3856" max="3856" width="6.5" style="204" customWidth="1"/>
    <col min="3857" max="3857" width="19.375" style="204" customWidth="1"/>
    <col min="3858" max="3858" width="2.375" style="204" customWidth="1"/>
    <col min="3859" max="3859" width="19.375" style="204" customWidth="1"/>
    <col min="3860" max="3860" width="2.375" style="204" customWidth="1"/>
    <col min="3861" max="3861" width="19.375" style="204" customWidth="1"/>
    <col min="3862" max="3862" width="6.375" style="204" customWidth="1"/>
    <col min="3863" max="3863" width="19.375" style="204" customWidth="1"/>
    <col min="3864" max="3864" width="2.25" style="204" customWidth="1"/>
    <col min="3865" max="3865" width="19.375" style="204"/>
    <col min="3866" max="3866" width="2.25" style="204" customWidth="1"/>
    <col min="3867" max="4092" width="19.375" style="204"/>
    <col min="4093" max="4093" width="6.5" style="204" customWidth="1"/>
    <col min="4094" max="4094" width="10.5" style="204" customWidth="1"/>
    <col min="4095" max="4095" width="6.25" style="204" customWidth="1"/>
    <col min="4096" max="4096" width="35.5" style="204" customWidth="1"/>
    <col min="4097" max="4097" width="4.75" style="204" customWidth="1"/>
    <col min="4098" max="4098" width="39" style="204" customWidth="1"/>
    <col min="4099" max="4099" width="5" style="204" customWidth="1"/>
    <col min="4100" max="4100" width="19.375" style="204" customWidth="1"/>
    <col min="4101" max="4101" width="2.375" style="204" customWidth="1"/>
    <col min="4102" max="4102" width="19.375" style="204" customWidth="1"/>
    <col min="4103" max="4103" width="2.375" style="204" customWidth="1"/>
    <col min="4104" max="4104" width="19.375" style="204" customWidth="1"/>
    <col min="4105" max="4105" width="19.375" style="204"/>
    <col min="4106" max="4106" width="6.5" style="204" customWidth="1"/>
    <col min="4107" max="4107" width="19.375" style="204" customWidth="1"/>
    <col min="4108" max="4108" width="2.375" style="204" customWidth="1"/>
    <col min="4109" max="4109" width="19.375" style="204" customWidth="1"/>
    <col min="4110" max="4110" width="2.375" style="204" customWidth="1"/>
    <col min="4111" max="4111" width="19.375" style="204"/>
    <col min="4112" max="4112" width="6.5" style="204" customWidth="1"/>
    <col min="4113" max="4113" width="19.375" style="204" customWidth="1"/>
    <col min="4114" max="4114" width="2.375" style="204" customWidth="1"/>
    <col min="4115" max="4115" width="19.375" style="204" customWidth="1"/>
    <col min="4116" max="4116" width="2.375" style="204" customWidth="1"/>
    <col min="4117" max="4117" width="19.375" style="204" customWidth="1"/>
    <col min="4118" max="4118" width="6.375" style="204" customWidth="1"/>
    <col min="4119" max="4119" width="19.375" style="204" customWidth="1"/>
    <col min="4120" max="4120" width="2.25" style="204" customWidth="1"/>
    <col min="4121" max="4121" width="19.375" style="204"/>
    <col min="4122" max="4122" width="2.25" style="204" customWidth="1"/>
    <col min="4123" max="4348" width="19.375" style="204"/>
    <col min="4349" max="4349" width="6.5" style="204" customWidth="1"/>
    <col min="4350" max="4350" width="10.5" style="204" customWidth="1"/>
    <col min="4351" max="4351" width="6.25" style="204" customWidth="1"/>
    <col min="4352" max="4352" width="35.5" style="204" customWidth="1"/>
    <col min="4353" max="4353" width="4.75" style="204" customWidth="1"/>
    <col min="4354" max="4354" width="39" style="204" customWidth="1"/>
    <col min="4355" max="4355" width="5" style="204" customWidth="1"/>
    <col min="4356" max="4356" width="19.375" style="204" customWidth="1"/>
    <col min="4357" max="4357" width="2.375" style="204" customWidth="1"/>
    <col min="4358" max="4358" width="19.375" style="204" customWidth="1"/>
    <col min="4359" max="4359" width="2.375" style="204" customWidth="1"/>
    <col min="4360" max="4360" width="19.375" style="204" customWidth="1"/>
    <col min="4361" max="4361" width="19.375" style="204"/>
    <col min="4362" max="4362" width="6.5" style="204" customWidth="1"/>
    <col min="4363" max="4363" width="19.375" style="204" customWidth="1"/>
    <col min="4364" max="4364" width="2.375" style="204" customWidth="1"/>
    <col min="4365" max="4365" width="19.375" style="204" customWidth="1"/>
    <col min="4366" max="4366" width="2.375" style="204" customWidth="1"/>
    <col min="4367" max="4367" width="19.375" style="204"/>
    <col min="4368" max="4368" width="6.5" style="204" customWidth="1"/>
    <col min="4369" max="4369" width="19.375" style="204" customWidth="1"/>
    <col min="4370" max="4370" width="2.375" style="204" customWidth="1"/>
    <col min="4371" max="4371" width="19.375" style="204" customWidth="1"/>
    <col min="4372" max="4372" width="2.375" style="204" customWidth="1"/>
    <col min="4373" max="4373" width="19.375" style="204" customWidth="1"/>
    <col min="4374" max="4374" width="6.375" style="204" customWidth="1"/>
    <col min="4375" max="4375" width="19.375" style="204" customWidth="1"/>
    <col min="4376" max="4376" width="2.25" style="204" customWidth="1"/>
    <col min="4377" max="4377" width="19.375" style="204"/>
    <col min="4378" max="4378" width="2.25" style="204" customWidth="1"/>
    <col min="4379" max="4604" width="19.375" style="204"/>
    <col min="4605" max="4605" width="6.5" style="204" customWidth="1"/>
    <col min="4606" max="4606" width="10.5" style="204" customWidth="1"/>
    <col min="4607" max="4607" width="6.25" style="204" customWidth="1"/>
    <col min="4608" max="4608" width="35.5" style="204" customWidth="1"/>
    <col min="4609" max="4609" width="4.75" style="204" customWidth="1"/>
    <col min="4610" max="4610" width="39" style="204" customWidth="1"/>
    <col min="4611" max="4611" width="5" style="204" customWidth="1"/>
    <col min="4612" max="4612" width="19.375" style="204" customWidth="1"/>
    <col min="4613" max="4613" width="2.375" style="204" customWidth="1"/>
    <col min="4614" max="4614" width="19.375" style="204" customWidth="1"/>
    <col min="4615" max="4615" width="2.375" style="204" customWidth="1"/>
    <col min="4616" max="4616" width="19.375" style="204" customWidth="1"/>
    <col min="4617" max="4617" width="19.375" style="204"/>
    <col min="4618" max="4618" width="6.5" style="204" customWidth="1"/>
    <col min="4619" max="4619" width="19.375" style="204" customWidth="1"/>
    <col min="4620" max="4620" width="2.375" style="204" customWidth="1"/>
    <col min="4621" max="4621" width="19.375" style="204" customWidth="1"/>
    <col min="4622" max="4622" width="2.375" style="204" customWidth="1"/>
    <col min="4623" max="4623" width="19.375" style="204"/>
    <col min="4624" max="4624" width="6.5" style="204" customWidth="1"/>
    <col min="4625" max="4625" width="19.375" style="204" customWidth="1"/>
    <col min="4626" max="4626" width="2.375" style="204" customWidth="1"/>
    <col min="4627" max="4627" width="19.375" style="204" customWidth="1"/>
    <col min="4628" max="4628" width="2.375" style="204" customWidth="1"/>
    <col min="4629" max="4629" width="19.375" style="204" customWidth="1"/>
    <col min="4630" max="4630" width="6.375" style="204" customWidth="1"/>
    <col min="4631" max="4631" width="19.375" style="204" customWidth="1"/>
    <col min="4632" max="4632" width="2.25" style="204" customWidth="1"/>
    <col min="4633" max="4633" width="19.375" style="204"/>
    <col min="4634" max="4634" width="2.25" style="204" customWidth="1"/>
    <col min="4635" max="4860" width="19.375" style="204"/>
    <col min="4861" max="4861" width="6.5" style="204" customWidth="1"/>
    <col min="4862" max="4862" width="10.5" style="204" customWidth="1"/>
    <col min="4863" max="4863" width="6.25" style="204" customWidth="1"/>
    <col min="4864" max="4864" width="35.5" style="204" customWidth="1"/>
    <col min="4865" max="4865" width="4.75" style="204" customWidth="1"/>
    <col min="4866" max="4866" width="39" style="204" customWidth="1"/>
    <col min="4867" max="4867" width="5" style="204" customWidth="1"/>
    <col min="4868" max="4868" width="19.375" style="204" customWidth="1"/>
    <col min="4869" max="4869" width="2.375" style="204" customWidth="1"/>
    <col min="4870" max="4870" width="19.375" style="204" customWidth="1"/>
    <col min="4871" max="4871" width="2.375" style="204" customWidth="1"/>
    <col min="4872" max="4872" width="19.375" style="204" customWidth="1"/>
    <col min="4873" max="4873" width="19.375" style="204"/>
    <col min="4874" max="4874" width="6.5" style="204" customWidth="1"/>
    <col min="4875" max="4875" width="19.375" style="204" customWidth="1"/>
    <col min="4876" max="4876" width="2.375" style="204" customWidth="1"/>
    <col min="4877" max="4877" width="19.375" style="204" customWidth="1"/>
    <col min="4878" max="4878" width="2.375" style="204" customWidth="1"/>
    <col min="4879" max="4879" width="19.375" style="204"/>
    <col min="4880" max="4880" width="6.5" style="204" customWidth="1"/>
    <col min="4881" max="4881" width="19.375" style="204" customWidth="1"/>
    <col min="4882" max="4882" width="2.375" style="204" customWidth="1"/>
    <col min="4883" max="4883" width="19.375" style="204" customWidth="1"/>
    <col min="4884" max="4884" width="2.375" style="204" customWidth="1"/>
    <col min="4885" max="4885" width="19.375" style="204" customWidth="1"/>
    <col min="4886" max="4886" width="6.375" style="204" customWidth="1"/>
    <col min="4887" max="4887" width="19.375" style="204" customWidth="1"/>
    <col min="4888" max="4888" width="2.25" style="204" customWidth="1"/>
    <col min="4889" max="4889" width="19.375" style="204"/>
    <col min="4890" max="4890" width="2.25" style="204" customWidth="1"/>
    <col min="4891" max="5116" width="19.375" style="204"/>
    <col min="5117" max="5117" width="6.5" style="204" customWidth="1"/>
    <col min="5118" max="5118" width="10.5" style="204" customWidth="1"/>
    <col min="5119" max="5119" width="6.25" style="204" customWidth="1"/>
    <col min="5120" max="5120" width="35.5" style="204" customWidth="1"/>
    <col min="5121" max="5121" width="4.75" style="204" customWidth="1"/>
    <col min="5122" max="5122" width="39" style="204" customWidth="1"/>
    <col min="5123" max="5123" width="5" style="204" customWidth="1"/>
    <col min="5124" max="5124" width="19.375" style="204" customWidth="1"/>
    <col min="5125" max="5125" width="2.375" style="204" customWidth="1"/>
    <col min="5126" max="5126" width="19.375" style="204" customWidth="1"/>
    <col min="5127" max="5127" width="2.375" style="204" customWidth="1"/>
    <col min="5128" max="5128" width="19.375" style="204" customWidth="1"/>
    <col min="5129" max="5129" width="19.375" style="204"/>
    <col min="5130" max="5130" width="6.5" style="204" customWidth="1"/>
    <col min="5131" max="5131" width="19.375" style="204" customWidth="1"/>
    <col min="5132" max="5132" width="2.375" style="204" customWidth="1"/>
    <col min="5133" max="5133" width="19.375" style="204" customWidth="1"/>
    <col min="5134" max="5134" width="2.375" style="204" customWidth="1"/>
    <col min="5135" max="5135" width="19.375" style="204"/>
    <col min="5136" max="5136" width="6.5" style="204" customWidth="1"/>
    <col min="5137" max="5137" width="19.375" style="204" customWidth="1"/>
    <col min="5138" max="5138" width="2.375" style="204" customWidth="1"/>
    <col min="5139" max="5139" width="19.375" style="204" customWidth="1"/>
    <col min="5140" max="5140" width="2.375" style="204" customWidth="1"/>
    <col min="5141" max="5141" width="19.375" style="204" customWidth="1"/>
    <col min="5142" max="5142" width="6.375" style="204" customWidth="1"/>
    <col min="5143" max="5143" width="19.375" style="204" customWidth="1"/>
    <col min="5144" max="5144" width="2.25" style="204" customWidth="1"/>
    <col min="5145" max="5145" width="19.375" style="204"/>
    <col min="5146" max="5146" width="2.25" style="204" customWidth="1"/>
    <col min="5147" max="5372" width="19.375" style="204"/>
    <col min="5373" max="5373" width="6.5" style="204" customWidth="1"/>
    <col min="5374" max="5374" width="10.5" style="204" customWidth="1"/>
    <col min="5375" max="5375" width="6.25" style="204" customWidth="1"/>
    <col min="5376" max="5376" width="35.5" style="204" customWidth="1"/>
    <col min="5377" max="5377" width="4.75" style="204" customWidth="1"/>
    <col min="5378" max="5378" width="39" style="204" customWidth="1"/>
    <col min="5379" max="5379" width="5" style="204" customWidth="1"/>
    <col min="5380" max="5380" width="19.375" style="204" customWidth="1"/>
    <col min="5381" max="5381" width="2.375" style="204" customWidth="1"/>
    <col min="5382" max="5382" width="19.375" style="204" customWidth="1"/>
    <col min="5383" max="5383" width="2.375" style="204" customWidth="1"/>
    <col min="5384" max="5384" width="19.375" style="204" customWidth="1"/>
    <col min="5385" max="5385" width="19.375" style="204"/>
    <col min="5386" max="5386" width="6.5" style="204" customWidth="1"/>
    <col min="5387" max="5387" width="19.375" style="204" customWidth="1"/>
    <col min="5388" max="5388" width="2.375" style="204" customWidth="1"/>
    <col min="5389" max="5389" width="19.375" style="204" customWidth="1"/>
    <col min="5390" max="5390" width="2.375" style="204" customWidth="1"/>
    <col min="5391" max="5391" width="19.375" style="204"/>
    <col min="5392" max="5392" width="6.5" style="204" customWidth="1"/>
    <col min="5393" max="5393" width="19.375" style="204" customWidth="1"/>
    <col min="5394" max="5394" width="2.375" style="204" customWidth="1"/>
    <col min="5395" max="5395" width="19.375" style="204" customWidth="1"/>
    <col min="5396" max="5396" width="2.375" style="204" customWidth="1"/>
    <col min="5397" max="5397" width="19.375" style="204" customWidth="1"/>
    <col min="5398" max="5398" width="6.375" style="204" customWidth="1"/>
    <col min="5399" max="5399" width="19.375" style="204" customWidth="1"/>
    <col min="5400" max="5400" width="2.25" style="204" customWidth="1"/>
    <col min="5401" max="5401" width="19.375" style="204"/>
    <col min="5402" max="5402" width="2.25" style="204" customWidth="1"/>
    <col min="5403" max="5628" width="19.375" style="204"/>
    <col min="5629" max="5629" width="6.5" style="204" customWidth="1"/>
    <col min="5630" max="5630" width="10.5" style="204" customWidth="1"/>
    <col min="5631" max="5631" width="6.25" style="204" customWidth="1"/>
    <col min="5632" max="5632" width="35.5" style="204" customWidth="1"/>
    <col min="5633" max="5633" width="4.75" style="204" customWidth="1"/>
    <col min="5634" max="5634" width="39" style="204" customWidth="1"/>
    <col min="5635" max="5635" width="5" style="204" customWidth="1"/>
    <col min="5636" max="5636" width="19.375" style="204" customWidth="1"/>
    <col min="5637" max="5637" width="2.375" style="204" customWidth="1"/>
    <col min="5638" max="5638" width="19.375" style="204" customWidth="1"/>
    <col min="5639" max="5639" width="2.375" style="204" customWidth="1"/>
    <col min="5640" max="5640" width="19.375" style="204" customWidth="1"/>
    <col min="5641" max="5641" width="19.375" style="204"/>
    <col min="5642" max="5642" width="6.5" style="204" customWidth="1"/>
    <col min="5643" max="5643" width="19.375" style="204" customWidth="1"/>
    <col min="5644" max="5644" width="2.375" style="204" customWidth="1"/>
    <col min="5645" max="5645" width="19.375" style="204" customWidth="1"/>
    <col min="5646" max="5646" width="2.375" style="204" customWidth="1"/>
    <col min="5647" max="5647" width="19.375" style="204"/>
    <col min="5648" max="5648" width="6.5" style="204" customWidth="1"/>
    <col min="5649" max="5649" width="19.375" style="204" customWidth="1"/>
    <col min="5650" max="5650" width="2.375" style="204" customWidth="1"/>
    <col min="5651" max="5651" width="19.375" style="204" customWidth="1"/>
    <col min="5652" max="5652" width="2.375" style="204" customWidth="1"/>
    <col min="5653" max="5653" width="19.375" style="204" customWidth="1"/>
    <col min="5654" max="5654" width="6.375" style="204" customWidth="1"/>
    <col min="5655" max="5655" width="19.375" style="204" customWidth="1"/>
    <col min="5656" max="5656" width="2.25" style="204" customWidth="1"/>
    <col min="5657" max="5657" width="19.375" style="204"/>
    <col min="5658" max="5658" width="2.25" style="204" customWidth="1"/>
    <col min="5659" max="5884" width="19.375" style="204"/>
    <col min="5885" max="5885" width="6.5" style="204" customWidth="1"/>
    <col min="5886" max="5886" width="10.5" style="204" customWidth="1"/>
    <col min="5887" max="5887" width="6.25" style="204" customWidth="1"/>
    <col min="5888" max="5888" width="35.5" style="204" customWidth="1"/>
    <col min="5889" max="5889" width="4.75" style="204" customWidth="1"/>
    <col min="5890" max="5890" width="39" style="204" customWidth="1"/>
    <col min="5891" max="5891" width="5" style="204" customWidth="1"/>
    <col min="5892" max="5892" width="19.375" style="204" customWidth="1"/>
    <col min="5893" max="5893" width="2.375" style="204" customWidth="1"/>
    <col min="5894" max="5894" width="19.375" style="204" customWidth="1"/>
    <col min="5895" max="5895" width="2.375" style="204" customWidth="1"/>
    <col min="5896" max="5896" width="19.375" style="204" customWidth="1"/>
    <col min="5897" max="5897" width="19.375" style="204"/>
    <col min="5898" max="5898" width="6.5" style="204" customWidth="1"/>
    <col min="5899" max="5899" width="19.375" style="204" customWidth="1"/>
    <col min="5900" max="5900" width="2.375" style="204" customWidth="1"/>
    <col min="5901" max="5901" width="19.375" style="204" customWidth="1"/>
    <col min="5902" max="5902" width="2.375" style="204" customWidth="1"/>
    <col min="5903" max="5903" width="19.375" style="204"/>
    <col min="5904" max="5904" width="6.5" style="204" customWidth="1"/>
    <col min="5905" max="5905" width="19.375" style="204" customWidth="1"/>
    <col min="5906" max="5906" width="2.375" style="204" customWidth="1"/>
    <col min="5907" max="5907" width="19.375" style="204" customWidth="1"/>
    <col min="5908" max="5908" width="2.375" style="204" customWidth="1"/>
    <col min="5909" max="5909" width="19.375" style="204" customWidth="1"/>
    <col min="5910" max="5910" width="6.375" style="204" customWidth="1"/>
    <col min="5911" max="5911" width="19.375" style="204" customWidth="1"/>
    <col min="5912" max="5912" width="2.25" style="204" customWidth="1"/>
    <col min="5913" max="5913" width="19.375" style="204"/>
    <col min="5914" max="5914" width="2.25" style="204" customWidth="1"/>
    <col min="5915" max="6140" width="19.375" style="204"/>
    <col min="6141" max="6141" width="6.5" style="204" customWidth="1"/>
    <col min="6142" max="6142" width="10.5" style="204" customWidth="1"/>
    <col min="6143" max="6143" width="6.25" style="204" customWidth="1"/>
    <col min="6144" max="6144" width="35.5" style="204" customWidth="1"/>
    <col min="6145" max="6145" width="4.75" style="204" customWidth="1"/>
    <col min="6146" max="6146" width="39" style="204" customWidth="1"/>
    <col min="6147" max="6147" width="5" style="204" customWidth="1"/>
    <col min="6148" max="6148" width="19.375" style="204" customWidth="1"/>
    <col min="6149" max="6149" width="2.375" style="204" customWidth="1"/>
    <col min="6150" max="6150" width="19.375" style="204" customWidth="1"/>
    <col min="6151" max="6151" width="2.375" style="204" customWidth="1"/>
    <col min="6152" max="6152" width="19.375" style="204" customWidth="1"/>
    <col min="6153" max="6153" width="19.375" style="204"/>
    <col min="6154" max="6154" width="6.5" style="204" customWidth="1"/>
    <col min="6155" max="6155" width="19.375" style="204" customWidth="1"/>
    <col min="6156" max="6156" width="2.375" style="204" customWidth="1"/>
    <col min="6157" max="6157" width="19.375" style="204" customWidth="1"/>
    <col min="6158" max="6158" width="2.375" style="204" customWidth="1"/>
    <col min="6159" max="6159" width="19.375" style="204"/>
    <col min="6160" max="6160" width="6.5" style="204" customWidth="1"/>
    <col min="6161" max="6161" width="19.375" style="204" customWidth="1"/>
    <col min="6162" max="6162" width="2.375" style="204" customWidth="1"/>
    <col min="6163" max="6163" width="19.375" style="204" customWidth="1"/>
    <col min="6164" max="6164" width="2.375" style="204" customWidth="1"/>
    <col min="6165" max="6165" width="19.375" style="204" customWidth="1"/>
    <col min="6166" max="6166" width="6.375" style="204" customWidth="1"/>
    <col min="6167" max="6167" width="19.375" style="204" customWidth="1"/>
    <col min="6168" max="6168" width="2.25" style="204" customWidth="1"/>
    <col min="6169" max="6169" width="19.375" style="204"/>
    <col min="6170" max="6170" width="2.25" style="204" customWidth="1"/>
    <col min="6171" max="6396" width="19.375" style="204"/>
    <col min="6397" max="6397" width="6.5" style="204" customWidth="1"/>
    <col min="6398" max="6398" width="10.5" style="204" customWidth="1"/>
    <col min="6399" max="6399" width="6.25" style="204" customWidth="1"/>
    <col min="6400" max="6400" width="35.5" style="204" customWidth="1"/>
    <col min="6401" max="6401" width="4.75" style="204" customWidth="1"/>
    <col min="6402" max="6402" width="39" style="204" customWidth="1"/>
    <col min="6403" max="6403" width="5" style="204" customWidth="1"/>
    <col min="6404" max="6404" width="19.375" style="204" customWidth="1"/>
    <col min="6405" max="6405" width="2.375" style="204" customWidth="1"/>
    <col min="6406" max="6406" width="19.375" style="204" customWidth="1"/>
    <col min="6407" max="6407" width="2.375" style="204" customWidth="1"/>
    <col min="6408" max="6408" width="19.375" style="204" customWidth="1"/>
    <col min="6409" max="6409" width="19.375" style="204"/>
    <col min="6410" max="6410" width="6.5" style="204" customWidth="1"/>
    <col min="6411" max="6411" width="19.375" style="204" customWidth="1"/>
    <col min="6412" max="6412" width="2.375" style="204" customWidth="1"/>
    <col min="6413" max="6413" width="19.375" style="204" customWidth="1"/>
    <col min="6414" max="6414" width="2.375" style="204" customWidth="1"/>
    <col min="6415" max="6415" width="19.375" style="204"/>
    <col min="6416" max="6416" width="6.5" style="204" customWidth="1"/>
    <col min="6417" max="6417" width="19.375" style="204" customWidth="1"/>
    <col min="6418" max="6418" width="2.375" style="204" customWidth="1"/>
    <col min="6419" max="6419" width="19.375" style="204" customWidth="1"/>
    <col min="6420" max="6420" width="2.375" style="204" customWidth="1"/>
    <col min="6421" max="6421" width="19.375" style="204" customWidth="1"/>
    <col min="6422" max="6422" width="6.375" style="204" customWidth="1"/>
    <col min="6423" max="6423" width="19.375" style="204" customWidth="1"/>
    <col min="6424" max="6424" width="2.25" style="204" customWidth="1"/>
    <col min="6425" max="6425" width="19.375" style="204"/>
    <col min="6426" max="6426" width="2.25" style="204" customWidth="1"/>
    <col min="6427" max="6652" width="19.375" style="204"/>
    <col min="6653" max="6653" width="6.5" style="204" customWidth="1"/>
    <col min="6654" max="6654" width="10.5" style="204" customWidth="1"/>
    <col min="6655" max="6655" width="6.25" style="204" customWidth="1"/>
    <col min="6656" max="6656" width="35.5" style="204" customWidth="1"/>
    <col min="6657" max="6657" width="4.75" style="204" customWidth="1"/>
    <col min="6658" max="6658" width="39" style="204" customWidth="1"/>
    <col min="6659" max="6659" width="5" style="204" customWidth="1"/>
    <col min="6660" max="6660" width="19.375" style="204" customWidth="1"/>
    <col min="6661" max="6661" width="2.375" style="204" customWidth="1"/>
    <col min="6662" max="6662" width="19.375" style="204" customWidth="1"/>
    <col min="6663" max="6663" width="2.375" style="204" customWidth="1"/>
    <col min="6664" max="6664" width="19.375" style="204" customWidth="1"/>
    <col min="6665" max="6665" width="19.375" style="204"/>
    <col min="6666" max="6666" width="6.5" style="204" customWidth="1"/>
    <col min="6667" max="6667" width="19.375" style="204" customWidth="1"/>
    <col min="6668" max="6668" width="2.375" style="204" customWidth="1"/>
    <col min="6669" max="6669" width="19.375" style="204" customWidth="1"/>
    <col min="6670" max="6670" width="2.375" style="204" customWidth="1"/>
    <col min="6671" max="6671" width="19.375" style="204"/>
    <col min="6672" max="6672" width="6.5" style="204" customWidth="1"/>
    <col min="6673" max="6673" width="19.375" style="204" customWidth="1"/>
    <col min="6674" max="6674" width="2.375" style="204" customWidth="1"/>
    <col min="6675" max="6675" width="19.375" style="204" customWidth="1"/>
    <col min="6676" max="6676" width="2.375" style="204" customWidth="1"/>
    <col min="6677" max="6677" width="19.375" style="204" customWidth="1"/>
    <col min="6678" max="6678" width="6.375" style="204" customWidth="1"/>
    <col min="6679" max="6679" width="19.375" style="204" customWidth="1"/>
    <col min="6680" max="6680" width="2.25" style="204" customWidth="1"/>
    <col min="6681" max="6681" width="19.375" style="204"/>
    <col min="6682" max="6682" width="2.25" style="204" customWidth="1"/>
    <col min="6683" max="6908" width="19.375" style="204"/>
    <col min="6909" max="6909" width="6.5" style="204" customWidth="1"/>
    <col min="6910" max="6910" width="10.5" style="204" customWidth="1"/>
    <col min="6911" max="6911" width="6.25" style="204" customWidth="1"/>
    <col min="6912" max="6912" width="35.5" style="204" customWidth="1"/>
    <col min="6913" max="6913" width="4.75" style="204" customWidth="1"/>
    <col min="6914" max="6914" width="39" style="204" customWidth="1"/>
    <col min="6915" max="6915" width="5" style="204" customWidth="1"/>
    <col min="6916" max="6916" width="19.375" style="204" customWidth="1"/>
    <col min="6917" max="6917" width="2.375" style="204" customWidth="1"/>
    <col min="6918" max="6918" width="19.375" style="204" customWidth="1"/>
    <col min="6919" max="6919" width="2.375" style="204" customWidth="1"/>
    <col min="6920" max="6920" width="19.375" style="204" customWidth="1"/>
    <col min="6921" max="6921" width="19.375" style="204"/>
    <col min="6922" max="6922" width="6.5" style="204" customWidth="1"/>
    <col min="6923" max="6923" width="19.375" style="204" customWidth="1"/>
    <col min="6924" max="6924" width="2.375" style="204" customWidth="1"/>
    <col min="6925" max="6925" width="19.375" style="204" customWidth="1"/>
    <col min="6926" max="6926" width="2.375" style="204" customWidth="1"/>
    <col min="6927" max="6927" width="19.375" style="204"/>
    <col min="6928" max="6928" width="6.5" style="204" customWidth="1"/>
    <col min="6929" max="6929" width="19.375" style="204" customWidth="1"/>
    <col min="6930" max="6930" width="2.375" style="204" customWidth="1"/>
    <col min="6931" max="6931" width="19.375" style="204" customWidth="1"/>
    <col min="6932" max="6932" width="2.375" style="204" customWidth="1"/>
    <col min="6933" max="6933" width="19.375" style="204" customWidth="1"/>
    <col min="6934" max="6934" width="6.375" style="204" customWidth="1"/>
    <col min="6935" max="6935" width="19.375" style="204" customWidth="1"/>
    <col min="6936" max="6936" width="2.25" style="204" customWidth="1"/>
    <col min="6937" max="6937" width="19.375" style="204"/>
    <col min="6938" max="6938" width="2.25" style="204" customWidth="1"/>
    <col min="6939" max="7164" width="19.375" style="204"/>
    <col min="7165" max="7165" width="6.5" style="204" customWidth="1"/>
    <col min="7166" max="7166" width="10.5" style="204" customWidth="1"/>
    <col min="7167" max="7167" width="6.25" style="204" customWidth="1"/>
    <col min="7168" max="7168" width="35.5" style="204" customWidth="1"/>
    <col min="7169" max="7169" width="4.75" style="204" customWidth="1"/>
    <col min="7170" max="7170" width="39" style="204" customWidth="1"/>
    <col min="7171" max="7171" width="5" style="204" customWidth="1"/>
    <col min="7172" max="7172" width="19.375" style="204" customWidth="1"/>
    <col min="7173" max="7173" width="2.375" style="204" customWidth="1"/>
    <col min="7174" max="7174" width="19.375" style="204" customWidth="1"/>
    <col min="7175" max="7175" width="2.375" style="204" customWidth="1"/>
    <col min="7176" max="7176" width="19.375" style="204" customWidth="1"/>
    <col min="7177" max="7177" width="19.375" style="204"/>
    <col min="7178" max="7178" width="6.5" style="204" customWidth="1"/>
    <col min="7179" max="7179" width="19.375" style="204" customWidth="1"/>
    <col min="7180" max="7180" width="2.375" style="204" customWidth="1"/>
    <col min="7181" max="7181" width="19.375" style="204" customWidth="1"/>
    <col min="7182" max="7182" width="2.375" style="204" customWidth="1"/>
    <col min="7183" max="7183" width="19.375" style="204"/>
    <col min="7184" max="7184" width="6.5" style="204" customWidth="1"/>
    <col min="7185" max="7185" width="19.375" style="204" customWidth="1"/>
    <col min="7186" max="7186" width="2.375" style="204" customWidth="1"/>
    <col min="7187" max="7187" width="19.375" style="204" customWidth="1"/>
    <col min="7188" max="7188" width="2.375" style="204" customWidth="1"/>
    <col min="7189" max="7189" width="19.375" style="204" customWidth="1"/>
    <col min="7190" max="7190" width="6.375" style="204" customWidth="1"/>
    <col min="7191" max="7191" width="19.375" style="204" customWidth="1"/>
    <col min="7192" max="7192" width="2.25" style="204" customWidth="1"/>
    <col min="7193" max="7193" width="19.375" style="204"/>
    <col min="7194" max="7194" width="2.25" style="204" customWidth="1"/>
    <col min="7195" max="7420" width="19.375" style="204"/>
    <col min="7421" max="7421" width="6.5" style="204" customWidth="1"/>
    <col min="7422" max="7422" width="10.5" style="204" customWidth="1"/>
    <col min="7423" max="7423" width="6.25" style="204" customWidth="1"/>
    <col min="7424" max="7424" width="35.5" style="204" customWidth="1"/>
    <col min="7425" max="7425" width="4.75" style="204" customWidth="1"/>
    <col min="7426" max="7426" width="39" style="204" customWidth="1"/>
    <col min="7427" max="7427" width="5" style="204" customWidth="1"/>
    <col min="7428" max="7428" width="19.375" style="204" customWidth="1"/>
    <col min="7429" max="7429" width="2.375" style="204" customWidth="1"/>
    <col min="7430" max="7430" width="19.375" style="204" customWidth="1"/>
    <col min="7431" max="7431" width="2.375" style="204" customWidth="1"/>
    <col min="7432" max="7432" width="19.375" style="204" customWidth="1"/>
    <col min="7433" max="7433" width="19.375" style="204"/>
    <col min="7434" max="7434" width="6.5" style="204" customWidth="1"/>
    <col min="7435" max="7435" width="19.375" style="204" customWidth="1"/>
    <col min="7436" max="7436" width="2.375" style="204" customWidth="1"/>
    <col min="7437" max="7437" width="19.375" style="204" customWidth="1"/>
    <col min="7438" max="7438" width="2.375" style="204" customWidth="1"/>
    <col min="7439" max="7439" width="19.375" style="204"/>
    <col min="7440" max="7440" width="6.5" style="204" customWidth="1"/>
    <col min="7441" max="7441" width="19.375" style="204" customWidth="1"/>
    <col min="7442" max="7442" width="2.375" style="204" customWidth="1"/>
    <col min="7443" max="7443" width="19.375" style="204" customWidth="1"/>
    <col min="7444" max="7444" width="2.375" style="204" customWidth="1"/>
    <col min="7445" max="7445" width="19.375" style="204" customWidth="1"/>
    <col min="7446" max="7446" width="6.375" style="204" customWidth="1"/>
    <col min="7447" max="7447" width="19.375" style="204" customWidth="1"/>
    <col min="7448" max="7448" width="2.25" style="204" customWidth="1"/>
    <col min="7449" max="7449" width="19.375" style="204"/>
    <col min="7450" max="7450" width="2.25" style="204" customWidth="1"/>
    <col min="7451" max="7676" width="19.375" style="204"/>
    <col min="7677" max="7677" width="6.5" style="204" customWidth="1"/>
    <col min="7678" max="7678" width="10.5" style="204" customWidth="1"/>
    <col min="7679" max="7679" width="6.25" style="204" customWidth="1"/>
    <col min="7680" max="7680" width="35.5" style="204" customWidth="1"/>
    <col min="7681" max="7681" width="4.75" style="204" customWidth="1"/>
    <col min="7682" max="7682" width="39" style="204" customWidth="1"/>
    <col min="7683" max="7683" width="5" style="204" customWidth="1"/>
    <col min="7684" max="7684" width="19.375" style="204" customWidth="1"/>
    <col min="7685" max="7685" width="2.375" style="204" customWidth="1"/>
    <col min="7686" max="7686" width="19.375" style="204" customWidth="1"/>
    <col min="7687" max="7687" width="2.375" style="204" customWidth="1"/>
    <col min="7688" max="7688" width="19.375" style="204" customWidth="1"/>
    <col min="7689" max="7689" width="19.375" style="204"/>
    <col min="7690" max="7690" width="6.5" style="204" customWidth="1"/>
    <col min="7691" max="7691" width="19.375" style="204" customWidth="1"/>
    <col min="7692" max="7692" width="2.375" style="204" customWidth="1"/>
    <col min="7693" max="7693" width="19.375" style="204" customWidth="1"/>
    <col min="7694" max="7694" width="2.375" style="204" customWidth="1"/>
    <col min="7695" max="7695" width="19.375" style="204"/>
    <col min="7696" max="7696" width="6.5" style="204" customWidth="1"/>
    <col min="7697" max="7697" width="19.375" style="204" customWidth="1"/>
    <col min="7698" max="7698" width="2.375" style="204" customWidth="1"/>
    <col min="7699" max="7699" width="19.375" style="204" customWidth="1"/>
    <col min="7700" max="7700" width="2.375" style="204" customWidth="1"/>
    <col min="7701" max="7701" width="19.375" style="204" customWidth="1"/>
    <col min="7702" max="7702" width="6.375" style="204" customWidth="1"/>
    <col min="7703" max="7703" width="19.375" style="204" customWidth="1"/>
    <col min="7704" max="7704" width="2.25" style="204" customWidth="1"/>
    <col min="7705" max="7705" width="19.375" style="204"/>
    <col min="7706" max="7706" width="2.25" style="204" customWidth="1"/>
    <col min="7707" max="7932" width="19.375" style="204"/>
    <col min="7933" max="7933" width="6.5" style="204" customWidth="1"/>
    <col min="7934" max="7934" width="10.5" style="204" customWidth="1"/>
    <col min="7935" max="7935" width="6.25" style="204" customWidth="1"/>
    <col min="7936" max="7936" width="35.5" style="204" customWidth="1"/>
    <col min="7937" max="7937" width="4.75" style="204" customWidth="1"/>
    <col min="7938" max="7938" width="39" style="204" customWidth="1"/>
    <col min="7939" max="7939" width="5" style="204" customWidth="1"/>
    <col min="7940" max="7940" width="19.375" style="204" customWidth="1"/>
    <col min="7941" max="7941" width="2.375" style="204" customWidth="1"/>
    <col min="7942" max="7942" width="19.375" style="204" customWidth="1"/>
    <col min="7943" max="7943" width="2.375" style="204" customWidth="1"/>
    <col min="7944" max="7944" width="19.375" style="204" customWidth="1"/>
    <col min="7945" max="7945" width="19.375" style="204"/>
    <col min="7946" max="7946" width="6.5" style="204" customWidth="1"/>
    <col min="7947" max="7947" width="19.375" style="204" customWidth="1"/>
    <col min="7948" max="7948" width="2.375" style="204" customWidth="1"/>
    <col min="7949" max="7949" width="19.375" style="204" customWidth="1"/>
    <col min="7950" max="7950" width="2.375" style="204" customWidth="1"/>
    <col min="7951" max="7951" width="19.375" style="204"/>
    <col min="7952" max="7952" width="6.5" style="204" customWidth="1"/>
    <col min="7953" max="7953" width="19.375" style="204" customWidth="1"/>
    <col min="7954" max="7954" width="2.375" style="204" customWidth="1"/>
    <col min="7955" max="7955" width="19.375" style="204" customWidth="1"/>
    <col min="7956" max="7956" width="2.375" style="204" customWidth="1"/>
    <col min="7957" max="7957" width="19.375" style="204" customWidth="1"/>
    <col min="7958" max="7958" width="6.375" style="204" customWidth="1"/>
    <col min="7959" max="7959" width="19.375" style="204" customWidth="1"/>
    <col min="7960" max="7960" width="2.25" style="204" customWidth="1"/>
    <col min="7961" max="7961" width="19.375" style="204"/>
    <col min="7962" max="7962" width="2.25" style="204" customWidth="1"/>
    <col min="7963" max="8188" width="19.375" style="204"/>
    <col min="8189" max="8189" width="6.5" style="204" customWidth="1"/>
    <col min="8190" max="8190" width="10.5" style="204" customWidth="1"/>
    <col min="8191" max="8191" width="6.25" style="204" customWidth="1"/>
    <col min="8192" max="8192" width="35.5" style="204" customWidth="1"/>
    <col min="8193" max="8193" width="4.75" style="204" customWidth="1"/>
    <col min="8194" max="8194" width="39" style="204" customWidth="1"/>
    <col min="8195" max="8195" width="5" style="204" customWidth="1"/>
    <col min="8196" max="8196" width="19.375" style="204" customWidth="1"/>
    <col min="8197" max="8197" width="2.375" style="204" customWidth="1"/>
    <col min="8198" max="8198" width="19.375" style="204" customWidth="1"/>
    <col min="8199" max="8199" width="2.375" style="204" customWidth="1"/>
    <col min="8200" max="8200" width="19.375" style="204" customWidth="1"/>
    <col min="8201" max="8201" width="19.375" style="204"/>
    <col min="8202" max="8202" width="6.5" style="204" customWidth="1"/>
    <col min="8203" max="8203" width="19.375" style="204" customWidth="1"/>
    <col min="8204" max="8204" width="2.375" style="204" customWidth="1"/>
    <col min="8205" max="8205" width="19.375" style="204" customWidth="1"/>
    <col min="8206" max="8206" width="2.375" style="204" customWidth="1"/>
    <col min="8207" max="8207" width="19.375" style="204"/>
    <col min="8208" max="8208" width="6.5" style="204" customWidth="1"/>
    <col min="8209" max="8209" width="19.375" style="204" customWidth="1"/>
    <col min="8210" max="8210" width="2.375" style="204" customWidth="1"/>
    <col min="8211" max="8211" width="19.375" style="204" customWidth="1"/>
    <col min="8212" max="8212" width="2.375" style="204" customWidth="1"/>
    <col min="8213" max="8213" width="19.375" style="204" customWidth="1"/>
    <col min="8214" max="8214" width="6.375" style="204" customWidth="1"/>
    <col min="8215" max="8215" width="19.375" style="204" customWidth="1"/>
    <col min="8216" max="8216" width="2.25" style="204" customWidth="1"/>
    <col min="8217" max="8217" width="19.375" style="204"/>
    <col min="8218" max="8218" width="2.25" style="204" customWidth="1"/>
    <col min="8219" max="8444" width="19.375" style="204"/>
    <col min="8445" max="8445" width="6.5" style="204" customWidth="1"/>
    <col min="8446" max="8446" width="10.5" style="204" customWidth="1"/>
    <col min="8447" max="8447" width="6.25" style="204" customWidth="1"/>
    <col min="8448" max="8448" width="35.5" style="204" customWidth="1"/>
    <col min="8449" max="8449" width="4.75" style="204" customWidth="1"/>
    <col min="8450" max="8450" width="39" style="204" customWidth="1"/>
    <col min="8451" max="8451" width="5" style="204" customWidth="1"/>
    <col min="8452" max="8452" width="19.375" style="204" customWidth="1"/>
    <col min="8453" max="8453" width="2.375" style="204" customWidth="1"/>
    <col min="8454" max="8454" width="19.375" style="204" customWidth="1"/>
    <col min="8455" max="8455" width="2.375" style="204" customWidth="1"/>
    <col min="8456" max="8456" width="19.375" style="204" customWidth="1"/>
    <col min="8457" max="8457" width="19.375" style="204"/>
    <col min="8458" max="8458" width="6.5" style="204" customWidth="1"/>
    <col min="8459" max="8459" width="19.375" style="204" customWidth="1"/>
    <col min="8460" max="8460" width="2.375" style="204" customWidth="1"/>
    <col min="8461" max="8461" width="19.375" style="204" customWidth="1"/>
    <col min="8462" max="8462" width="2.375" style="204" customWidth="1"/>
    <col min="8463" max="8463" width="19.375" style="204"/>
    <col min="8464" max="8464" width="6.5" style="204" customWidth="1"/>
    <col min="8465" max="8465" width="19.375" style="204" customWidth="1"/>
    <col min="8466" max="8466" width="2.375" style="204" customWidth="1"/>
    <col min="8467" max="8467" width="19.375" style="204" customWidth="1"/>
    <col min="8468" max="8468" width="2.375" style="204" customWidth="1"/>
    <col min="8469" max="8469" width="19.375" style="204" customWidth="1"/>
    <col min="8470" max="8470" width="6.375" style="204" customWidth="1"/>
    <col min="8471" max="8471" width="19.375" style="204" customWidth="1"/>
    <col min="8472" max="8472" width="2.25" style="204" customWidth="1"/>
    <col min="8473" max="8473" width="19.375" style="204"/>
    <col min="8474" max="8474" width="2.25" style="204" customWidth="1"/>
    <col min="8475" max="8700" width="19.375" style="204"/>
    <col min="8701" max="8701" width="6.5" style="204" customWidth="1"/>
    <col min="8702" max="8702" width="10.5" style="204" customWidth="1"/>
    <col min="8703" max="8703" width="6.25" style="204" customWidth="1"/>
    <col min="8704" max="8704" width="35.5" style="204" customWidth="1"/>
    <col min="8705" max="8705" width="4.75" style="204" customWidth="1"/>
    <col min="8706" max="8706" width="39" style="204" customWidth="1"/>
    <col min="8707" max="8707" width="5" style="204" customWidth="1"/>
    <col min="8708" max="8708" width="19.375" style="204" customWidth="1"/>
    <col min="8709" max="8709" width="2.375" style="204" customWidth="1"/>
    <col min="8710" max="8710" width="19.375" style="204" customWidth="1"/>
    <col min="8711" max="8711" width="2.375" style="204" customWidth="1"/>
    <col min="8712" max="8712" width="19.375" style="204" customWidth="1"/>
    <col min="8713" max="8713" width="19.375" style="204"/>
    <col min="8714" max="8714" width="6.5" style="204" customWidth="1"/>
    <col min="8715" max="8715" width="19.375" style="204" customWidth="1"/>
    <col min="8716" max="8716" width="2.375" style="204" customWidth="1"/>
    <col min="8717" max="8717" width="19.375" style="204" customWidth="1"/>
    <col min="8718" max="8718" width="2.375" style="204" customWidth="1"/>
    <col min="8719" max="8719" width="19.375" style="204"/>
    <col min="8720" max="8720" width="6.5" style="204" customWidth="1"/>
    <col min="8721" max="8721" width="19.375" style="204" customWidth="1"/>
    <col min="8722" max="8722" width="2.375" style="204" customWidth="1"/>
    <col min="8723" max="8723" width="19.375" style="204" customWidth="1"/>
    <col min="8724" max="8724" width="2.375" style="204" customWidth="1"/>
    <col min="8725" max="8725" width="19.375" style="204" customWidth="1"/>
    <col min="8726" max="8726" width="6.375" style="204" customWidth="1"/>
    <col min="8727" max="8727" width="19.375" style="204" customWidth="1"/>
    <col min="8728" max="8728" width="2.25" style="204" customWidth="1"/>
    <col min="8729" max="8729" width="19.375" style="204"/>
    <col min="8730" max="8730" width="2.25" style="204" customWidth="1"/>
    <col min="8731" max="8956" width="19.375" style="204"/>
    <col min="8957" max="8957" width="6.5" style="204" customWidth="1"/>
    <col min="8958" max="8958" width="10.5" style="204" customWidth="1"/>
    <col min="8959" max="8959" width="6.25" style="204" customWidth="1"/>
    <col min="8960" max="8960" width="35.5" style="204" customWidth="1"/>
    <col min="8961" max="8961" width="4.75" style="204" customWidth="1"/>
    <col min="8962" max="8962" width="39" style="204" customWidth="1"/>
    <col min="8963" max="8963" width="5" style="204" customWidth="1"/>
    <col min="8964" max="8964" width="19.375" style="204" customWidth="1"/>
    <col min="8965" max="8965" width="2.375" style="204" customWidth="1"/>
    <col min="8966" max="8966" width="19.375" style="204" customWidth="1"/>
    <col min="8967" max="8967" width="2.375" style="204" customWidth="1"/>
    <col min="8968" max="8968" width="19.375" style="204" customWidth="1"/>
    <col min="8969" max="8969" width="19.375" style="204"/>
    <col min="8970" max="8970" width="6.5" style="204" customWidth="1"/>
    <col min="8971" max="8971" width="19.375" style="204" customWidth="1"/>
    <col min="8972" max="8972" width="2.375" style="204" customWidth="1"/>
    <col min="8973" max="8973" width="19.375" style="204" customWidth="1"/>
    <col min="8974" max="8974" width="2.375" style="204" customWidth="1"/>
    <col min="8975" max="8975" width="19.375" style="204"/>
    <col min="8976" max="8976" width="6.5" style="204" customWidth="1"/>
    <col min="8977" max="8977" width="19.375" style="204" customWidth="1"/>
    <col min="8978" max="8978" width="2.375" style="204" customWidth="1"/>
    <col min="8979" max="8979" width="19.375" style="204" customWidth="1"/>
    <col min="8980" max="8980" width="2.375" style="204" customWidth="1"/>
    <col min="8981" max="8981" width="19.375" style="204" customWidth="1"/>
    <col min="8982" max="8982" width="6.375" style="204" customWidth="1"/>
    <col min="8983" max="8983" width="19.375" style="204" customWidth="1"/>
    <col min="8984" max="8984" width="2.25" style="204" customWidth="1"/>
    <col min="8985" max="8985" width="19.375" style="204"/>
    <col min="8986" max="8986" width="2.25" style="204" customWidth="1"/>
    <col min="8987" max="9212" width="19.375" style="204"/>
    <col min="9213" max="9213" width="6.5" style="204" customWidth="1"/>
    <col min="9214" max="9214" width="10.5" style="204" customWidth="1"/>
    <col min="9215" max="9215" width="6.25" style="204" customWidth="1"/>
    <col min="9216" max="9216" width="35.5" style="204" customWidth="1"/>
    <col min="9217" max="9217" width="4.75" style="204" customWidth="1"/>
    <col min="9218" max="9218" width="39" style="204" customWidth="1"/>
    <col min="9219" max="9219" width="5" style="204" customWidth="1"/>
    <col min="9220" max="9220" width="19.375" style="204" customWidth="1"/>
    <col min="9221" max="9221" width="2.375" style="204" customWidth="1"/>
    <col min="9222" max="9222" width="19.375" style="204" customWidth="1"/>
    <col min="9223" max="9223" width="2.375" style="204" customWidth="1"/>
    <col min="9224" max="9224" width="19.375" style="204" customWidth="1"/>
    <col min="9225" max="9225" width="19.375" style="204"/>
    <col min="9226" max="9226" width="6.5" style="204" customWidth="1"/>
    <col min="9227" max="9227" width="19.375" style="204" customWidth="1"/>
    <col min="9228" max="9228" width="2.375" style="204" customWidth="1"/>
    <col min="9229" max="9229" width="19.375" style="204" customWidth="1"/>
    <col min="9230" max="9230" width="2.375" style="204" customWidth="1"/>
    <col min="9231" max="9231" width="19.375" style="204"/>
    <col min="9232" max="9232" width="6.5" style="204" customWidth="1"/>
    <col min="9233" max="9233" width="19.375" style="204" customWidth="1"/>
    <col min="9234" max="9234" width="2.375" style="204" customWidth="1"/>
    <col min="9235" max="9235" width="19.375" style="204" customWidth="1"/>
    <col min="9236" max="9236" width="2.375" style="204" customWidth="1"/>
    <col min="9237" max="9237" width="19.375" style="204" customWidth="1"/>
    <col min="9238" max="9238" width="6.375" style="204" customWidth="1"/>
    <col min="9239" max="9239" width="19.375" style="204" customWidth="1"/>
    <col min="9240" max="9240" width="2.25" style="204" customWidth="1"/>
    <col min="9241" max="9241" width="19.375" style="204"/>
    <col min="9242" max="9242" width="2.25" style="204" customWidth="1"/>
    <col min="9243" max="9468" width="19.375" style="204"/>
    <col min="9469" max="9469" width="6.5" style="204" customWidth="1"/>
    <col min="9470" max="9470" width="10.5" style="204" customWidth="1"/>
    <col min="9471" max="9471" width="6.25" style="204" customWidth="1"/>
    <col min="9472" max="9472" width="35.5" style="204" customWidth="1"/>
    <col min="9473" max="9473" width="4.75" style="204" customWidth="1"/>
    <col min="9474" max="9474" width="39" style="204" customWidth="1"/>
    <col min="9475" max="9475" width="5" style="204" customWidth="1"/>
    <col min="9476" max="9476" width="19.375" style="204" customWidth="1"/>
    <col min="9477" max="9477" width="2.375" style="204" customWidth="1"/>
    <col min="9478" max="9478" width="19.375" style="204" customWidth="1"/>
    <col min="9479" max="9479" width="2.375" style="204" customWidth="1"/>
    <col min="9480" max="9480" width="19.375" style="204" customWidth="1"/>
    <col min="9481" max="9481" width="19.375" style="204"/>
    <col min="9482" max="9482" width="6.5" style="204" customWidth="1"/>
    <col min="9483" max="9483" width="19.375" style="204" customWidth="1"/>
    <col min="9484" max="9484" width="2.375" style="204" customWidth="1"/>
    <col min="9485" max="9485" width="19.375" style="204" customWidth="1"/>
    <col min="9486" max="9486" width="2.375" style="204" customWidth="1"/>
    <col min="9487" max="9487" width="19.375" style="204"/>
    <col min="9488" max="9488" width="6.5" style="204" customWidth="1"/>
    <col min="9489" max="9489" width="19.375" style="204" customWidth="1"/>
    <col min="9490" max="9490" width="2.375" style="204" customWidth="1"/>
    <col min="9491" max="9491" width="19.375" style="204" customWidth="1"/>
    <col min="9492" max="9492" width="2.375" style="204" customWidth="1"/>
    <col min="9493" max="9493" width="19.375" style="204" customWidth="1"/>
    <col min="9494" max="9494" width="6.375" style="204" customWidth="1"/>
    <col min="9495" max="9495" width="19.375" style="204" customWidth="1"/>
    <col min="9496" max="9496" width="2.25" style="204" customWidth="1"/>
    <col min="9497" max="9497" width="19.375" style="204"/>
    <col min="9498" max="9498" width="2.25" style="204" customWidth="1"/>
    <col min="9499" max="9724" width="19.375" style="204"/>
    <col min="9725" max="9725" width="6.5" style="204" customWidth="1"/>
    <col min="9726" max="9726" width="10.5" style="204" customWidth="1"/>
    <col min="9727" max="9727" width="6.25" style="204" customWidth="1"/>
    <col min="9728" max="9728" width="35.5" style="204" customWidth="1"/>
    <col min="9729" max="9729" width="4.75" style="204" customWidth="1"/>
    <col min="9730" max="9730" width="39" style="204" customWidth="1"/>
    <col min="9731" max="9731" width="5" style="204" customWidth="1"/>
    <col min="9732" max="9732" width="19.375" style="204" customWidth="1"/>
    <col min="9733" max="9733" width="2.375" style="204" customWidth="1"/>
    <col min="9734" max="9734" width="19.375" style="204" customWidth="1"/>
    <col min="9735" max="9735" width="2.375" style="204" customWidth="1"/>
    <col min="9736" max="9736" width="19.375" style="204" customWidth="1"/>
    <col min="9737" max="9737" width="19.375" style="204"/>
    <col min="9738" max="9738" width="6.5" style="204" customWidth="1"/>
    <col min="9739" max="9739" width="19.375" style="204" customWidth="1"/>
    <col min="9740" max="9740" width="2.375" style="204" customWidth="1"/>
    <col min="9741" max="9741" width="19.375" style="204" customWidth="1"/>
    <col min="9742" max="9742" width="2.375" style="204" customWidth="1"/>
    <col min="9743" max="9743" width="19.375" style="204"/>
    <col min="9744" max="9744" width="6.5" style="204" customWidth="1"/>
    <col min="9745" max="9745" width="19.375" style="204" customWidth="1"/>
    <col min="9746" max="9746" width="2.375" style="204" customWidth="1"/>
    <col min="9747" max="9747" width="19.375" style="204" customWidth="1"/>
    <col min="9748" max="9748" width="2.375" style="204" customWidth="1"/>
    <col min="9749" max="9749" width="19.375" style="204" customWidth="1"/>
    <col min="9750" max="9750" width="6.375" style="204" customWidth="1"/>
    <col min="9751" max="9751" width="19.375" style="204" customWidth="1"/>
    <col min="9752" max="9752" width="2.25" style="204" customWidth="1"/>
    <col min="9753" max="9753" width="19.375" style="204"/>
    <col min="9754" max="9754" width="2.25" style="204" customWidth="1"/>
    <col min="9755" max="9980" width="19.375" style="204"/>
    <col min="9981" max="9981" width="6.5" style="204" customWidth="1"/>
    <col min="9982" max="9982" width="10.5" style="204" customWidth="1"/>
    <col min="9983" max="9983" width="6.25" style="204" customWidth="1"/>
    <col min="9984" max="9984" width="35.5" style="204" customWidth="1"/>
    <col min="9985" max="9985" width="4.75" style="204" customWidth="1"/>
    <col min="9986" max="9986" width="39" style="204" customWidth="1"/>
    <col min="9987" max="9987" width="5" style="204" customWidth="1"/>
    <col min="9988" max="9988" width="19.375" style="204" customWidth="1"/>
    <col min="9989" max="9989" width="2.375" style="204" customWidth="1"/>
    <col min="9990" max="9990" width="19.375" style="204" customWidth="1"/>
    <col min="9991" max="9991" width="2.375" style="204" customWidth="1"/>
    <col min="9992" max="9992" width="19.375" style="204" customWidth="1"/>
    <col min="9993" max="9993" width="19.375" style="204"/>
    <col min="9994" max="9994" width="6.5" style="204" customWidth="1"/>
    <col min="9995" max="9995" width="19.375" style="204" customWidth="1"/>
    <col min="9996" max="9996" width="2.375" style="204" customWidth="1"/>
    <col min="9997" max="9997" width="19.375" style="204" customWidth="1"/>
    <col min="9998" max="9998" width="2.375" style="204" customWidth="1"/>
    <col min="9999" max="9999" width="19.375" style="204"/>
    <col min="10000" max="10000" width="6.5" style="204" customWidth="1"/>
    <col min="10001" max="10001" width="19.375" style="204" customWidth="1"/>
    <col min="10002" max="10002" width="2.375" style="204" customWidth="1"/>
    <col min="10003" max="10003" width="19.375" style="204" customWidth="1"/>
    <col min="10004" max="10004" width="2.375" style="204" customWidth="1"/>
    <col min="10005" max="10005" width="19.375" style="204" customWidth="1"/>
    <col min="10006" max="10006" width="6.375" style="204" customWidth="1"/>
    <col min="10007" max="10007" width="19.375" style="204" customWidth="1"/>
    <col min="10008" max="10008" width="2.25" style="204" customWidth="1"/>
    <col min="10009" max="10009" width="19.375" style="204"/>
    <col min="10010" max="10010" width="2.25" style="204" customWidth="1"/>
    <col min="10011" max="10236" width="19.375" style="204"/>
    <col min="10237" max="10237" width="6.5" style="204" customWidth="1"/>
    <col min="10238" max="10238" width="10.5" style="204" customWidth="1"/>
    <col min="10239" max="10239" width="6.25" style="204" customWidth="1"/>
    <col min="10240" max="10240" width="35.5" style="204" customWidth="1"/>
    <col min="10241" max="10241" width="4.75" style="204" customWidth="1"/>
    <col min="10242" max="10242" width="39" style="204" customWidth="1"/>
    <col min="10243" max="10243" width="5" style="204" customWidth="1"/>
    <col min="10244" max="10244" width="19.375" style="204" customWidth="1"/>
    <col min="10245" max="10245" width="2.375" style="204" customWidth="1"/>
    <col min="10246" max="10246" width="19.375" style="204" customWidth="1"/>
    <col min="10247" max="10247" width="2.375" style="204" customWidth="1"/>
    <col min="10248" max="10248" width="19.375" style="204" customWidth="1"/>
    <col min="10249" max="10249" width="19.375" style="204"/>
    <col min="10250" max="10250" width="6.5" style="204" customWidth="1"/>
    <col min="10251" max="10251" width="19.375" style="204" customWidth="1"/>
    <col min="10252" max="10252" width="2.375" style="204" customWidth="1"/>
    <col min="10253" max="10253" width="19.375" style="204" customWidth="1"/>
    <col min="10254" max="10254" width="2.375" style="204" customWidth="1"/>
    <col min="10255" max="10255" width="19.375" style="204"/>
    <col min="10256" max="10256" width="6.5" style="204" customWidth="1"/>
    <col min="10257" max="10257" width="19.375" style="204" customWidth="1"/>
    <col min="10258" max="10258" width="2.375" style="204" customWidth="1"/>
    <col min="10259" max="10259" width="19.375" style="204" customWidth="1"/>
    <col min="10260" max="10260" width="2.375" style="204" customWidth="1"/>
    <col min="10261" max="10261" width="19.375" style="204" customWidth="1"/>
    <col min="10262" max="10262" width="6.375" style="204" customWidth="1"/>
    <col min="10263" max="10263" width="19.375" style="204" customWidth="1"/>
    <col min="10264" max="10264" width="2.25" style="204" customWidth="1"/>
    <col min="10265" max="10265" width="19.375" style="204"/>
    <col min="10266" max="10266" width="2.25" style="204" customWidth="1"/>
    <col min="10267" max="10492" width="19.375" style="204"/>
    <col min="10493" max="10493" width="6.5" style="204" customWidth="1"/>
    <col min="10494" max="10494" width="10.5" style="204" customWidth="1"/>
    <col min="10495" max="10495" width="6.25" style="204" customWidth="1"/>
    <col min="10496" max="10496" width="35.5" style="204" customWidth="1"/>
    <col min="10497" max="10497" width="4.75" style="204" customWidth="1"/>
    <col min="10498" max="10498" width="39" style="204" customWidth="1"/>
    <col min="10499" max="10499" width="5" style="204" customWidth="1"/>
    <col min="10500" max="10500" width="19.375" style="204" customWidth="1"/>
    <col min="10501" max="10501" width="2.375" style="204" customWidth="1"/>
    <col min="10502" max="10502" width="19.375" style="204" customWidth="1"/>
    <col min="10503" max="10503" width="2.375" style="204" customWidth="1"/>
    <col min="10504" max="10504" width="19.375" style="204" customWidth="1"/>
    <col min="10505" max="10505" width="19.375" style="204"/>
    <col min="10506" max="10506" width="6.5" style="204" customWidth="1"/>
    <col min="10507" max="10507" width="19.375" style="204" customWidth="1"/>
    <col min="10508" max="10508" width="2.375" style="204" customWidth="1"/>
    <col min="10509" max="10509" width="19.375" style="204" customWidth="1"/>
    <col min="10510" max="10510" width="2.375" style="204" customWidth="1"/>
    <col min="10511" max="10511" width="19.375" style="204"/>
    <col min="10512" max="10512" width="6.5" style="204" customWidth="1"/>
    <col min="10513" max="10513" width="19.375" style="204" customWidth="1"/>
    <col min="10514" max="10514" width="2.375" style="204" customWidth="1"/>
    <col min="10515" max="10515" width="19.375" style="204" customWidth="1"/>
    <col min="10516" max="10516" width="2.375" style="204" customWidth="1"/>
    <col min="10517" max="10517" width="19.375" style="204" customWidth="1"/>
    <col min="10518" max="10518" width="6.375" style="204" customWidth="1"/>
    <col min="10519" max="10519" width="19.375" style="204" customWidth="1"/>
    <col min="10520" max="10520" width="2.25" style="204" customWidth="1"/>
    <col min="10521" max="10521" width="19.375" style="204"/>
    <col min="10522" max="10522" width="2.25" style="204" customWidth="1"/>
    <col min="10523" max="10748" width="19.375" style="204"/>
    <col min="10749" max="10749" width="6.5" style="204" customWidth="1"/>
    <col min="10750" max="10750" width="10.5" style="204" customWidth="1"/>
    <col min="10751" max="10751" width="6.25" style="204" customWidth="1"/>
    <col min="10752" max="10752" width="35.5" style="204" customWidth="1"/>
    <col min="10753" max="10753" width="4.75" style="204" customWidth="1"/>
    <col min="10754" max="10754" width="39" style="204" customWidth="1"/>
    <col min="10755" max="10755" width="5" style="204" customWidth="1"/>
    <col min="10756" max="10756" width="19.375" style="204" customWidth="1"/>
    <col min="10757" max="10757" width="2.375" style="204" customWidth="1"/>
    <col min="10758" max="10758" width="19.375" style="204" customWidth="1"/>
    <col min="10759" max="10759" width="2.375" style="204" customWidth="1"/>
    <col min="10760" max="10760" width="19.375" style="204" customWidth="1"/>
    <col min="10761" max="10761" width="19.375" style="204"/>
    <col min="10762" max="10762" width="6.5" style="204" customWidth="1"/>
    <col min="10763" max="10763" width="19.375" style="204" customWidth="1"/>
    <col min="10764" max="10764" width="2.375" style="204" customWidth="1"/>
    <col min="10765" max="10765" width="19.375" style="204" customWidth="1"/>
    <col min="10766" max="10766" width="2.375" style="204" customWidth="1"/>
    <col min="10767" max="10767" width="19.375" style="204"/>
    <col min="10768" max="10768" width="6.5" style="204" customWidth="1"/>
    <col min="10769" max="10769" width="19.375" style="204" customWidth="1"/>
    <col min="10770" max="10770" width="2.375" style="204" customWidth="1"/>
    <col min="10771" max="10771" width="19.375" style="204" customWidth="1"/>
    <col min="10772" max="10772" width="2.375" style="204" customWidth="1"/>
    <col min="10773" max="10773" width="19.375" style="204" customWidth="1"/>
    <col min="10774" max="10774" width="6.375" style="204" customWidth="1"/>
    <col min="10775" max="10775" width="19.375" style="204" customWidth="1"/>
    <col min="10776" max="10776" width="2.25" style="204" customWidth="1"/>
    <col min="10777" max="10777" width="19.375" style="204"/>
    <col min="10778" max="10778" width="2.25" style="204" customWidth="1"/>
    <col min="10779" max="11004" width="19.375" style="204"/>
    <col min="11005" max="11005" width="6.5" style="204" customWidth="1"/>
    <col min="11006" max="11006" width="10.5" style="204" customWidth="1"/>
    <col min="11007" max="11007" width="6.25" style="204" customWidth="1"/>
    <col min="11008" max="11008" width="35.5" style="204" customWidth="1"/>
    <col min="11009" max="11009" width="4.75" style="204" customWidth="1"/>
    <col min="11010" max="11010" width="39" style="204" customWidth="1"/>
    <col min="11011" max="11011" width="5" style="204" customWidth="1"/>
    <col min="11012" max="11012" width="19.375" style="204" customWidth="1"/>
    <col min="11013" max="11013" width="2.375" style="204" customWidth="1"/>
    <col min="11014" max="11014" width="19.375" style="204" customWidth="1"/>
    <col min="11015" max="11015" width="2.375" style="204" customWidth="1"/>
    <col min="11016" max="11016" width="19.375" style="204" customWidth="1"/>
    <col min="11017" max="11017" width="19.375" style="204"/>
    <col min="11018" max="11018" width="6.5" style="204" customWidth="1"/>
    <col min="11019" max="11019" width="19.375" style="204" customWidth="1"/>
    <col min="11020" max="11020" width="2.375" style="204" customWidth="1"/>
    <col min="11021" max="11021" width="19.375" style="204" customWidth="1"/>
    <col min="11022" max="11022" width="2.375" style="204" customWidth="1"/>
    <col min="11023" max="11023" width="19.375" style="204"/>
    <col min="11024" max="11024" width="6.5" style="204" customWidth="1"/>
    <col min="11025" max="11025" width="19.375" style="204" customWidth="1"/>
    <col min="11026" max="11026" width="2.375" style="204" customWidth="1"/>
    <col min="11027" max="11027" width="19.375" style="204" customWidth="1"/>
    <col min="11028" max="11028" width="2.375" style="204" customWidth="1"/>
    <col min="11029" max="11029" width="19.375" style="204" customWidth="1"/>
    <col min="11030" max="11030" width="6.375" style="204" customWidth="1"/>
    <col min="11031" max="11031" width="19.375" style="204" customWidth="1"/>
    <col min="11032" max="11032" width="2.25" style="204" customWidth="1"/>
    <col min="11033" max="11033" width="19.375" style="204"/>
    <col min="11034" max="11034" width="2.25" style="204" customWidth="1"/>
    <col min="11035" max="11260" width="19.375" style="204"/>
    <col min="11261" max="11261" width="6.5" style="204" customWidth="1"/>
    <col min="11262" max="11262" width="10.5" style="204" customWidth="1"/>
    <col min="11263" max="11263" width="6.25" style="204" customWidth="1"/>
    <col min="11264" max="11264" width="35.5" style="204" customWidth="1"/>
    <col min="11265" max="11265" width="4.75" style="204" customWidth="1"/>
    <col min="11266" max="11266" width="39" style="204" customWidth="1"/>
    <col min="11267" max="11267" width="5" style="204" customWidth="1"/>
    <col min="11268" max="11268" width="19.375" style="204" customWidth="1"/>
    <col min="11269" max="11269" width="2.375" style="204" customWidth="1"/>
    <col min="11270" max="11270" width="19.375" style="204" customWidth="1"/>
    <col min="11271" max="11271" width="2.375" style="204" customWidth="1"/>
    <col min="11272" max="11272" width="19.375" style="204" customWidth="1"/>
    <col min="11273" max="11273" width="19.375" style="204"/>
    <col min="11274" max="11274" width="6.5" style="204" customWidth="1"/>
    <col min="11275" max="11275" width="19.375" style="204" customWidth="1"/>
    <col min="11276" max="11276" width="2.375" style="204" customWidth="1"/>
    <col min="11277" max="11277" width="19.375" style="204" customWidth="1"/>
    <col min="11278" max="11278" width="2.375" style="204" customWidth="1"/>
    <col min="11279" max="11279" width="19.375" style="204"/>
    <col min="11280" max="11280" width="6.5" style="204" customWidth="1"/>
    <col min="11281" max="11281" width="19.375" style="204" customWidth="1"/>
    <col min="11282" max="11282" width="2.375" style="204" customWidth="1"/>
    <col min="11283" max="11283" width="19.375" style="204" customWidth="1"/>
    <col min="11284" max="11284" width="2.375" style="204" customWidth="1"/>
    <col min="11285" max="11285" width="19.375" style="204" customWidth="1"/>
    <col min="11286" max="11286" width="6.375" style="204" customWidth="1"/>
    <col min="11287" max="11287" width="19.375" style="204" customWidth="1"/>
    <col min="11288" max="11288" width="2.25" style="204" customWidth="1"/>
    <col min="11289" max="11289" width="19.375" style="204"/>
    <col min="11290" max="11290" width="2.25" style="204" customWidth="1"/>
    <col min="11291" max="11516" width="19.375" style="204"/>
    <col min="11517" max="11517" width="6.5" style="204" customWidth="1"/>
    <col min="11518" max="11518" width="10.5" style="204" customWidth="1"/>
    <col min="11519" max="11519" width="6.25" style="204" customWidth="1"/>
    <col min="11520" max="11520" width="35.5" style="204" customWidth="1"/>
    <col min="11521" max="11521" width="4.75" style="204" customWidth="1"/>
    <col min="11522" max="11522" width="39" style="204" customWidth="1"/>
    <col min="11523" max="11523" width="5" style="204" customWidth="1"/>
    <col min="11524" max="11524" width="19.375" style="204" customWidth="1"/>
    <col min="11525" max="11525" width="2.375" style="204" customWidth="1"/>
    <col min="11526" max="11526" width="19.375" style="204" customWidth="1"/>
    <col min="11527" max="11527" width="2.375" style="204" customWidth="1"/>
    <col min="11528" max="11528" width="19.375" style="204" customWidth="1"/>
    <col min="11529" max="11529" width="19.375" style="204"/>
    <col min="11530" max="11530" width="6.5" style="204" customWidth="1"/>
    <col min="11531" max="11531" width="19.375" style="204" customWidth="1"/>
    <col min="11532" max="11532" width="2.375" style="204" customWidth="1"/>
    <col min="11533" max="11533" width="19.375" style="204" customWidth="1"/>
    <col min="11534" max="11534" width="2.375" style="204" customWidth="1"/>
    <col min="11535" max="11535" width="19.375" style="204"/>
    <col min="11536" max="11536" width="6.5" style="204" customWidth="1"/>
    <col min="11537" max="11537" width="19.375" style="204" customWidth="1"/>
    <col min="11538" max="11538" width="2.375" style="204" customWidth="1"/>
    <col min="11539" max="11539" width="19.375" style="204" customWidth="1"/>
    <col min="11540" max="11540" width="2.375" style="204" customWidth="1"/>
    <col min="11541" max="11541" width="19.375" style="204" customWidth="1"/>
    <col min="11542" max="11542" width="6.375" style="204" customWidth="1"/>
    <col min="11543" max="11543" width="19.375" style="204" customWidth="1"/>
    <col min="11544" max="11544" width="2.25" style="204" customWidth="1"/>
    <col min="11545" max="11545" width="19.375" style="204"/>
    <col min="11546" max="11546" width="2.25" style="204" customWidth="1"/>
    <col min="11547" max="11772" width="19.375" style="204"/>
    <col min="11773" max="11773" width="6.5" style="204" customWidth="1"/>
    <col min="11774" max="11774" width="10.5" style="204" customWidth="1"/>
    <col min="11775" max="11775" width="6.25" style="204" customWidth="1"/>
    <col min="11776" max="11776" width="35.5" style="204" customWidth="1"/>
    <col min="11777" max="11777" width="4.75" style="204" customWidth="1"/>
    <col min="11778" max="11778" width="39" style="204" customWidth="1"/>
    <col min="11779" max="11779" width="5" style="204" customWidth="1"/>
    <col min="11780" max="11780" width="19.375" style="204" customWidth="1"/>
    <col min="11781" max="11781" width="2.375" style="204" customWidth="1"/>
    <col min="11782" max="11782" width="19.375" style="204" customWidth="1"/>
    <col min="11783" max="11783" width="2.375" style="204" customWidth="1"/>
    <col min="11784" max="11784" width="19.375" style="204" customWidth="1"/>
    <col min="11785" max="11785" width="19.375" style="204"/>
    <col min="11786" max="11786" width="6.5" style="204" customWidth="1"/>
    <col min="11787" max="11787" width="19.375" style="204" customWidth="1"/>
    <col min="11788" max="11788" width="2.375" style="204" customWidth="1"/>
    <col min="11789" max="11789" width="19.375" style="204" customWidth="1"/>
    <col min="11790" max="11790" width="2.375" style="204" customWidth="1"/>
    <col min="11791" max="11791" width="19.375" style="204"/>
    <col min="11792" max="11792" width="6.5" style="204" customWidth="1"/>
    <col min="11793" max="11793" width="19.375" style="204" customWidth="1"/>
    <col min="11794" max="11794" width="2.375" style="204" customWidth="1"/>
    <col min="11795" max="11795" width="19.375" style="204" customWidth="1"/>
    <col min="11796" max="11796" width="2.375" style="204" customWidth="1"/>
    <col min="11797" max="11797" width="19.375" style="204" customWidth="1"/>
    <col min="11798" max="11798" width="6.375" style="204" customWidth="1"/>
    <col min="11799" max="11799" width="19.375" style="204" customWidth="1"/>
    <col min="11800" max="11800" width="2.25" style="204" customWidth="1"/>
    <col min="11801" max="11801" width="19.375" style="204"/>
    <col min="11802" max="11802" width="2.25" style="204" customWidth="1"/>
    <col min="11803" max="12028" width="19.375" style="204"/>
    <col min="12029" max="12029" width="6.5" style="204" customWidth="1"/>
    <col min="12030" max="12030" width="10.5" style="204" customWidth="1"/>
    <col min="12031" max="12031" width="6.25" style="204" customWidth="1"/>
    <col min="12032" max="12032" width="35.5" style="204" customWidth="1"/>
    <col min="12033" max="12033" width="4.75" style="204" customWidth="1"/>
    <col min="12034" max="12034" width="39" style="204" customWidth="1"/>
    <col min="12035" max="12035" width="5" style="204" customWidth="1"/>
    <col min="12036" max="12036" width="19.375" style="204" customWidth="1"/>
    <col min="12037" max="12037" width="2.375" style="204" customWidth="1"/>
    <col min="12038" max="12038" width="19.375" style="204" customWidth="1"/>
    <col min="12039" max="12039" width="2.375" style="204" customWidth="1"/>
    <col min="12040" max="12040" width="19.375" style="204" customWidth="1"/>
    <col min="12041" max="12041" width="19.375" style="204"/>
    <col min="12042" max="12042" width="6.5" style="204" customWidth="1"/>
    <col min="12043" max="12043" width="19.375" style="204" customWidth="1"/>
    <col min="12044" max="12044" width="2.375" style="204" customWidth="1"/>
    <col min="12045" max="12045" width="19.375" style="204" customWidth="1"/>
    <col min="12046" max="12046" width="2.375" style="204" customWidth="1"/>
    <col min="12047" max="12047" width="19.375" style="204"/>
    <col min="12048" max="12048" width="6.5" style="204" customWidth="1"/>
    <col min="12049" max="12049" width="19.375" style="204" customWidth="1"/>
    <col min="12050" max="12050" width="2.375" style="204" customWidth="1"/>
    <col min="12051" max="12051" width="19.375" style="204" customWidth="1"/>
    <col min="12052" max="12052" width="2.375" style="204" customWidth="1"/>
    <col min="12053" max="12053" width="19.375" style="204" customWidth="1"/>
    <col min="12054" max="12054" width="6.375" style="204" customWidth="1"/>
    <col min="12055" max="12055" width="19.375" style="204" customWidth="1"/>
    <col min="12056" max="12056" width="2.25" style="204" customWidth="1"/>
    <col min="12057" max="12057" width="19.375" style="204"/>
    <col min="12058" max="12058" width="2.25" style="204" customWidth="1"/>
    <col min="12059" max="12284" width="19.375" style="204"/>
    <col min="12285" max="12285" width="6.5" style="204" customWidth="1"/>
    <col min="12286" max="12286" width="10.5" style="204" customWidth="1"/>
    <col min="12287" max="12287" width="6.25" style="204" customWidth="1"/>
    <col min="12288" max="12288" width="35.5" style="204" customWidth="1"/>
    <col min="12289" max="12289" width="4.75" style="204" customWidth="1"/>
    <col min="12290" max="12290" width="39" style="204" customWidth="1"/>
    <col min="12291" max="12291" width="5" style="204" customWidth="1"/>
    <col min="12292" max="12292" width="19.375" style="204" customWidth="1"/>
    <col min="12293" max="12293" width="2.375" style="204" customWidth="1"/>
    <col min="12294" max="12294" width="19.375" style="204" customWidth="1"/>
    <col min="12295" max="12295" width="2.375" style="204" customWidth="1"/>
    <col min="12296" max="12296" width="19.375" style="204" customWidth="1"/>
    <col min="12297" max="12297" width="19.375" style="204"/>
    <col min="12298" max="12298" width="6.5" style="204" customWidth="1"/>
    <col min="12299" max="12299" width="19.375" style="204" customWidth="1"/>
    <col min="12300" max="12300" width="2.375" style="204" customWidth="1"/>
    <col min="12301" max="12301" width="19.375" style="204" customWidth="1"/>
    <col min="12302" max="12302" width="2.375" style="204" customWidth="1"/>
    <col min="12303" max="12303" width="19.375" style="204"/>
    <col min="12304" max="12304" width="6.5" style="204" customWidth="1"/>
    <col min="12305" max="12305" width="19.375" style="204" customWidth="1"/>
    <col min="12306" max="12306" width="2.375" style="204" customWidth="1"/>
    <col min="12307" max="12307" width="19.375" style="204" customWidth="1"/>
    <col min="12308" max="12308" width="2.375" style="204" customWidth="1"/>
    <col min="12309" max="12309" width="19.375" style="204" customWidth="1"/>
    <col min="12310" max="12310" width="6.375" style="204" customWidth="1"/>
    <col min="12311" max="12311" width="19.375" style="204" customWidth="1"/>
    <col min="12312" max="12312" width="2.25" style="204" customWidth="1"/>
    <col min="12313" max="12313" width="19.375" style="204"/>
    <col min="12314" max="12314" width="2.25" style="204" customWidth="1"/>
    <col min="12315" max="12540" width="19.375" style="204"/>
    <col min="12541" max="12541" width="6.5" style="204" customWidth="1"/>
    <col min="12542" max="12542" width="10.5" style="204" customWidth="1"/>
    <col min="12543" max="12543" width="6.25" style="204" customWidth="1"/>
    <col min="12544" max="12544" width="35.5" style="204" customWidth="1"/>
    <col min="12545" max="12545" width="4.75" style="204" customWidth="1"/>
    <col min="12546" max="12546" width="39" style="204" customWidth="1"/>
    <col min="12547" max="12547" width="5" style="204" customWidth="1"/>
    <col min="12548" max="12548" width="19.375" style="204" customWidth="1"/>
    <col min="12549" max="12549" width="2.375" style="204" customWidth="1"/>
    <col min="12550" max="12550" width="19.375" style="204" customWidth="1"/>
    <col min="12551" max="12551" width="2.375" style="204" customWidth="1"/>
    <col min="12552" max="12552" width="19.375" style="204" customWidth="1"/>
    <col min="12553" max="12553" width="19.375" style="204"/>
    <col min="12554" max="12554" width="6.5" style="204" customWidth="1"/>
    <col min="12555" max="12555" width="19.375" style="204" customWidth="1"/>
    <col min="12556" max="12556" width="2.375" style="204" customWidth="1"/>
    <col min="12557" max="12557" width="19.375" style="204" customWidth="1"/>
    <col min="12558" max="12558" width="2.375" style="204" customWidth="1"/>
    <col min="12559" max="12559" width="19.375" style="204"/>
    <col min="12560" max="12560" width="6.5" style="204" customWidth="1"/>
    <col min="12561" max="12561" width="19.375" style="204" customWidth="1"/>
    <col min="12562" max="12562" width="2.375" style="204" customWidth="1"/>
    <col min="12563" max="12563" width="19.375" style="204" customWidth="1"/>
    <col min="12564" max="12564" width="2.375" style="204" customWidth="1"/>
    <col min="12565" max="12565" width="19.375" style="204" customWidth="1"/>
    <col min="12566" max="12566" width="6.375" style="204" customWidth="1"/>
    <col min="12567" max="12567" width="19.375" style="204" customWidth="1"/>
    <col min="12568" max="12568" width="2.25" style="204" customWidth="1"/>
    <col min="12569" max="12569" width="19.375" style="204"/>
    <col min="12570" max="12570" width="2.25" style="204" customWidth="1"/>
    <col min="12571" max="12796" width="19.375" style="204"/>
    <col min="12797" max="12797" width="6.5" style="204" customWidth="1"/>
    <col min="12798" max="12798" width="10.5" style="204" customWidth="1"/>
    <col min="12799" max="12799" width="6.25" style="204" customWidth="1"/>
    <col min="12800" max="12800" width="35.5" style="204" customWidth="1"/>
    <col min="12801" max="12801" width="4.75" style="204" customWidth="1"/>
    <col min="12802" max="12802" width="39" style="204" customWidth="1"/>
    <col min="12803" max="12803" width="5" style="204" customWidth="1"/>
    <col min="12804" max="12804" width="19.375" style="204" customWidth="1"/>
    <col min="12805" max="12805" width="2.375" style="204" customWidth="1"/>
    <col min="12806" max="12806" width="19.375" style="204" customWidth="1"/>
    <col min="12807" max="12807" width="2.375" style="204" customWidth="1"/>
    <col min="12808" max="12808" width="19.375" style="204" customWidth="1"/>
    <col min="12809" max="12809" width="19.375" style="204"/>
    <col min="12810" max="12810" width="6.5" style="204" customWidth="1"/>
    <col min="12811" max="12811" width="19.375" style="204" customWidth="1"/>
    <col min="12812" max="12812" width="2.375" style="204" customWidth="1"/>
    <col min="12813" max="12813" width="19.375" style="204" customWidth="1"/>
    <col min="12814" max="12814" width="2.375" style="204" customWidth="1"/>
    <col min="12815" max="12815" width="19.375" style="204"/>
    <col min="12816" max="12816" width="6.5" style="204" customWidth="1"/>
    <col min="12817" max="12817" width="19.375" style="204" customWidth="1"/>
    <col min="12818" max="12818" width="2.375" style="204" customWidth="1"/>
    <col min="12819" max="12819" width="19.375" style="204" customWidth="1"/>
    <col min="12820" max="12820" width="2.375" style="204" customWidth="1"/>
    <col min="12821" max="12821" width="19.375" style="204" customWidth="1"/>
    <col min="12822" max="12822" width="6.375" style="204" customWidth="1"/>
    <col min="12823" max="12823" width="19.375" style="204" customWidth="1"/>
    <col min="12824" max="12824" width="2.25" style="204" customWidth="1"/>
    <col min="12825" max="12825" width="19.375" style="204"/>
    <col min="12826" max="12826" width="2.25" style="204" customWidth="1"/>
    <col min="12827" max="13052" width="19.375" style="204"/>
    <col min="13053" max="13053" width="6.5" style="204" customWidth="1"/>
    <col min="13054" max="13054" width="10.5" style="204" customWidth="1"/>
    <col min="13055" max="13055" width="6.25" style="204" customWidth="1"/>
    <col min="13056" max="13056" width="35.5" style="204" customWidth="1"/>
    <col min="13057" max="13057" width="4.75" style="204" customWidth="1"/>
    <col min="13058" max="13058" width="39" style="204" customWidth="1"/>
    <col min="13059" max="13059" width="5" style="204" customWidth="1"/>
    <col min="13060" max="13060" width="19.375" style="204" customWidth="1"/>
    <col min="13061" max="13061" width="2.375" style="204" customWidth="1"/>
    <col min="13062" max="13062" width="19.375" style="204" customWidth="1"/>
    <col min="13063" max="13063" width="2.375" style="204" customWidth="1"/>
    <col min="13064" max="13064" width="19.375" style="204" customWidth="1"/>
    <col min="13065" max="13065" width="19.375" style="204"/>
    <col min="13066" max="13066" width="6.5" style="204" customWidth="1"/>
    <col min="13067" max="13067" width="19.375" style="204" customWidth="1"/>
    <col min="13068" max="13068" width="2.375" style="204" customWidth="1"/>
    <col min="13069" max="13069" width="19.375" style="204" customWidth="1"/>
    <col min="13070" max="13070" width="2.375" style="204" customWidth="1"/>
    <col min="13071" max="13071" width="19.375" style="204"/>
    <col min="13072" max="13072" width="6.5" style="204" customWidth="1"/>
    <col min="13073" max="13073" width="19.375" style="204" customWidth="1"/>
    <col min="13074" max="13074" width="2.375" style="204" customWidth="1"/>
    <col min="13075" max="13075" width="19.375" style="204" customWidth="1"/>
    <col min="13076" max="13076" width="2.375" style="204" customWidth="1"/>
    <col min="13077" max="13077" width="19.375" style="204" customWidth="1"/>
    <col min="13078" max="13078" width="6.375" style="204" customWidth="1"/>
    <col min="13079" max="13079" width="19.375" style="204" customWidth="1"/>
    <col min="13080" max="13080" width="2.25" style="204" customWidth="1"/>
    <col min="13081" max="13081" width="19.375" style="204"/>
    <col min="13082" max="13082" width="2.25" style="204" customWidth="1"/>
    <col min="13083" max="13308" width="19.375" style="204"/>
    <col min="13309" max="13309" width="6.5" style="204" customWidth="1"/>
    <col min="13310" max="13310" width="10.5" style="204" customWidth="1"/>
    <col min="13311" max="13311" width="6.25" style="204" customWidth="1"/>
    <col min="13312" max="13312" width="35.5" style="204" customWidth="1"/>
    <col min="13313" max="13313" width="4.75" style="204" customWidth="1"/>
    <col min="13314" max="13314" width="39" style="204" customWidth="1"/>
    <col min="13315" max="13315" width="5" style="204" customWidth="1"/>
    <col min="13316" max="13316" width="19.375" style="204" customWidth="1"/>
    <col min="13317" max="13317" width="2.375" style="204" customWidth="1"/>
    <col min="13318" max="13318" width="19.375" style="204" customWidth="1"/>
    <col min="13319" max="13319" width="2.375" style="204" customWidth="1"/>
    <col min="13320" max="13320" width="19.375" style="204" customWidth="1"/>
    <col min="13321" max="13321" width="19.375" style="204"/>
    <col min="13322" max="13322" width="6.5" style="204" customWidth="1"/>
    <col min="13323" max="13323" width="19.375" style="204" customWidth="1"/>
    <col min="13324" max="13324" width="2.375" style="204" customWidth="1"/>
    <col min="13325" max="13325" width="19.375" style="204" customWidth="1"/>
    <col min="13326" max="13326" width="2.375" style="204" customWidth="1"/>
    <col min="13327" max="13327" width="19.375" style="204"/>
    <col min="13328" max="13328" width="6.5" style="204" customWidth="1"/>
    <col min="13329" max="13329" width="19.375" style="204" customWidth="1"/>
    <col min="13330" max="13330" width="2.375" style="204" customWidth="1"/>
    <col min="13331" max="13331" width="19.375" style="204" customWidth="1"/>
    <col min="13332" max="13332" width="2.375" style="204" customWidth="1"/>
    <col min="13333" max="13333" width="19.375" style="204" customWidth="1"/>
    <col min="13334" max="13334" width="6.375" style="204" customWidth="1"/>
    <col min="13335" max="13335" width="19.375" style="204" customWidth="1"/>
    <col min="13336" max="13336" width="2.25" style="204" customWidth="1"/>
    <col min="13337" max="13337" width="19.375" style="204"/>
    <col min="13338" max="13338" width="2.25" style="204" customWidth="1"/>
    <col min="13339" max="13564" width="19.375" style="204"/>
    <col min="13565" max="13565" width="6.5" style="204" customWidth="1"/>
    <col min="13566" max="13566" width="10.5" style="204" customWidth="1"/>
    <col min="13567" max="13567" width="6.25" style="204" customWidth="1"/>
    <col min="13568" max="13568" width="35.5" style="204" customWidth="1"/>
    <col min="13569" max="13569" width="4.75" style="204" customWidth="1"/>
    <col min="13570" max="13570" width="39" style="204" customWidth="1"/>
    <col min="13571" max="13571" width="5" style="204" customWidth="1"/>
    <col min="13572" max="13572" width="19.375" style="204" customWidth="1"/>
    <col min="13573" max="13573" width="2.375" style="204" customWidth="1"/>
    <col min="13574" max="13574" width="19.375" style="204" customWidth="1"/>
    <col min="13575" max="13575" width="2.375" style="204" customWidth="1"/>
    <col min="13576" max="13576" width="19.375" style="204" customWidth="1"/>
    <col min="13577" max="13577" width="19.375" style="204"/>
    <col min="13578" max="13578" width="6.5" style="204" customWidth="1"/>
    <col min="13579" max="13579" width="19.375" style="204" customWidth="1"/>
    <col min="13580" max="13580" width="2.375" style="204" customWidth="1"/>
    <col min="13581" max="13581" width="19.375" style="204" customWidth="1"/>
    <col min="13582" max="13582" width="2.375" style="204" customWidth="1"/>
    <col min="13583" max="13583" width="19.375" style="204"/>
    <col min="13584" max="13584" width="6.5" style="204" customWidth="1"/>
    <col min="13585" max="13585" width="19.375" style="204" customWidth="1"/>
    <col min="13586" max="13586" width="2.375" style="204" customWidth="1"/>
    <col min="13587" max="13587" width="19.375" style="204" customWidth="1"/>
    <col min="13588" max="13588" width="2.375" style="204" customWidth="1"/>
    <col min="13589" max="13589" width="19.375" style="204" customWidth="1"/>
    <col min="13590" max="13590" width="6.375" style="204" customWidth="1"/>
    <col min="13591" max="13591" width="19.375" style="204" customWidth="1"/>
    <col min="13592" max="13592" width="2.25" style="204" customWidth="1"/>
    <col min="13593" max="13593" width="19.375" style="204"/>
    <col min="13594" max="13594" width="2.25" style="204" customWidth="1"/>
    <col min="13595" max="13820" width="19.375" style="204"/>
    <col min="13821" max="13821" width="6.5" style="204" customWidth="1"/>
    <col min="13822" max="13822" width="10.5" style="204" customWidth="1"/>
    <col min="13823" max="13823" width="6.25" style="204" customWidth="1"/>
    <col min="13824" max="13824" width="35.5" style="204" customWidth="1"/>
    <col min="13825" max="13825" width="4.75" style="204" customWidth="1"/>
    <col min="13826" max="13826" width="39" style="204" customWidth="1"/>
    <col min="13827" max="13827" width="5" style="204" customWidth="1"/>
    <col min="13828" max="13828" width="19.375" style="204" customWidth="1"/>
    <col min="13829" max="13829" width="2.375" style="204" customWidth="1"/>
    <col min="13830" max="13830" width="19.375" style="204" customWidth="1"/>
    <col min="13831" max="13831" width="2.375" style="204" customWidth="1"/>
    <col min="13832" max="13832" width="19.375" style="204" customWidth="1"/>
    <col min="13833" max="13833" width="19.375" style="204"/>
    <col min="13834" max="13834" width="6.5" style="204" customWidth="1"/>
    <col min="13835" max="13835" width="19.375" style="204" customWidth="1"/>
    <col min="13836" max="13836" width="2.375" style="204" customWidth="1"/>
    <col min="13837" max="13837" width="19.375" style="204" customWidth="1"/>
    <col min="13838" max="13838" width="2.375" style="204" customWidth="1"/>
    <col min="13839" max="13839" width="19.375" style="204"/>
    <col min="13840" max="13840" width="6.5" style="204" customWidth="1"/>
    <col min="13841" max="13841" width="19.375" style="204" customWidth="1"/>
    <col min="13842" max="13842" width="2.375" style="204" customWidth="1"/>
    <col min="13843" max="13843" width="19.375" style="204" customWidth="1"/>
    <col min="13844" max="13844" width="2.375" style="204" customWidth="1"/>
    <col min="13845" max="13845" width="19.375" style="204" customWidth="1"/>
    <col min="13846" max="13846" width="6.375" style="204" customWidth="1"/>
    <col min="13847" max="13847" width="19.375" style="204" customWidth="1"/>
    <col min="13848" max="13848" width="2.25" style="204" customWidth="1"/>
    <col min="13849" max="13849" width="19.375" style="204"/>
    <col min="13850" max="13850" width="2.25" style="204" customWidth="1"/>
    <col min="13851" max="14076" width="19.375" style="204"/>
    <col min="14077" max="14077" width="6.5" style="204" customWidth="1"/>
    <col min="14078" max="14078" width="10.5" style="204" customWidth="1"/>
    <col min="14079" max="14079" width="6.25" style="204" customWidth="1"/>
    <col min="14080" max="14080" width="35.5" style="204" customWidth="1"/>
    <col min="14081" max="14081" width="4.75" style="204" customWidth="1"/>
    <col min="14082" max="14082" width="39" style="204" customWidth="1"/>
    <col min="14083" max="14083" width="5" style="204" customWidth="1"/>
    <col min="14084" max="14084" width="19.375" style="204" customWidth="1"/>
    <col min="14085" max="14085" width="2.375" style="204" customWidth="1"/>
    <col min="14086" max="14086" width="19.375" style="204" customWidth="1"/>
    <col min="14087" max="14087" width="2.375" style="204" customWidth="1"/>
    <col min="14088" max="14088" width="19.375" style="204" customWidth="1"/>
    <col min="14089" max="14089" width="19.375" style="204"/>
    <col min="14090" max="14090" width="6.5" style="204" customWidth="1"/>
    <col min="14091" max="14091" width="19.375" style="204" customWidth="1"/>
    <col min="14092" max="14092" width="2.375" style="204" customWidth="1"/>
    <col min="14093" max="14093" width="19.375" style="204" customWidth="1"/>
    <col min="14094" max="14094" width="2.375" style="204" customWidth="1"/>
    <col min="14095" max="14095" width="19.375" style="204"/>
    <col min="14096" max="14096" width="6.5" style="204" customWidth="1"/>
    <col min="14097" max="14097" width="19.375" style="204" customWidth="1"/>
    <col min="14098" max="14098" width="2.375" style="204" customWidth="1"/>
    <col min="14099" max="14099" width="19.375" style="204" customWidth="1"/>
    <col min="14100" max="14100" width="2.375" style="204" customWidth="1"/>
    <col min="14101" max="14101" width="19.375" style="204" customWidth="1"/>
    <col min="14102" max="14102" width="6.375" style="204" customWidth="1"/>
    <col min="14103" max="14103" width="19.375" style="204" customWidth="1"/>
    <col min="14104" max="14104" width="2.25" style="204" customWidth="1"/>
    <col min="14105" max="14105" width="19.375" style="204"/>
    <col min="14106" max="14106" width="2.25" style="204" customWidth="1"/>
    <col min="14107" max="14332" width="19.375" style="204"/>
    <col min="14333" max="14333" width="6.5" style="204" customWidth="1"/>
    <col min="14334" max="14334" width="10.5" style="204" customWidth="1"/>
    <col min="14335" max="14335" width="6.25" style="204" customWidth="1"/>
    <col min="14336" max="14336" width="35.5" style="204" customWidth="1"/>
    <col min="14337" max="14337" width="4.75" style="204" customWidth="1"/>
    <col min="14338" max="14338" width="39" style="204" customWidth="1"/>
    <col min="14339" max="14339" width="5" style="204" customWidth="1"/>
    <col min="14340" max="14340" width="19.375" style="204" customWidth="1"/>
    <col min="14341" max="14341" width="2.375" style="204" customWidth="1"/>
    <col min="14342" max="14342" width="19.375" style="204" customWidth="1"/>
    <col min="14343" max="14343" width="2.375" style="204" customWidth="1"/>
    <col min="14344" max="14344" width="19.375" style="204" customWidth="1"/>
    <col min="14345" max="14345" width="19.375" style="204"/>
    <col min="14346" max="14346" width="6.5" style="204" customWidth="1"/>
    <col min="14347" max="14347" width="19.375" style="204" customWidth="1"/>
    <col min="14348" max="14348" width="2.375" style="204" customWidth="1"/>
    <col min="14349" max="14349" width="19.375" style="204" customWidth="1"/>
    <col min="14350" max="14350" width="2.375" style="204" customWidth="1"/>
    <col min="14351" max="14351" width="19.375" style="204"/>
    <col min="14352" max="14352" width="6.5" style="204" customWidth="1"/>
    <col min="14353" max="14353" width="19.375" style="204" customWidth="1"/>
    <col min="14354" max="14354" width="2.375" style="204" customWidth="1"/>
    <col min="14355" max="14355" width="19.375" style="204" customWidth="1"/>
    <col min="14356" max="14356" width="2.375" style="204" customWidth="1"/>
    <col min="14357" max="14357" width="19.375" style="204" customWidth="1"/>
    <col min="14358" max="14358" width="6.375" style="204" customWidth="1"/>
    <col min="14359" max="14359" width="19.375" style="204" customWidth="1"/>
    <col min="14360" max="14360" width="2.25" style="204" customWidth="1"/>
    <col min="14361" max="14361" width="19.375" style="204"/>
    <col min="14362" max="14362" width="2.25" style="204" customWidth="1"/>
    <col min="14363" max="14588" width="19.375" style="204"/>
    <col min="14589" max="14589" width="6.5" style="204" customWidth="1"/>
    <col min="14590" max="14590" width="10.5" style="204" customWidth="1"/>
    <col min="14591" max="14591" width="6.25" style="204" customWidth="1"/>
    <col min="14592" max="14592" width="35.5" style="204" customWidth="1"/>
    <col min="14593" max="14593" width="4.75" style="204" customWidth="1"/>
    <col min="14594" max="14594" width="39" style="204" customWidth="1"/>
    <col min="14595" max="14595" width="5" style="204" customWidth="1"/>
    <col min="14596" max="14596" width="19.375" style="204" customWidth="1"/>
    <col min="14597" max="14597" width="2.375" style="204" customWidth="1"/>
    <col min="14598" max="14598" width="19.375" style="204" customWidth="1"/>
    <col min="14599" max="14599" width="2.375" style="204" customWidth="1"/>
    <col min="14600" max="14600" width="19.375" style="204" customWidth="1"/>
    <col min="14601" max="14601" width="19.375" style="204"/>
    <col min="14602" max="14602" width="6.5" style="204" customWidth="1"/>
    <col min="14603" max="14603" width="19.375" style="204" customWidth="1"/>
    <col min="14604" max="14604" width="2.375" style="204" customWidth="1"/>
    <col min="14605" max="14605" width="19.375" style="204" customWidth="1"/>
    <col min="14606" max="14606" width="2.375" style="204" customWidth="1"/>
    <col min="14607" max="14607" width="19.375" style="204"/>
    <col min="14608" max="14608" width="6.5" style="204" customWidth="1"/>
    <col min="14609" max="14609" width="19.375" style="204" customWidth="1"/>
    <col min="14610" max="14610" width="2.375" style="204" customWidth="1"/>
    <col min="14611" max="14611" width="19.375" style="204" customWidth="1"/>
    <col min="14612" max="14612" width="2.375" style="204" customWidth="1"/>
    <col min="14613" max="14613" width="19.375" style="204" customWidth="1"/>
    <col min="14614" max="14614" width="6.375" style="204" customWidth="1"/>
    <col min="14615" max="14615" width="19.375" style="204" customWidth="1"/>
    <col min="14616" max="14616" width="2.25" style="204" customWidth="1"/>
    <col min="14617" max="14617" width="19.375" style="204"/>
    <col min="14618" max="14618" width="2.25" style="204" customWidth="1"/>
    <col min="14619" max="14844" width="19.375" style="204"/>
    <col min="14845" max="14845" width="6.5" style="204" customWidth="1"/>
    <col min="14846" max="14846" width="10.5" style="204" customWidth="1"/>
    <col min="14847" max="14847" width="6.25" style="204" customWidth="1"/>
    <col min="14848" max="14848" width="35.5" style="204" customWidth="1"/>
    <col min="14849" max="14849" width="4.75" style="204" customWidth="1"/>
    <col min="14850" max="14850" width="39" style="204" customWidth="1"/>
    <col min="14851" max="14851" width="5" style="204" customWidth="1"/>
    <col min="14852" max="14852" width="19.375" style="204" customWidth="1"/>
    <col min="14853" max="14853" width="2.375" style="204" customWidth="1"/>
    <col min="14854" max="14854" width="19.375" style="204" customWidth="1"/>
    <col min="14855" max="14855" width="2.375" style="204" customWidth="1"/>
    <col min="14856" max="14856" width="19.375" style="204" customWidth="1"/>
    <col min="14857" max="14857" width="19.375" style="204"/>
    <col min="14858" max="14858" width="6.5" style="204" customWidth="1"/>
    <col min="14859" max="14859" width="19.375" style="204" customWidth="1"/>
    <col min="14860" max="14860" width="2.375" style="204" customWidth="1"/>
    <col min="14861" max="14861" width="19.375" style="204" customWidth="1"/>
    <col min="14862" max="14862" width="2.375" style="204" customWidth="1"/>
    <col min="14863" max="14863" width="19.375" style="204"/>
    <col min="14864" max="14864" width="6.5" style="204" customWidth="1"/>
    <col min="14865" max="14865" width="19.375" style="204" customWidth="1"/>
    <col min="14866" max="14866" width="2.375" style="204" customWidth="1"/>
    <col min="14867" max="14867" width="19.375" style="204" customWidth="1"/>
    <col min="14868" max="14868" width="2.375" style="204" customWidth="1"/>
    <col min="14869" max="14869" width="19.375" style="204" customWidth="1"/>
    <col min="14870" max="14870" width="6.375" style="204" customWidth="1"/>
    <col min="14871" max="14871" width="19.375" style="204" customWidth="1"/>
    <col min="14872" max="14872" width="2.25" style="204" customWidth="1"/>
    <col min="14873" max="14873" width="19.375" style="204"/>
    <col min="14874" max="14874" width="2.25" style="204" customWidth="1"/>
    <col min="14875" max="15100" width="19.375" style="204"/>
    <col min="15101" max="15101" width="6.5" style="204" customWidth="1"/>
    <col min="15102" max="15102" width="10.5" style="204" customWidth="1"/>
    <col min="15103" max="15103" width="6.25" style="204" customWidth="1"/>
    <col min="15104" max="15104" width="35.5" style="204" customWidth="1"/>
    <col min="15105" max="15105" width="4.75" style="204" customWidth="1"/>
    <col min="15106" max="15106" width="39" style="204" customWidth="1"/>
    <col min="15107" max="15107" width="5" style="204" customWidth="1"/>
    <col min="15108" max="15108" width="19.375" style="204" customWidth="1"/>
    <col min="15109" max="15109" width="2.375" style="204" customWidth="1"/>
    <col min="15110" max="15110" width="19.375" style="204" customWidth="1"/>
    <col min="15111" max="15111" width="2.375" style="204" customWidth="1"/>
    <col min="15112" max="15112" width="19.375" style="204" customWidth="1"/>
    <col min="15113" max="15113" width="19.375" style="204"/>
    <col min="15114" max="15114" width="6.5" style="204" customWidth="1"/>
    <col min="15115" max="15115" width="19.375" style="204" customWidth="1"/>
    <col min="15116" max="15116" width="2.375" style="204" customWidth="1"/>
    <col min="15117" max="15117" width="19.375" style="204" customWidth="1"/>
    <col min="15118" max="15118" width="2.375" style="204" customWidth="1"/>
    <col min="15119" max="15119" width="19.375" style="204"/>
    <col min="15120" max="15120" width="6.5" style="204" customWidth="1"/>
    <col min="15121" max="15121" width="19.375" style="204" customWidth="1"/>
    <col min="15122" max="15122" width="2.375" style="204" customWidth="1"/>
    <col min="15123" max="15123" width="19.375" style="204" customWidth="1"/>
    <col min="15124" max="15124" width="2.375" style="204" customWidth="1"/>
    <col min="15125" max="15125" width="19.375" style="204" customWidth="1"/>
    <col min="15126" max="15126" width="6.375" style="204" customWidth="1"/>
    <col min="15127" max="15127" width="19.375" style="204" customWidth="1"/>
    <col min="15128" max="15128" width="2.25" style="204" customWidth="1"/>
    <col min="15129" max="15129" width="19.375" style="204"/>
    <col min="15130" max="15130" width="2.25" style="204" customWidth="1"/>
    <col min="15131" max="15356" width="19.375" style="204"/>
    <col min="15357" max="15357" width="6.5" style="204" customWidth="1"/>
    <col min="15358" max="15358" width="10.5" style="204" customWidth="1"/>
    <col min="15359" max="15359" width="6.25" style="204" customWidth="1"/>
    <col min="15360" max="15360" width="35.5" style="204" customWidth="1"/>
    <col min="15361" max="15361" width="4.75" style="204" customWidth="1"/>
    <col min="15362" max="15362" width="39" style="204" customWidth="1"/>
    <col min="15363" max="15363" width="5" style="204" customWidth="1"/>
    <col min="15364" max="15364" width="19.375" style="204" customWidth="1"/>
    <col min="15365" max="15365" width="2.375" style="204" customWidth="1"/>
    <col min="15366" max="15366" width="19.375" style="204" customWidth="1"/>
    <col min="15367" max="15367" width="2.375" style="204" customWidth="1"/>
    <col min="15368" max="15368" width="19.375" style="204" customWidth="1"/>
    <col min="15369" max="15369" width="19.375" style="204"/>
    <col min="15370" max="15370" width="6.5" style="204" customWidth="1"/>
    <col min="15371" max="15371" width="19.375" style="204" customWidth="1"/>
    <col min="15372" max="15372" width="2.375" style="204" customWidth="1"/>
    <col min="15373" max="15373" width="19.375" style="204" customWidth="1"/>
    <col min="15374" max="15374" width="2.375" style="204" customWidth="1"/>
    <col min="15375" max="15375" width="19.375" style="204"/>
    <col min="15376" max="15376" width="6.5" style="204" customWidth="1"/>
    <col min="15377" max="15377" width="19.375" style="204" customWidth="1"/>
    <col min="15378" max="15378" width="2.375" style="204" customWidth="1"/>
    <col min="15379" max="15379" width="19.375" style="204" customWidth="1"/>
    <col min="15380" max="15380" width="2.375" style="204" customWidth="1"/>
    <col min="15381" max="15381" width="19.375" style="204" customWidth="1"/>
    <col min="15382" max="15382" width="6.375" style="204" customWidth="1"/>
    <col min="15383" max="15383" width="19.375" style="204" customWidth="1"/>
    <col min="15384" max="15384" width="2.25" style="204" customWidth="1"/>
    <col min="15385" max="15385" width="19.375" style="204"/>
    <col min="15386" max="15386" width="2.25" style="204" customWidth="1"/>
    <col min="15387" max="15612" width="19.375" style="204"/>
    <col min="15613" max="15613" width="6.5" style="204" customWidth="1"/>
    <col min="15614" max="15614" width="10.5" style="204" customWidth="1"/>
    <col min="15615" max="15615" width="6.25" style="204" customWidth="1"/>
    <col min="15616" max="15616" width="35.5" style="204" customWidth="1"/>
    <col min="15617" max="15617" width="4.75" style="204" customWidth="1"/>
    <col min="15618" max="15618" width="39" style="204" customWidth="1"/>
    <col min="15619" max="15619" width="5" style="204" customWidth="1"/>
    <col min="15620" max="15620" width="19.375" style="204" customWidth="1"/>
    <col min="15621" max="15621" width="2.375" style="204" customWidth="1"/>
    <col min="15622" max="15622" width="19.375" style="204" customWidth="1"/>
    <col min="15623" max="15623" width="2.375" style="204" customWidth="1"/>
    <col min="15624" max="15624" width="19.375" style="204" customWidth="1"/>
    <col min="15625" max="15625" width="19.375" style="204"/>
    <col min="15626" max="15626" width="6.5" style="204" customWidth="1"/>
    <col min="15627" max="15627" width="19.375" style="204" customWidth="1"/>
    <col min="15628" max="15628" width="2.375" style="204" customWidth="1"/>
    <col min="15629" max="15629" width="19.375" style="204" customWidth="1"/>
    <col min="15630" max="15630" width="2.375" style="204" customWidth="1"/>
    <col min="15631" max="15631" width="19.375" style="204"/>
    <col min="15632" max="15632" width="6.5" style="204" customWidth="1"/>
    <col min="15633" max="15633" width="19.375" style="204" customWidth="1"/>
    <col min="15634" max="15634" width="2.375" style="204" customWidth="1"/>
    <col min="15635" max="15635" width="19.375" style="204" customWidth="1"/>
    <col min="15636" max="15636" width="2.375" style="204" customWidth="1"/>
    <col min="15637" max="15637" width="19.375" style="204" customWidth="1"/>
    <col min="15638" max="15638" width="6.375" style="204" customWidth="1"/>
    <col min="15639" max="15639" width="19.375" style="204" customWidth="1"/>
    <col min="15640" max="15640" width="2.25" style="204" customWidth="1"/>
    <col min="15641" max="15641" width="19.375" style="204"/>
    <col min="15642" max="15642" width="2.25" style="204" customWidth="1"/>
    <col min="15643" max="15868" width="19.375" style="204"/>
    <col min="15869" max="15869" width="6.5" style="204" customWidth="1"/>
    <col min="15870" max="15870" width="10.5" style="204" customWidth="1"/>
    <col min="15871" max="15871" width="6.25" style="204" customWidth="1"/>
    <col min="15872" max="15872" width="35.5" style="204" customWidth="1"/>
    <col min="15873" max="15873" width="4.75" style="204" customWidth="1"/>
    <col min="15874" max="15874" width="39" style="204" customWidth="1"/>
    <col min="15875" max="15875" width="5" style="204" customWidth="1"/>
    <col min="15876" max="15876" width="19.375" style="204" customWidth="1"/>
    <col min="15877" max="15877" width="2.375" style="204" customWidth="1"/>
    <col min="15878" max="15878" width="19.375" style="204" customWidth="1"/>
    <col min="15879" max="15879" width="2.375" style="204" customWidth="1"/>
    <col min="15880" max="15880" width="19.375" style="204" customWidth="1"/>
    <col min="15881" max="15881" width="19.375" style="204"/>
    <col min="15882" max="15882" width="6.5" style="204" customWidth="1"/>
    <col min="15883" max="15883" width="19.375" style="204" customWidth="1"/>
    <col min="15884" max="15884" width="2.375" style="204" customWidth="1"/>
    <col min="15885" max="15885" width="19.375" style="204" customWidth="1"/>
    <col min="15886" max="15886" width="2.375" style="204" customWidth="1"/>
    <col min="15887" max="15887" width="19.375" style="204"/>
    <col min="15888" max="15888" width="6.5" style="204" customWidth="1"/>
    <col min="15889" max="15889" width="19.375" style="204" customWidth="1"/>
    <col min="15890" max="15890" width="2.375" style="204" customWidth="1"/>
    <col min="15891" max="15891" width="19.375" style="204" customWidth="1"/>
    <col min="15892" max="15892" width="2.375" style="204" customWidth="1"/>
    <col min="15893" max="15893" width="19.375" style="204" customWidth="1"/>
    <col min="15894" max="15894" width="6.375" style="204" customWidth="1"/>
    <col min="15895" max="15895" width="19.375" style="204" customWidth="1"/>
    <col min="15896" max="15896" width="2.25" style="204" customWidth="1"/>
    <col min="15897" max="15897" width="19.375" style="204"/>
    <col min="15898" max="15898" width="2.25" style="204" customWidth="1"/>
    <col min="15899" max="16124" width="19.375" style="204"/>
    <col min="16125" max="16125" width="6.5" style="204" customWidth="1"/>
    <col min="16126" max="16126" width="10.5" style="204" customWidth="1"/>
    <col min="16127" max="16127" width="6.25" style="204" customWidth="1"/>
    <col min="16128" max="16128" width="35.5" style="204" customWidth="1"/>
    <col min="16129" max="16129" width="4.75" style="204" customWidth="1"/>
    <col min="16130" max="16130" width="39" style="204" customWidth="1"/>
    <col min="16131" max="16131" width="5" style="204" customWidth="1"/>
    <col min="16132" max="16132" width="19.375" style="204" customWidth="1"/>
    <col min="16133" max="16133" width="2.375" style="204" customWidth="1"/>
    <col min="16134" max="16134" width="19.375" style="204" customWidth="1"/>
    <col min="16135" max="16135" width="2.375" style="204" customWidth="1"/>
    <col min="16136" max="16136" width="19.375" style="204" customWidth="1"/>
    <col min="16137" max="16137" width="19.375" style="204"/>
    <col min="16138" max="16138" width="6.5" style="204" customWidth="1"/>
    <col min="16139" max="16139" width="19.375" style="204" customWidth="1"/>
    <col min="16140" max="16140" width="2.375" style="204" customWidth="1"/>
    <col min="16141" max="16141" width="19.375" style="204" customWidth="1"/>
    <col min="16142" max="16142" width="2.375" style="204" customWidth="1"/>
    <col min="16143" max="16143" width="19.375" style="204"/>
    <col min="16144" max="16144" width="6.5" style="204" customWidth="1"/>
    <col min="16145" max="16145" width="19.375" style="204" customWidth="1"/>
    <col min="16146" max="16146" width="2.375" style="204" customWidth="1"/>
    <col min="16147" max="16147" width="19.375" style="204" customWidth="1"/>
    <col min="16148" max="16148" width="2.375" style="204" customWidth="1"/>
    <col min="16149" max="16149" width="19.375" style="204" customWidth="1"/>
    <col min="16150" max="16150" width="6.375" style="204" customWidth="1"/>
    <col min="16151" max="16151" width="19.375" style="204" customWidth="1"/>
    <col min="16152" max="16152" width="2.25" style="204" customWidth="1"/>
    <col min="16153" max="16153" width="19.375" style="204"/>
    <col min="16154" max="16154" width="2.25" style="204" customWidth="1"/>
    <col min="16155" max="16384" width="19.375" style="204"/>
  </cols>
  <sheetData>
    <row r="1" spans="1:27" s="206" customFormat="1" ht="21">
      <c r="A1" s="836"/>
      <c r="B1" s="836"/>
      <c r="C1" s="836"/>
      <c r="D1" s="837"/>
      <c r="E1" s="836"/>
      <c r="F1" s="1239" t="s">
        <v>1356</v>
      </c>
      <c r="G1" s="836"/>
      <c r="H1" s="836"/>
      <c r="I1" s="1278"/>
      <c r="J1" s="1278"/>
      <c r="K1" s="1278"/>
      <c r="L1" s="1278"/>
      <c r="M1" s="1278"/>
      <c r="N1" s="1278"/>
      <c r="O1" s="1278"/>
      <c r="P1" s="1278"/>
      <c r="Q1" s="1278"/>
      <c r="R1" s="1278"/>
      <c r="S1" s="1278"/>
      <c r="T1" s="1278"/>
      <c r="U1" s="1278"/>
      <c r="V1" s="207"/>
    </row>
    <row r="2" spans="1:27" s="206" customFormat="1">
      <c r="A2" s="836"/>
      <c r="B2" s="836"/>
      <c r="C2" s="836"/>
      <c r="D2" s="837"/>
      <c r="E2" s="836"/>
      <c r="F2" s="672"/>
      <c r="G2" s="836"/>
      <c r="H2" s="836"/>
      <c r="I2" s="1278"/>
      <c r="J2" s="1278"/>
      <c r="K2" s="1278"/>
      <c r="L2" s="1278"/>
      <c r="M2" s="1278"/>
      <c r="N2" s="1278"/>
      <c r="O2" s="1278"/>
      <c r="P2" s="1278"/>
      <c r="Q2" s="1278"/>
      <c r="R2" s="1278"/>
      <c r="S2" s="1278"/>
      <c r="T2" s="1278"/>
      <c r="U2" s="1278"/>
      <c r="V2" s="207"/>
    </row>
    <row r="3" spans="1:27" s="206" customFormat="1">
      <c r="A3" s="836"/>
      <c r="B3" s="836"/>
      <c r="C3" s="836"/>
      <c r="D3" s="837"/>
      <c r="E3" s="836"/>
      <c r="F3" s="836"/>
      <c r="G3" s="838"/>
      <c r="H3" s="836"/>
      <c r="I3" s="1278"/>
      <c r="J3" s="1278"/>
      <c r="K3" s="1278"/>
      <c r="L3" s="1278"/>
      <c r="M3" s="1278"/>
      <c r="N3" s="1278"/>
      <c r="O3" s="1278"/>
      <c r="P3" s="1278"/>
      <c r="Q3" s="1278"/>
      <c r="R3" s="1278"/>
      <c r="S3" s="1278"/>
      <c r="T3" s="1278"/>
      <c r="U3" s="1278"/>
      <c r="V3" s="207"/>
    </row>
    <row r="4" spans="1:27" s="13" customFormat="1" ht="18">
      <c r="A4" s="672"/>
      <c r="B4" s="839"/>
      <c r="C4" s="839"/>
      <c r="D4" s="839"/>
      <c r="E4" s="839"/>
      <c r="F4" s="1497" t="s">
        <v>240</v>
      </c>
      <c r="G4" s="1497"/>
      <c r="H4" s="1497"/>
      <c r="I4" s="1497"/>
      <c r="J4" s="1497"/>
      <c r="K4" s="1497"/>
      <c r="L4" s="1497"/>
      <c r="M4" s="1497"/>
      <c r="N4" s="1497"/>
      <c r="O4" s="1497"/>
      <c r="P4" s="1497"/>
      <c r="Q4" s="1497"/>
      <c r="R4" s="1497"/>
      <c r="S4" s="1497"/>
      <c r="T4" s="1497"/>
      <c r="U4" s="1497"/>
    </row>
    <row r="5" spans="1:27" s="13" customFormat="1" ht="18">
      <c r="A5" s="672"/>
      <c r="B5" s="839"/>
      <c r="C5" s="839"/>
      <c r="D5" s="839"/>
      <c r="E5" s="839"/>
      <c r="F5" s="1497" t="s">
        <v>120</v>
      </c>
      <c r="G5" s="1497"/>
      <c r="H5" s="1497"/>
      <c r="I5" s="1497"/>
      <c r="J5" s="1497"/>
      <c r="K5" s="1497"/>
      <c r="L5" s="1497"/>
      <c r="M5" s="1497"/>
      <c r="N5" s="1497"/>
      <c r="O5" s="1497"/>
      <c r="P5" s="1497"/>
      <c r="Q5" s="1497"/>
      <c r="R5" s="1497"/>
      <c r="S5" s="1497"/>
      <c r="T5" s="1497"/>
      <c r="U5" s="1497"/>
    </row>
    <row r="6" spans="1:27" s="13" customFormat="1" ht="18">
      <c r="A6" s="672"/>
      <c r="B6" s="839"/>
      <c r="C6" s="839"/>
      <c r="D6" s="839"/>
      <c r="E6" s="839"/>
      <c r="F6" s="1457" t="s">
        <v>948</v>
      </c>
      <c r="G6" s="1457"/>
      <c r="H6" s="1457"/>
      <c r="I6" s="1457"/>
      <c r="J6" s="1457"/>
      <c r="K6" s="1457"/>
      <c r="L6" s="1457"/>
      <c r="M6" s="1457"/>
      <c r="N6" s="1457"/>
      <c r="O6" s="1457"/>
      <c r="P6" s="1457"/>
      <c r="Q6" s="1457"/>
      <c r="R6" s="1457"/>
      <c r="S6" s="1457"/>
      <c r="T6" s="1457"/>
      <c r="U6" s="1457"/>
    </row>
    <row r="7" spans="1:27" s="13" customFormat="1" ht="12" customHeight="1">
      <c r="A7" s="672"/>
      <c r="B7" s="806"/>
      <c r="C7" s="809"/>
      <c r="D7" s="806"/>
      <c r="E7" s="806"/>
      <c r="F7" s="806"/>
      <c r="G7" s="806"/>
      <c r="H7" s="672"/>
      <c r="I7" s="1256"/>
      <c r="J7" s="1256"/>
      <c r="K7" s="1256"/>
      <c r="L7" s="1256"/>
      <c r="M7" s="1256"/>
      <c r="N7" s="1256"/>
      <c r="O7" s="1256"/>
      <c r="P7" s="1256"/>
      <c r="Q7" s="1256"/>
      <c r="R7" s="1256"/>
      <c r="S7" s="1256"/>
      <c r="T7" s="1256"/>
      <c r="U7" s="1256"/>
    </row>
    <row r="8" spans="1:27" s="13" customFormat="1" ht="18">
      <c r="A8" s="672"/>
      <c r="B8" s="840"/>
      <c r="C8" s="840"/>
      <c r="D8" s="840"/>
      <c r="E8" s="840"/>
      <c r="F8" s="1498" t="s">
        <v>1067</v>
      </c>
      <c r="G8" s="1498"/>
      <c r="H8" s="1498"/>
      <c r="I8" s="1498"/>
      <c r="J8" s="1498"/>
      <c r="K8" s="1498"/>
      <c r="L8" s="1498"/>
      <c r="M8" s="1498"/>
      <c r="N8" s="1498"/>
      <c r="O8" s="1498"/>
      <c r="P8" s="1498"/>
      <c r="Q8" s="1498"/>
      <c r="R8" s="1498"/>
      <c r="S8" s="1498"/>
      <c r="T8" s="1498"/>
      <c r="U8" s="1498"/>
    </row>
    <row r="9" spans="1:27" s="13" customFormat="1" ht="18">
      <c r="A9" s="672"/>
      <c r="B9" s="839"/>
      <c r="C9" s="839"/>
      <c r="D9" s="839"/>
      <c r="E9" s="839"/>
      <c r="F9" s="1497" t="s">
        <v>1116</v>
      </c>
      <c r="G9" s="1497"/>
      <c r="H9" s="1497"/>
      <c r="I9" s="1497"/>
      <c r="J9" s="1497"/>
      <c r="K9" s="1497"/>
      <c r="L9" s="1497"/>
      <c r="M9" s="1497"/>
      <c r="N9" s="1497"/>
      <c r="O9" s="1497"/>
      <c r="P9" s="1497"/>
      <c r="Q9" s="1497"/>
      <c r="R9" s="1497"/>
      <c r="S9" s="1497"/>
      <c r="T9" s="1497"/>
      <c r="U9" s="1497"/>
    </row>
    <row r="10" spans="1:27" s="13" customFormat="1" ht="18">
      <c r="A10" s="810"/>
      <c r="B10" s="810"/>
      <c r="C10" s="810"/>
      <c r="D10" s="810"/>
      <c r="E10" s="810"/>
      <c r="F10" s="1247"/>
      <c r="G10" s="1247"/>
      <c r="H10" s="672"/>
      <c r="I10" s="1256"/>
      <c r="J10" s="1256"/>
      <c r="K10" s="1256"/>
      <c r="L10" s="1256"/>
      <c r="M10" s="1256"/>
      <c r="N10" s="1256"/>
      <c r="O10" s="1256"/>
      <c r="P10" s="1256"/>
      <c r="Q10" s="1256"/>
      <c r="R10" s="1256"/>
      <c r="S10" s="1256"/>
      <c r="T10" s="1256"/>
      <c r="U10" s="1256"/>
    </row>
    <row r="11" spans="1:27" s="13" customFormat="1" ht="18">
      <c r="A11" s="810"/>
      <c r="B11" s="810"/>
      <c r="C11" s="810"/>
      <c r="D11" s="810"/>
      <c r="E11" s="810"/>
      <c r="F11" s="1247"/>
      <c r="G11" s="1247"/>
      <c r="H11" s="672"/>
      <c r="I11" s="1499" t="s">
        <v>1181</v>
      </c>
      <c r="J11" s="1500"/>
      <c r="K11" s="1500"/>
      <c r="L11" s="1500"/>
      <c r="M11" s="1500"/>
      <c r="N11" s="1500"/>
      <c r="O11" s="1501"/>
      <c r="P11" s="1256"/>
      <c r="Q11" s="1499" t="s">
        <v>1182</v>
      </c>
      <c r="R11" s="1500"/>
      <c r="S11" s="1500"/>
      <c r="T11" s="1500"/>
      <c r="U11" s="1501"/>
      <c r="W11" s="718"/>
    </row>
    <row r="12" spans="1:27" s="625" customFormat="1" ht="15">
      <c r="A12" s="811"/>
      <c r="B12" s="811"/>
      <c r="C12" s="812"/>
      <c r="D12" s="812"/>
      <c r="E12" s="812"/>
      <c r="F12" s="812"/>
      <c r="G12" s="812"/>
      <c r="H12" s="812"/>
      <c r="I12" s="1258"/>
      <c r="J12" s="1258"/>
      <c r="K12" s="1258"/>
      <c r="L12" s="1258"/>
      <c r="M12" s="1279"/>
      <c r="N12" s="1279"/>
      <c r="O12" s="1279"/>
      <c r="P12" s="1279"/>
      <c r="Q12" s="1279"/>
      <c r="R12" s="1279"/>
      <c r="S12" s="1279"/>
      <c r="T12" s="1279"/>
      <c r="U12" s="1279"/>
    </row>
    <row r="13" spans="1:27">
      <c r="I13" s="1280" t="s">
        <v>122</v>
      </c>
      <c r="J13" s="1278"/>
      <c r="K13" s="1278"/>
      <c r="L13" s="1278"/>
      <c r="M13" s="1280" t="s">
        <v>122</v>
      </c>
      <c r="N13" s="1280"/>
      <c r="O13" s="1280"/>
      <c r="P13" s="1278"/>
      <c r="Q13" s="1280" t="s">
        <v>122</v>
      </c>
      <c r="R13" s="1278"/>
      <c r="S13" s="1278"/>
      <c r="T13" s="1278"/>
      <c r="U13" s="1280" t="s">
        <v>122</v>
      </c>
      <c r="W13" s="110" t="s">
        <v>122</v>
      </c>
      <c r="AA13" s="110" t="s">
        <v>122</v>
      </c>
    </row>
    <row r="14" spans="1:27">
      <c r="G14" s="842"/>
      <c r="I14" s="1280" t="s">
        <v>172</v>
      </c>
      <c r="J14" s="1278"/>
      <c r="K14" s="1280" t="s">
        <v>173</v>
      </c>
      <c r="L14" s="1278"/>
      <c r="M14" s="1280" t="s">
        <v>172</v>
      </c>
      <c r="N14" s="1280"/>
      <c r="O14" s="1280" t="s">
        <v>80</v>
      </c>
      <c r="P14" s="1278"/>
      <c r="Q14" s="1280" t="s">
        <v>172</v>
      </c>
      <c r="R14" s="1278"/>
      <c r="S14" s="1280" t="s">
        <v>173</v>
      </c>
      <c r="T14" s="1278"/>
      <c r="U14" s="1280" t="s">
        <v>172</v>
      </c>
      <c r="W14" s="110" t="s">
        <v>172</v>
      </c>
      <c r="Y14" s="110" t="s">
        <v>173</v>
      </c>
      <c r="AA14" s="110" t="s">
        <v>172</v>
      </c>
    </row>
    <row r="15" spans="1:27" ht="16.5" thickBot="1">
      <c r="I15" s="1281" t="s">
        <v>1244</v>
      </c>
      <c r="J15" s="1278"/>
      <c r="K15" s="1281" t="s">
        <v>387</v>
      </c>
      <c r="L15" s="1278"/>
      <c r="M15" s="1281" t="s">
        <v>1247</v>
      </c>
      <c r="N15" s="1281"/>
      <c r="O15" s="1281" t="s">
        <v>1246</v>
      </c>
      <c r="P15" s="1278"/>
      <c r="Q15" s="1281" t="s">
        <v>1244</v>
      </c>
      <c r="R15" s="1278"/>
      <c r="S15" s="1281" t="s">
        <v>387</v>
      </c>
      <c r="T15" s="1278"/>
      <c r="U15" s="1281" t="s">
        <v>1247</v>
      </c>
      <c r="W15" s="205" t="s">
        <v>174</v>
      </c>
      <c r="Y15" s="205" t="s">
        <v>80</v>
      </c>
      <c r="AA15" s="205" t="s">
        <v>175</v>
      </c>
    </row>
    <row r="16" spans="1:27" s="219" customFormat="1" ht="18.75">
      <c r="A16" s="843"/>
      <c r="B16" s="843"/>
      <c r="C16" s="844"/>
      <c r="D16" s="845"/>
      <c r="E16" s="846"/>
      <c r="F16" s="846" t="s">
        <v>297</v>
      </c>
      <c r="G16" s="843"/>
      <c r="H16" s="843"/>
      <c r="I16" s="1282"/>
      <c r="J16" s="1282"/>
      <c r="K16" s="1282"/>
      <c r="L16" s="1282"/>
      <c r="M16" s="1278"/>
      <c r="N16" s="1278"/>
      <c r="O16" s="1278"/>
      <c r="P16" s="1278"/>
      <c r="Q16" s="1282"/>
      <c r="R16" s="1282"/>
      <c r="S16" s="1282"/>
      <c r="T16" s="1282"/>
      <c r="U16" s="1278"/>
      <c r="V16" s="218"/>
      <c r="W16" s="255"/>
      <c r="X16" s="251"/>
      <c r="Y16" s="255"/>
      <c r="Z16" s="251"/>
      <c r="AA16" s="255"/>
    </row>
    <row r="17" spans="1:27" s="219" customFormat="1" ht="8.25" customHeight="1">
      <c r="A17" s="843"/>
      <c r="B17" s="843"/>
      <c r="C17" s="844"/>
      <c r="D17" s="847"/>
      <c r="E17" s="848"/>
      <c r="F17" s="849"/>
      <c r="G17" s="843"/>
      <c r="H17" s="843"/>
      <c r="I17" s="1282"/>
      <c r="J17" s="1282"/>
      <c r="K17" s="1282"/>
      <c r="L17" s="1282"/>
      <c r="M17" s="1278"/>
      <c r="N17" s="1278"/>
      <c r="O17" s="1278"/>
      <c r="P17" s="1278"/>
      <c r="Q17" s="1282"/>
      <c r="R17" s="1282"/>
      <c r="S17" s="1282"/>
      <c r="T17" s="1282"/>
      <c r="U17" s="1278"/>
      <c r="V17" s="218"/>
      <c r="W17" s="255"/>
      <c r="X17" s="251"/>
      <c r="Y17" s="255"/>
      <c r="Z17" s="251"/>
      <c r="AA17" s="255"/>
    </row>
    <row r="18" spans="1:27" s="254" customFormat="1">
      <c r="A18" s="852">
        <v>10</v>
      </c>
      <c r="B18" s="852" t="s">
        <v>171</v>
      </c>
      <c r="C18" s="881" t="s">
        <v>298</v>
      </c>
      <c r="D18" s="847" t="s">
        <v>176</v>
      </c>
      <c r="E18" s="848"/>
      <c r="F18" s="882">
        <v>353</v>
      </c>
      <c r="G18" s="852" t="s">
        <v>388</v>
      </c>
      <c r="H18" s="852"/>
      <c r="I18" s="1436">
        <f>'WP-1b'!F208</f>
        <v>85223562.519999996</v>
      </c>
      <c r="J18" s="1436"/>
      <c r="K18" s="1436">
        <f>'WP-1b'!G208</f>
        <v>22412054.760000002</v>
      </c>
      <c r="L18" s="1436"/>
      <c r="M18" s="1437">
        <f>+I18-K18</f>
        <v>62811507.75999999</v>
      </c>
      <c r="N18" s="1437"/>
      <c r="O18" s="1437">
        <f>+K18-S18</f>
        <v>2731967.6000000015</v>
      </c>
      <c r="P18" s="1437"/>
      <c r="Q18" s="1436">
        <f>'WP-1b'!J208</f>
        <v>84933933.920000002</v>
      </c>
      <c r="R18" s="1436"/>
      <c r="S18" s="1436">
        <f>'WP-1b'!K208</f>
        <v>19680087.16</v>
      </c>
      <c r="T18" s="1436"/>
      <c r="U18" s="1437">
        <f>+Q18-S18</f>
        <v>65253846.760000005</v>
      </c>
      <c r="V18" s="883"/>
      <c r="W18" s="253">
        <v>71707767.760000005</v>
      </c>
      <c r="X18" s="884"/>
      <c r="Y18" s="253">
        <v>9509690.2599999998</v>
      </c>
      <c r="Z18" s="884"/>
      <c r="AA18" s="253">
        <f>+W18-Y18</f>
        <v>62198077.500000007</v>
      </c>
    </row>
    <row r="19" spans="1:27" s="219" customFormat="1">
      <c r="A19" s="843"/>
      <c r="B19" s="843"/>
      <c r="C19" s="844"/>
      <c r="D19" s="847"/>
      <c r="E19" s="848"/>
      <c r="F19" s="849"/>
      <c r="G19" s="843"/>
      <c r="H19" s="843"/>
      <c r="I19" s="1438"/>
      <c r="J19" s="1438"/>
      <c r="K19" s="1438"/>
      <c r="L19" s="1438"/>
      <c r="M19" s="1439"/>
      <c r="N19" s="1439"/>
      <c r="O19" s="1439"/>
      <c r="P19" s="1439"/>
      <c r="Q19" s="1438"/>
      <c r="R19" s="1438"/>
      <c r="S19" s="1438"/>
      <c r="T19" s="1438"/>
      <c r="U19" s="1439"/>
      <c r="V19" s="218"/>
      <c r="W19" s="255"/>
      <c r="X19" s="251"/>
      <c r="Y19" s="255"/>
      <c r="Z19" s="251"/>
      <c r="AA19" s="255"/>
    </row>
    <row r="20" spans="1:27" s="219" customFormat="1">
      <c r="A20" s="843"/>
      <c r="B20" s="843" t="s">
        <v>171</v>
      </c>
      <c r="C20" s="844" t="s">
        <v>298</v>
      </c>
      <c r="D20" s="847" t="s">
        <v>685</v>
      </c>
      <c r="E20" s="848"/>
      <c r="F20" s="849">
        <v>350</v>
      </c>
      <c r="G20" s="843" t="s">
        <v>179</v>
      </c>
      <c r="H20" s="843"/>
      <c r="I20" s="1438">
        <f>'WP-1b'!F33</f>
        <v>0</v>
      </c>
      <c r="J20" s="1438"/>
      <c r="K20" s="1438">
        <f>'WP-1b'!G33</f>
        <v>0</v>
      </c>
      <c r="L20" s="1438"/>
      <c r="M20" s="1439">
        <f t="shared" ref="M20:M28" si="0">+I20-K20</f>
        <v>0</v>
      </c>
      <c r="N20" s="1439"/>
      <c r="O20" s="1439">
        <f t="shared" ref="O20:O28" si="1">+K20-M20</f>
        <v>0</v>
      </c>
      <c r="P20" s="1439"/>
      <c r="Q20" s="1438">
        <f>'WP-1b'!J33</f>
        <v>0</v>
      </c>
      <c r="R20" s="1438"/>
      <c r="S20" s="1438">
        <f>'WP-1b'!K33</f>
        <v>0</v>
      </c>
      <c r="T20" s="1438"/>
      <c r="U20" s="1439">
        <f t="shared" ref="U20:U28" si="2">+Q20-S20</f>
        <v>0</v>
      </c>
      <c r="V20" s="218"/>
      <c r="W20" s="255"/>
      <c r="X20" s="251"/>
      <c r="Y20" s="255"/>
      <c r="Z20" s="251"/>
      <c r="AA20" s="255"/>
    </row>
    <row r="21" spans="1:27" s="219" customFormat="1">
      <c r="A21" s="843"/>
      <c r="B21" s="843" t="s">
        <v>171</v>
      </c>
      <c r="C21" s="844" t="s">
        <v>298</v>
      </c>
      <c r="D21" s="847" t="s">
        <v>685</v>
      </c>
      <c r="E21" s="848"/>
      <c r="F21" s="849">
        <v>352</v>
      </c>
      <c r="G21" s="843" t="s">
        <v>81</v>
      </c>
      <c r="H21" s="843"/>
      <c r="I21" s="1438">
        <f>'WP-1b'!F209</f>
        <v>0</v>
      </c>
      <c r="J21" s="1438"/>
      <c r="K21" s="1438">
        <f>'WP-1b'!G209</f>
        <v>0</v>
      </c>
      <c r="L21" s="1438"/>
      <c r="M21" s="1439">
        <f t="shared" si="0"/>
        <v>0</v>
      </c>
      <c r="N21" s="1439"/>
      <c r="O21" s="1439">
        <f t="shared" si="1"/>
        <v>0</v>
      </c>
      <c r="P21" s="1439"/>
      <c r="Q21" s="1438">
        <f>'WP-1b'!J209</f>
        <v>0</v>
      </c>
      <c r="R21" s="1438"/>
      <c r="S21" s="1438">
        <f>'WP-1b'!K209</f>
        <v>0</v>
      </c>
      <c r="T21" s="1438"/>
      <c r="U21" s="1439">
        <f t="shared" si="2"/>
        <v>0</v>
      </c>
      <c r="V21" s="218"/>
      <c r="W21" s="255"/>
      <c r="X21" s="251"/>
      <c r="Y21" s="255"/>
      <c r="Z21" s="251"/>
      <c r="AA21" s="255"/>
    </row>
    <row r="22" spans="1:27" s="219" customFormat="1">
      <c r="A22" s="843"/>
      <c r="B22" s="843" t="s">
        <v>171</v>
      </c>
      <c r="C22" s="844" t="s">
        <v>298</v>
      </c>
      <c r="D22" s="847" t="s">
        <v>685</v>
      </c>
      <c r="E22" s="848"/>
      <c r="F22" s="849">
        <v>353</v>
      </c>
      <c r="G22" s="843" t="s">
        <v>20</v>
      </c>
      <c r="H22" s="843"/>
      <c r="I22" s="1438">
        <f>'WP-1b'!F210</f>
        <v>60481915</v>
      </c>
      <c r="J22" s="1438"/>
      <c r="K22" s="1438">
        <f>'WP-1b'!G210</f>
        <v>10584361</v>
      </c>
      <c r="L22" s="1438"/>
      <c r="M22" s="1439">
        <f t="shared" si="0"/>
        <v>49897554</v>
      </c>
      <c r="N22" s="1439"/>
      <c r="O22" s="1439">
        <f>+K22-M22</f>
        <v>-39313193</v>
      </c>
      <c r="P22" s="1439"/>
      <c r="Q22" s="1438">
        <f>'WP-1b'!J210</f>
        <v>60481915</v>
      </c>
      <c r="R22" s="1438"/>
      <c r="S22" s="1438">
        <f>'WP-1b'!K210</f>
        <v>7560259</v>
      </c>
      <c r="T22" s="1438"/>
      <c r="U22" s="1439">
        <f t="shared" si="2"/>
        <v>52921656</v>
      </c>
      <c r="V22" s="218"/>
      <c r="W22" s="255"/>
      <c r="X22" s="251"/>
      <c r="Y22" s="255"/>
      <c r="Z22" s="251"/>
      <c r="AA22" s="255"/>
    </row>
    <row r="23" spans="1:27" s="219" customFormat="1">
      <c r="A23" s="843"/>
      <c r="B23" s="843" t="s">
        <v>171</v>
      </c>
      <c r="C23" s="844" t="s">
        <v>298</v>
      </c>
      <c r="D23" s="847" t="s">
        <v>685</v>
      </c>
      <c r="E23" s="848"/>
      <c r="F23" s="849">
        <v>354</v>
      </c>
      <c r="G23" s="843" t="s">
        <v>86</v>
      </c>
      <c r="H23" s="843"/>
      <c r="I23" s="1438">
        <f>'WP-1b'!F211</f>
        <v>0</v>
      </c>
      <c r="J23" s="1438"/>
      <c r="K23" s="1438">
        <f>'WP-1b'!G211</f>
        <v>0</v>
      </c>
      <c r="L23" s="1438"/>
      <c r="M23" s="1439">
        <f t="shared" si="0"/>
        <v>0</v>
      </c>
      <c r="N23" s="1439"/>
      <c r="O23" s="1439">
        <f t="shared" si="1"/>
        <v>0</v>
      </c>
      <c r="P23" s="1439"/>
      <c r="Q23" s="1438">
        <f>'WP-1b'!J211</f>
        <v>0</v>
      </c>
      <c r="R23" s="1438"/>
      <c r="S23" s="1438">
        <f>'WP-1b'!K211</f>
        <v>0</v>
      </c>
      <c r="T23" s="1438"/>
      <c r="U23" s="1439">
        <f t="shared" si="2"/>
        <v>0</v>
      </c>
      <c r="V23" s="218"/>
      <c r="W23" s="255"/>
      <c r="X23" s="251"/>
      <c r="Y23" s="255"/>
      <c r="Z23" s="251"/>
      <c r="AA23" s="255"/>
    </row>
    <row r="24" spans="1:27" s="219" customFormat="1">
      <c r="A24" s="843"/>
      <c r="B24" s="843" t="s">
        <v>171</v>
      </c>
      <c r="C24" s="844" t="s">
        <v>298</v>
      </c>
      <c r="D24" s="847" t="s">
        <v>685</v>
      </c>
      <c r="E24" s="848"/>
      <c r="F24" s="849">
        <v>355</v>
      </c>
      <c r="G24" s="843" t="s">
        <v>87</v>
      </c>
      <c r="H24" s="843"/>
      <c r="I24" s="1438">
        <f>'WP-1b'!F212</f>
        <v>0</v>
      </c>
      <c r="J24" s="1438"/>
      <c r="K24" s="1438">
        <f>'WP-1b'!G212</f>
        <v>0</v>
      </c>
      <c r="L24" s="1438"/>
      <c r="M24" s="1439">
        <f t="shared" si="0"/>
        <v>0</v>
      </c>
      <c r="N24" s="1439"/>
      <c r="O24" s="1439">
        <f t="shared" si="1"/>
        <v>0</v>
      </c>
      <c r="P24" s="1439"/>
      <c r="Q24" s="1438">
        <f>'WP-1b'!J212</f>
        <v>0</v>
      </c>
      <c r="R24" s="1438"/>
      <c r="S24" s="1438">
        <f>'WP-1b'!K212</f>
        <v>0</v>
      </c>
      <c r="T24" s="1438"/>
      <c r="U24" s="1439">
        <f t="shared" si="2"/>
        <v>0</v>
      </c>
      <c r="V24" s="218"/>
      <c r="W24" s="255"/>
      <c r="X24" s="251"/>
      <c r="Y24" s="255"/>
      <c r="Z24" s="251"/>
      <c r="AA24" s="255"/>
    </row>
    <row r="25" spans="1:27" s="219" customFormat="1">
      <c r="A25" s="843"/>
      <c r="B25" s="843" t="s">
        <v>171</v>
      </c>
      <c r="C25" s="844" t="s">
        <v>298</v>
      </c>
      <c r="D25" s="847" t="s">
        <v>685</v>
      </c>
      <c r="E25" s="848"/>
      <c r="F25" s="849">
        <v>356</v>
      </c>
      <c r="G25" s="843" t="s">
        <v>88</v>
      </c>
      <c r="H25" s="843"/>
      <c r="I25" s="1438">
        <f>'WP-1b'!F213</f>
        <v>0</v>
      </c>
      <c r="J25" s="1438"/>
      <c r="K25" s="1438">
        <f>'WP-1b'!G213</f>
        <v>0</v>
      </c>
      <c r="L25" s="1438"/>
      <c r="M25" s="1439">
        <f t="shared" si="0"/>
        <v>0</v>
      </c>
      <c r="N25" s="1439"/>
      <c r="O25" s="1439">
        <f t="shared" si="1"/>
        <v>0</v>
      </c>
      <c r="P25" s="1439"/>
      <c r="Q25" s="1438">
        <f>'WP-1b'!J213</f>
        <v>0</v>
      </c>
      <c r="R25" s="1438"/>
      <c r="S25" s="1438">
        <f>'WP-1b'!K213</f>
        <v>0</v>
      </c>
      <c r="T25" s="1438"/>
      <c r="U25" s="1439">
        <f t="shared" si="2"/>
        <v>0</v>
      </c>
      <c r="V25" s="218"/>
      <c r="W25" s="255"/>
      <c r="X25" s="251"/>
      <c r="Y25" s="255"/>
      <c r="Z25" s="251"/>
      <c r="AA25" s="255"/>
    </row>
    <row r="26" spans="1:27" s="219" customFormat="1">
      <c r="A26" s="843"/>
      <c r="B26" s="843" t="s">
        <v>171</v>
      </c>
      <c r="C26" s="844" t="s">
        <v>298</v>
      </c>
      <c r="D26" s="847" t="s">
        <v>685</v>
      </c>
      <c r="E26" s="848"/>
      <c r="F26" s="849">
        <v>357</v>
      </c>
      <c r="G26" s="843" t="s">
        <v>89</v>
      </c>
      <c r="H26" s="843"/>
      <c r="I26" s="1438">
        <f>'WP-1b'!F214</f>
        <v>24644166</v>
      </c>
      <c r="J26" s="1438"/>
      <c r="K26" s="1438">
        <f>'WP-1b'!G214</f>
        <v>4312732</v>
      </c>
      <c r="L26" s="1438"/>
      <c r="M26" s="1439">
        <f t="shared" si="0"/>
        <v>20331434</v>
      </c>
      <c r="N26" s="1439"/>
      <c r="O26" s="1439">
        <f t="shared" si="1"/>
        <v>-16018702</v>
      </c>
      <c r="P26" s="1439"/>
      <c r="Q26" s="1438">
        <f>'WP-1b'!J214</f>
        <v>24644166</v>
      </c>
      <c r="R26" s="1438"/>
      <c r="S26" s="1438">
        <f>'WP-1b'!K214</f>
        <v>3080523</v>
      </c>
      <c r="T26" s="1438"/>
      <c r="U26" s="1439">
        <f t="shared" si="2"/>
        <v>21563643</v>
      </c>
      <c r="V26" s="218"/>
      <c r="W26" s="255"/>
      <c r="X26" s="251"/>
      <c r="Y26" s="255"/>
      <c r="Z26" s="251"/>
      <c r="AA26" s="255"/>
    </row>
    <row r="27" spans="1:27" s="219" customFormat="1">
      <c r="A27" s="843"/>
      <c r="B27" s="843" t="s">
        <v>171</v>
      </c>
      <c r="C27" s="844" t="s">
        <v>298</v>
      </c>
      <c r="D27" s="847" t="s">
        <v>685</v>
      </c>
      <c r="E27" s="848"/>
      <c r="F27" s="849">
        <v>358</v>
      </c>
      <c r="G27" s="843" t="s">
        <v>90</v>
      </c>
      <c r="H27" s="843"/>
      <c r="I27" s="1438">
        <f>'WP-1b'!F215</f>
        <v>0</v>
      </c>
      <c r="J27" s="1438"/>
      <c r="K27" s="1438">
        <f>'WP-1b'!G215</f>
        <v>0</v>
      </c>
      <c r="L27" s="1438"/>
      <c r="M27" s="1439">
        <f t="shared" si="0"/>
        <v>0</v>
      </c>
      <c r="N27" s="1439"/>
      <c r="O27" s="1439">
        <f t="shared" si="1"/>
        <v>0</v>
      </c>
      <c r="P27" s="1439"/>
      <c r="Q27" s="1438">
        <f>'WP-1b'!J215</f>
        <v>0</v>
      </c>
      <c r="R27" s="1438"/>
      <c r="S27" s="1438">
        <f>'WP-1b'!K215</f>
        <v>0</v>
      </c>
      <c r="T27" s="1438"/>
      <c r="U27" s="1439">
        <f t="shared" si="2"/>
        <v>0</v>
      </c>
      <c r="V27" s="218"/>
      <c r="W27" s="255"/>
      <c r="X27" s="251"/>
      <c r="Y27" s="255"/>
      <c r="Z27" s="251"/>
      <c r="AA27" s="255"/>
    </row>
    <row r="28" spans="1:27" s="219" customFormat="1">
      <c r="A28" s="843"/>
      <c r="B28" s="843" t="s">
        <v>171</v>
      </c>
      <c r="C28" s="844" t="s">
        <v>298</v>
      </c>
      <c r="D28" s="847" t="s">
        <v>685</v>
      </c>
      <c r="E28" s="848"/>
      <c r="F28" s="849">
        <v>359</v>
      </c>
      <c r="G28" s="843" t="s">
        <v>91</v>
      </c>
      <c r="H28" s="843"/>
      <c r="I28" s="1440">
        <f>'WP-1b'!F216</f>
        <v>0</v>
      </c>
      <c r="J28" s="1438"/>
      <c r="K28" s="1440">
        <f>'WP-1b'!G216</f>
        <v>0</v>
      </c>
      <c r="L28" s="1438"/>
      <c r="M28" s="1440">
        <f t="shared" si="0"/>
        <v>0</v>
      </c>
      <c r="N28" s="1440"/>
      <c r="O28" s="1440">
        <f t="shared" si="1"/>
        <v>0</v>
      </c>
      <c r="P28" s="1439"/>
      <c r="Q28" s="1440">
        <f>'WP-1b'!J216</f>
        <v>0</v>
      </c>
      <c r="R28" s="1438"/>
      <c r="S28" s="1440">
        <f>'WP-1b'!K216</f>
        <v>0</v>
      </c>
      <c r="T28" s="1438"/>
      <c r="U28" s="1440">
        <f t="shared" si="2"/>
        <v>0</v>
      </c>
      <c r="V28" s="218"/>
      <c r="W28" s="285"/>
      <c r="X28" s="252"/>
      <c r="Y28" s="285"/>
      <c r="Z28" s="252"/>
      <c r="AA28" s="285"/>
    </row>
    <row r="29" spans="1:27" s="219" customFormat="1">
      <c r="A29" s="843"/>
      <c r="B29" s="843"/>
      <c r="C29" s="844"/>
      <c r="D29" s="847"/>
      <c r="E29" s="848"/>
      <c r="F29" s="850" t="s">
        <v>976</v>
      </c>
      <c r="G29" s="843"/>
      <c r="H29" s="843"/>
      <c r="I29" s="1436">
        <f>SUM(I20:I28)</f>
        <v>85126081</v>
      </c>
      <c r="J29" s="1438"/>
      <c r="K29" s="1436">
        <f>SUM(K20:K28)</f>
        <v>14897093</v>
      </c>
      <c r="L29" s="1438"/>
      <c r="M29" s="1436">
        <f>SUM(M20:M28)</f>
        <v>70228988</v>
      </c>
      <c r="N29" s="1439"/>
      <c r="O29" s="1436">
        <f>SUM(O20:O28)</f>
        <v>-55331895</v>
      </c>
      <c r="P29" s="1439"/>
      <c r="Q29" s="1436">
        <f>SUM(Q20:Q28)</f>
        <v>85126081</v>
      </c>
      <c r="R29" s="1438"/>
      <c r="S29" s="1436">
        <f>SUM(S20:S28)</f>
        <v>10640782</v>
      </c>
      <c r="T29" s="1438"/>
      <c r="U29" s="1436">
        <f>SUM(U20:U28)</f>
        <v>74485299</v>
      </c>
      <c r="V29" s="218"/>
      <c r="W29" s="255"/>
      <c r="X29" s="251"/>
      <c r="Y29" s="255"/>
      <c r="Z29" s="251"/>
      <c r="AA29" s="255"/>
    </row>
    <row r="30" spans="1:27" s="219" customFormat="1">
      <c r="A30" s="843"/>
      <c r="B30" s="843"/>
      <c r="C30" s="844"/>
      <c r="D30" s="847"/>
      <c r="E30" s="848"/>
      <c r="F30" s="849"/>
      <c r="G30" s="843"/>
      <c r="H30" s="843"/>
      <c r="I30" s="1438"/>
      <c r="J30" s="1438"/>
      <c r="K30" s="1438"/>
      <c r="L30" s="1438"/>
      <c r="M30" s="1439"/>
      <c r="N30" s="1439"/>
      <c r="O30" s="1439"/>
      <c r="P30" s="1439"/>
      <c r="Q30" s="1438"/>
      <c r="R30" s="1438"/>
      <c r="S30" s="1438"/>
      <c r="T30" s="1438"/>
      <c r="U30" s="1439"/>
      <c r="V30" s="218"/>
      <c r="W30" s="255"/>
      <c r="X30" s="251"/>
      <c r="Y30" s="255"/>
      <c r="Z30" s="251"/>
      <c r="AA30" s="255"/>
    </row>
    <row r="31" spans="1:27" s="219" customFormat="1">
      <c r="A31" s="843">
        <v>57</v>
      </c>
      <c r="B31" s="843" t="s">
        <v>171</v>
      </c>
      <c r="C31" s="844" t="s">
        <v>298</v>
      </c>
      <c r="D31" s="847" t="s">
        <v>180</v>
      </c>
      <c r="E31" s="848"/>
      <c r="F31" s="849">
        <v>353</v>
      </c>
      <c r="G31" s="843" t="s">
        <v>189</v>
      </c>
      <c r="H31" s="843"/>
      <c r="I31" s="1438">
        <f>'WP-1b'!F218</f>
        <v>2395536</v>
      </c>
      <c r="J31" s="1438"/>
      <c r="K31" s="1438">
        <f>'WP-1b'!G218</f>
        <v>943119</v>
      </c>
      <c r="L31" s="1438"/>
      <c r="M31" s="1439">
        <f>+I31-K31</f>
        <v>1452417</v>
      </c>
      <c r="N31" s="1439"/>
      <c r="O31" s="1439">
        <f>+K31-S31</f>
        <v>39926</v>
      </c>
      <c r="P31" s="1439"/>
      <c r="Q31" s="1438">
        <f>'WP-1b'!J218</f>
        <v>2395536</v>
      </c>
      <c r="R31" s="1438"/>
      <c r="S31" s="1438">
        <f>'WP-1b'!K218</f>
        <v>903193</v>
      </c>
      <c r="T31" s="1438"/>
      <c r="U31" s="1439">
        <f>+Q31-S31</f>
        <v>1492343</v>
      </c>
      <c r="V31" s="218"/>
      <c r="W31" s="255">
        <v>2395536</v>
      </c>
      <c r="X31" s="251"/>
      <c r="Y31" s="255">
        <v>743489</v>
      </c>
      <c r="Z31" s="251"/>
      <c r="AA31" s="255">
        <f>+W31-Y31</f>
        <v>1652047</v>
      </c>
    </row>
    <row r="32" spans="1:27" s="219" customFormat="1">
      <c r="A32" s="843">
        <v>265</v>
      </c>
      <c r="B32" s="843" t="s">
        <v>171</v>
      </c>
      <c r="C32" s="844" t="s">
        <v>298</v>
      </c>
      <c r="D32" s="847" t="s">
        <v>195</v>
      </c>
      <c r="E32" s="848"/>
      <c r="F32" s="849">
        <v>353</v>
      </c>
      <c r="G32" s="843" t="s">
        <v>189</v>
      </c>
      <c r="H32" s="843"/>
      <c r="I32" s="1438">
        <f>'WP-1b'!F231</f>
        <v>663158</v>
      </c>
      <c r="J32" s="1438"/>
      <c r="K32" s="1438">
        <f>'WP-1b'!G231</f>
        <v>261089</v>
      </c>
      <c r="L32" s="1438"/>
      <c r="M32" s="1439">
        <f>+I32-K32</f>
        <v>402069</v>
      </c>
      <c r="N32" s="1439"/>
      <c r="O32" s="1439">
        <f>+K32-S32</f>
        <v>11053</v>
      </c>
      <c r="P32" s="1439"/>
      <c r="Q32" s="1438">
        <f>'WP-1b'!J231</f>
        <v>663158</v>
      </c>
      <c r="R32" s="1438"/>
      <c r="S32" s="1438">
        <f>'WP-1b'!K231</f>
        <v>250036</v>
      </c>
      <c r="T32" s="1438"/>
      <c r="U32" s="1439">
        <f>+Q32-S32</f>
        <v>413122</v>
      </c>
      <c r="V32" s="218"/>
      <c r="W32" s="255">
        <v>663158</v>
      </c>
      <c r="X32" s="251"/>
      <c r="Y32" s="255">
        <v>205824</v>
      </c>
      <c r="Z32" s="251"/>
      <c r="AA32" s="255">
        <f>+W32-Y32</f>
        <v>457334</v>
      </c>
    </row>
    <row r="33" spans="1:27" s="219" customFormat="1">
      <c r="A33" s="843">
        <v>119</v>
      </c>
      <c r="B33" s="843" t="s">
        <v>171</v>
      </c>
      <c r="C33" s="844" t="s">
        <v>298</v>
      </c>
      <c r="D33" s="847" t="s">
        <v>192</v>
      </c>
      <c r="E33" s="848"/>
      <c r="F33" s="849">
        <v>353</v>
      </c>
      <c r="G33" s="843" t="s">
        <v>189</v>
      </c>
      <c r="H33" s="843"/>
      <c r="I33" s="1440">
        <f>'WP-1b'!F223</f>
        <v>4302254</v>
      </c>
      <c r="J33" s="1438"/>
      <c r="K33" s="1440">
        <f>'WP-1b'!G223</f>
        <v>1693793</v>
      </c>
      <c r="L33" s="1438"/>
      <c r="M33" s="1440">
        <f>+I33-K33</f>
        <v>2608461</v>
      </c>
      <c r="N33" s="1440"/>
      <c r="O33" s="1440">
        <f>+K33-S33</f>
        <v>71705</v>
      </c>
      <c r="P33" s="1439"/>
      <c r="Q33" s="1440">
        <f>'WP-1b'!J223</f>
        <v>4302254</v>
      </c>
      <c r="R33" s="1438"/>
      <c r="S33" s="1440">
        <f>'WP-1b'!K223</f>
        <v>1622088</v>
      </c>
      <c r="T33" s="1438"/>
      <c r="U33" s="1440">
        <f>+Q33-S33</f>
        <v>2680166</v>
      </c>
      <c r="V33" s="218"/>
      <c r="W33" s="285">
        <v>4302254</v>
      </c>
      <c r="X33" s="252"/>
      <c r="Y33" s="285">
        <v>1335268</v>
      </c>
      <c r="Z33" s="252"/>
      <c r="AA33" s="285">
        <f>+W33-Y33</f>
        <v>2966986</v>
      </c>
    </row>
    <row r="34" spans="1:27" s="219" customFormat="1">
      <c r="A34" s="843"/>
      <c r="B34" s="843"/>
      <c r="C34" s="844"/>
      <c r="D34" s="847"/>
      <c r="E34" s="848"/>
      <c r="F34" s="850" t="s">
        <v>293</v>
      </c>
      <c r="G34" s="843"/>
      <c r="H34" s="843"/>
      <c r="I34" s="1436">
        <f>SUM(I31:I33)</f>
        <v>7360948</v>
      </c>
      <c r="J34" s="1438"/>
      <c r="K34" s="1436">
        <f>SUM(K31:K33)</f>
        <v>2898001</v>
      </c>
      <c r="L34" s="1438"/>
      <c r="M34" s="1436">
        <f>SUM(M31:M33)</f>
        <v>4462947</v>
      </c>
      <c r="N34" s="1436"/>
      <c r="O34" s="1436">
        <f>SUM(O31:O33)</f>
        <v>122684</v>
      </c>
      <c r="P34" s="1439"/>
      <c r="Q34" s="1436">
        <f>SUM(Q31:Q33)</f>
        <v>7360948</v>
      </c>
      <c r="R34" s="1438"/>
      <c r="S34" s="1436">
        <f>SUM(S31:S33)</f>
        <v>2775317</v>
      </c>
      <c r="T34" s="1438"/>
      <c r="U34" s="1436">
        <f>SUM(U31:U33)</f>
        <v>4585631</v>
      </c>
      <c r="V34" s="218"/>
      <c r="W34" s="253">
        <f>SUM(W31:W33)</f>
        <v>7360948</v>
      </c>
      <c r="X34" s="251"/>
      <c r="Y34" s="253">
        <f>SUM(Y31:Y33)</f>
        <v>2284581</v>
      </c>
      <c r="Z34" s="251"/>
      <c r="AA34" s="253">
        <f>SUM(AA31:AA33)</f>
        <v>5076367</v>
      </c>
    </row>
    <row r="35" spans="1:27" s="219" customFormat="1" ht="7.5" customHeight="1">
      <c r="A35" s="843"/>
      <c r="B35" s="843"/>
      <c r="C35" s="844"/>
      <c r="D35" s="847"/>
      <c r="E35" s="848"/>
      <c r="F35" s="849"/>
      <c r="G35" s="843"/>
      <c r="H35" s="843"/>
      <c r="I35" s="1438"/>
      <c r="J35" s="1438"/>
      <c r="K35" s="1438"/>
      <c r="L35" s="1438"/>
      <c r="M35" s="1439"/>
      <c r="N35" s="1439"/>
      <c r="O35" s="1439"/>
      <c r="P35" s="1439"/>
      <c r="Q35" s="1438"/>
      <c r="R35" s="1438"/>
      <c r="S35" s="1438"/>
      <c r="T35" s="1438"/>
      <c r="U35" s="1439"/>
      <c r="V35" s="218"/>
      <c r="W35" s="255"/>
      <c r="X35" s="251"/>
      <c r="Y35" s="255"/>
      <c r="Z35" s="251"/>
      <c r="AA35" s="255"/>
    </row>
    <row r="36" spans="1:27" s="254" customFormat="1">
      <c r="A36" s="852">
        <v>64</v>
      </c>
      <c r="B36" s="852" t="s">
        <v>171</v>
      </c>
      <c r="C36" s="881" t="s">
        <v>298</v>
      </c>
      <c r="D36" s="847" t="s">
        <v>183</v>
      </c>
      <c r="E36" s="848"/>
      <c r="F36" s="882">
        <v>353</v>
      </c>
      <c r="G36" s="852" t="s">
        <v>351</v>
      </c>
      <c r="H36" s="852"/>
      <c r="I36" s="1436">
        <f>'WP-1b'!F219</f>
        <v>11141011.629999999</v>
      </c>
      <c r="J36" s="1436"/>
      <c r="K36" s="1436">
        <f>'WP-1b'!G219</f>
        <v>4300174.63</v>
      </c>
      <c r="L36" s="1436"/>
      <c r="M36" s="1437">
        <f>+I36-K36</f>
        <v>6840836.9999999991</v>
      </c>
      <c r="N36" s="1437"/>
      <c r="O36" s="1437">
        <f>+K36-S36</f>
        <v>308044.75999999978</v>
      </c>
      <c r="P36" s="1437"/>
      <c r="Q36" s="1436">
        <f>'WP-1b'!J219</f>
        <v>11120295.869999999</v>
      </c>
      <c r="R36" s="1436"/>
      <c r="S36" s="1436">
        <f>'WP-1b'!K219</f>
        <v>3992129.87</v>
      </c>
      <c r="T36" s="1436"/>
      <c r="U36" s="1437">
        <f>+Q36-S36</f>
        <v>7128165.9999999991</v>
      </c>
      <c r="V36" s="883"/>
      <c r="W36" s="253">
        <v>7581079</v>
      </c>
      <c r="X36" s="884"/>
      <c r="Y36" s="253">
        <v>2894210</v>
      </c>
      <c r="Z36" s="884"/>
      <c r="AA36" s="253">
        <f>+W36-Y36</f>
        <v>4686869</v>
      </c>
    </row>
    <row r="37" spans="1:27" s="219" customFormat="1" ht="9" customHeight="1">
      <c r="A37" s="843"/>
      <c r="B37" s="843"/>
      <c r="C37" s="844"/>
      <c r="D37" s="847"/>
      <c r="E37" s="848"/>
      <c r="F37" s="850"/>
      <c r="G37" s="843"/>
      <c r="H37" s="843"/>
      <c r="I37" s="1438"/>
      <c r="J37" s="1438"/>
      <c r="K37" s="1438"/>
      <c r="L37" s="1438"/>
      <c r="M37" s="1439"/>
      <c r="N37" s="1439"/>
      <c r="O37" s="1439"/>
      <c r="P37" s="1439"/>
      <c r="Q37" s="1438"/>
      <c r="R37" s="1438"/>
      <c r="S37" s="1438"/>
      <c r="T37" s="1438"/>
      <c r="U37" s="1439"/>
      <c r="V37" s="218"/>
      <c r="W37" s="255"/>
      <c r="X37" s="251"/>
      <c r="Y37" s="255"/>
      <c r="Z37" s="251"/>
      <c r="AA37" s="255"/>
    </row>
    <row r="38" spans="1:27" s="219" customFormat="1">
      <c r="A38" s="843">
        <v>199</v>
      </c>
      <c r="B38" s="843" t="s">
        <v>171</v>
      </c>
      <c r="C38" s="844" t="s">
        <v>298</v>
      </c>
      <c r="D38" s="847" t="s">
        <v>191</v>
      </c>
      <c r="E38" s="848"/>
      <c r="F38" s="849">
        <v>350</v>
      </c>
      <c r="G38" s="843" t="s">
        <v>179</v>
      </c>
      <c r="H38" s="843"/>
      <c r="I38" s="1438">
        <f>'WP-1b'!F34</f>
        <v>981</v>
      </c>
      <c r="J38" s="1438"/>
      <c r="K38" s="1438">
        <f>'WP-1b'!G34</f>
        <v>0</v>
      </c>
      <c r="L38" s="1438"/>
      <c r="M38" s="1439">
        <f>+I38-K38</f>
        <v>981</v>
      </c>
      <c r="N38" s="1439"/>
      <c r="O38" s="1439">
        <f>+K38-S38</f>
        <v>0</v>
      </c>
      <c r="P38" s="1439"/>
      <c r="Q38" s="1438">
        <f>'WP-1b'!J34</f>
        <v>981</v>
      </c>
      <c r="R38" s="1438"/>
      <c r="S38" s="1438">
        <f>'WP-1b'!K34</f>
        <v>0</v>
      </c>
      <c r="T38" s="1438"/>
      <c r="U38" s="1439">
        <f>+Q38-S38</f>
        <v>981</v>
      </c>
      <c r="V38" s="218"/>
      <c r="W38" s="255">
        <v>981</v>
      </c>
      <c r="X38" s="251"/>
      <c r="Y38" s="255">
        <v>0</v>
      </c>
      <c r="Z38" s="251"/>
      <c r="AA38" s="255">
        <f>+W38-Y38</f>
        <v>981</v>
      </c>
    </row>
    <row r="39" spans="1:27" s="219" customFormat="1">
      <c r="A39" s="843">
        <v>200</v>
      </c>
      <c r="B39" s="843" t="s">
        <v>171</v>
      </c>
      <c r="C39" s="844" t="s">
        <v>298</v>
      </c>
      <c r="D39" s="847" t="s">
        <v>191</v>
      </c>
      <c r="E39" s="848"/>
      <c r="F39" s="849">
        <v>352</v>
      </c>
      <c r="G39" s="843" t="s">
        <v>81</v>
      </c>
      <c r="H39" s="843"/>
      <c r="I39" s="1438">
        <f>'WP-1b'!F225</f>
        <v>69748</v>
      </c>
      <c r="J39" s="1438"/>
      <c r="K39" s="1438">
        <f>'WP-1b'!G225</f>
        <v>57669</v>
      </c>
      <c r="L39" s="1438"/>
      <c r="M39" s="1439">
        <f>+I39-K39</f>
        <v>12079</v>
      </c>
      <c r="N39" s="1439"/>
      <c r="O39" s="1439">
        <f>+K39-S39</f>
        <v>1744</v>
      </c>
      <c r="P39" s="1439"/>
      <c r="Q39" s="1438">
        <f>'WP-1b'!J225</f>
        <v>69748</v>
      </c>
      <c r="R39" s="1438"/>
      <c r="S39" s="1438">
        <f>'WP-1b'!K225</f>
        <v>55925</v>
      </c>
      <c r="T39" s="1438"/>
      <c r="U39" s="1439">
        <f>+Q39-S39</f>
        <v>13823</v>
      </c>
      <c r="V39" s="218"/>
      <c r="W39" s="255">
        <v>69748</v>
      </c>
      <c r="X39" s="251"/>
      <c r="Y39" s="255">
        <v>52142</v>
      </c>
      <c r="Z39" s="251"/>
      <c r="AA39" s="255">
        <f>+W39-Y39</f>
        <v>17606</v>
      </c>
    </row>
    <row r="40" spans="1:27" s="219" customFormat="1">
      <c r="A40" s="843">
        <v>201</v>
      </c>
      <c r="B40" s="843" t="s">
        <v>171</v>
      </c>
      <c r="C40" s="844" t="s">
        <v>298</v>
      </c>
      <c r="D40" s="847" t="s">
        <v>191</v>
      </c>
      <c r="E40" s="848"/>
      <c r="F40" s="849">
        <v>353</v>
      </c>
      <c r="G40" s="843" t="s">
        <v>20</v>
      </c>
      <c r="H40" s="843"/>
      <c r="I40" s="1438">
        <f>'WP-1b'!F226</f>
        <v>14716023</v>
      </c>
      <c r="J40" s="1438"/>
      <c r="K40" s="1438">
        <f>'WP-1b'!G226</f>
        <v>15125821</v>
      </c>
      <c r="L40" s="1438"/>
      <c r="M40" s="1439">
        <f>+I40-K40</f>
        <v>-409798</v>
      </c>
      <c r="N40" s="1439"/>
      <c r="O40" s="1439">
        <f>+K40-S40</f>
        <v>367901</v>
      </c>
      <c r="P40" s="1439"/>
      <c r="Q40" s="1438">
        <f>'WP-1b'!J226</f>
        <v>14716023</v>
      </c>
      <c r="R40" s="1438"/>
      <c r="S40" s="1438">
        <f>'WP-1b'!K226</f>
        <v>14757920</v>
      </c>
      <c r="T40" s="1438"/>
      <c r="U40" s="1439">
        <f>+Q40-S40</f>
        <v>-41897</v>
      </c>
      <c r="V40" s="218"/>
      <c r="W40" s="255">
        <v>14716023</v>
      </c>
      <c r="X40" s="251"/>
      <c r="Y40" s="255">
        <v>13714374</v>
      </c>
      <c r="Z40" s="251"/>
      <c r="AA40" s="255">
        <f>+W40-Y40</f>
        <v>1001649</v>
      </c>
    </row>
    <row r="41" spans="1:27" s="219" customFormat="1">
      <c r="A41" s="843">
        <v>202</v>
      </c>
      <c r="B41" s="843" t="s">
        <v>171</v>
      </c>
      <c r="C41" s="844" t="s">
        <v>298</v>
      </c>
      <c r="D41" s="847" t="s">
        <v>191</v>
      </c>
      <c r="E41" s="848"/>
      <c r="F41" s="849">
        <v>357</v>
      </c>
      <c r="G41" s="843" t="s">
        <v>89</v>
      </c>
      <c r="H41" s="843"/>
      <c r="I41" s="1438">
        <f>'WP-1b'!F227</f>
        <v>16192845</v>
      </c>
      <c r="J41" s="1438"/>
      <c r="K41" s="1438">
        <f>'WP-1b'!G227</f>
        <v>16698873</v>
      </c>
      <c r="L41" s="1438"/>
      <c r="M41" s="1439">
        <f>+I41-K41</f>
        <v>-506028</v>
      </c>
      <c r="N41" s="1439"/>
      <c r="O41" s="1439">
        <f>+K41-S41</f>
        <v>404822</v>
      </c>
      <c r="P41" s="1439"/>
      <c r="Q41" s="1438">
        <f>'WP-1b'!J227</f>
        <v>16192845</v>
      </c>
      <c r="R41" s="1438"/>
      <c r="S41" s="1438">
        <f>'WP-1b'!K227</f>
        <v>16294051</v>
      </c>
      <c r="T41" s="1438"/>
      <c r="U41" s="1439">
        <f>+Q41-S41</f>
        <v>-101206</v>
      </c>
      <c r="V41" s="218"/>
      <c r="W41" s="255">
        <v>16192845</v>
      </c>
      <c r="X41" s="251"/>
      <c r="Y41" s="255">
        <v>15487818</v>
      </c>
      <c r="Z41" s="251"/>
      <c r="AA41" s="255">
        <f>+W41-Y41</f>
        <v>705027</v>
      </c>
    </row>
    <row r="42" spans="1:27" s="219" customFormat="1">
      <c r="A42" s="843">
        <v>203</v>
      </c>
      <c r="B42" s="843" t="s">
        <v>171</v>
      </c>
      <c r="C42" s="844" t="s">
        <v>298</v>
      </c>
      <c r="D42" s="847" t="s">
        <v>191</v>
      </c>
      <c r="E42" s="848"/>
      <c r="F42" s="849">
        <v>358</v>
      </c>
      <c r="G42" s="843" t="s">
        <v>90</v>
      </c>
      <c r="H42" s="843"/>
      <c r="I42" s="1440">
        <f>'WP-1b'!F228</f>
        <v>14726135</v>
      </c>
      <c r="J42" s="1438"/>
      <c r="K42" s="1440">
        <f>'WP-1b'!G228</f>
        <v>14134546</v>
      </c>
      <c r="L42" s="1438"/>
      <c r="M42" s="1440">
        <f>+I42-K42</f>
        <v>591589</v>
      </c>
      <c r="N42" s="1440"/>
      <c r="O42" s="1440">
        <f>+K42-S42</f>
        <v>368154</v>
      </c>
      <c r="P42" s="1439"/>
      <c r="Q42" s="1440">
        <f>'WP-1b'!J228</f>
        <v>14726135</v>
      </c>
      <c r="R42" s="1438"/>
      <c r="S42" s="1440">
        <f>'WP-1b'!K228</f>
        <v>13766392</v>
      </c>
      <c r="T42" s="1438"/>
      <c r="U42" s="1440">
        <f>+Q42-S42</f>
        <v>959743</v>
      </c>
      <c r="V42" s="218"/>
      <c r="W42" s="285">
        <v>14726135</v>
      </c>
      <c r="X42" s="252"/>
      <c r="Y42" s="285">
        <v>13030098</v>
      </c>
      <c r="Z42" s="252"/>
      <c r="AA42" s="285">
        <f>+W42-Y42</f>
        <v>1696037</v>
      </c>
    </row>
    <row r="43" spans="1:27" s="219" customFormat="1">
      <c r="A43" s="843"/>
      <c r="B43" s="843"/>
      <c r="C43" s="844"/>
      <c r="D43" s="847"/>
      <c r="E43" s="848"/>
      <c r="F43" s="850" t="s">
        <v>295</v>
      </c>
      <c r="G43" s="843"/>
      <c r="H43" s="843"/>
      <c r="I43" s="1436">
        <f>SUM(I38:I42)</f>
        <v>45705732</v>
      </c>
      <c r="J43" s="1438"/>
      <c r="K43" s="1436">
        <f>SUM(K38:K42)</f>
        <v>46016909</v>
      </c>
      <c r="L43" s="1438"/>
      <c r="M43" s="1436">
        <f>SUM(M38:M42)</f>
        <v>-311177</v>
      </c>
      <c r="N43" s="1436"/>
      <c r="O43" s="1436">
        <f>SUM(O38:O42)</f>
        <v>1142621</v>
      </c>
      <c r="P43" s="1439"/>
      <c r="Q43" s="1436">
        <f>SUM(Q38:Q42)</f>
        <v>45705732</v>
      </c>
      <c r="R43" s="1438"/>
      <c r="S43" s="1436">
        <f>SUM(S38:S42)</f>
        <v>44874288</v>
      </c>
      <c r="T43" s="1438"/>
      <c r="U43" s="1436">
        <f>SUM(U38:U42)</f>
        <v>831444</v>
      </c>
      <c r="V43" s="218"/>
      <c r="W43" s="253">
        <f>SUM(W38:W42)</f>
        <v>45705732</v>
      </c>
      <c r="X43" s="251"/>
      <c r="Y43" s="253">
        <f>SUM(Y38:Y42)</f>
        <v>42284432</v>
      </c>
      <c r="Z43" s="251"/>
      <c r="AA43" s="253">
        <f>SUM(AA38:AA42)</f>
        <v>3421300</v>
      </c>
    </row>
    <row r="44" spans="1:27" s="219" customFormat="1" ht="7.5" customHeight="1">
      <c r="A44" s="843"/>
      <c r="B44" s="843"/>
      <c r="C44" s="844"/>
      <c r="D44" s="847"/>
      <c r="E44" s="848"/>
      <c r="F44" s="849"/>
      <c r="G44" s="843"/>
      <c r="H44" s="843"/>
      <c r="I44" s="1438"/>
      <c r="J44" s="1438"/>
      <c r="K44" s="1438"/>
      <c r="L44" s="1438"/>
      <c r="M44" s="1439"/>
      <c r="N44" s="1439"/>
      <c r="O44" s="1439"/>
      <c r="P44" s="1439"/>
      <c r="Q44" s="1438"/>
      <c r="R44" s="1438"/>
      <c r="S44" s="1438"/>
      <c r="T44" s="1438"/>
      <c r="U44" s="1439"/>
      <c r="V44" s="218"/>
      <c r="W44" s="255"/>
      <c r="X44" s="251"/>
      <c r="Y44" s="255"/>
      <c r="Z44" s="251"/>
      <c r="AA44" s="255"/>
    </row>
    <row r="45" spans="1:27" s="219" customFormat="1">
      <c r="A45" s="843">
        <v>50</v>
      </c>
      <c r="B45" s="843" t="s">
        <v>171</v>
      </c>
      <c r="C45" s="844" t="s">
        <v>298</v>
      </c>
      <c r="D45" s="847" t="s">
        <v>187</v>
      </c>
      <c r="E45" s="848"/>
      <c r="F45" s="849">
        <v>353</v>
      </c>
      <c r="G45" s="843" t="s">
        <v>189</v>
      </c>
      <c r="H45" s="843"/>
      <c r="I45" s="1438">
        <f>'WP-1b'!F217</f>
        <v>6324138</v>
      </c>
      <c r="J45" s="1438"/>
      <c r="K45" s="1438">
        <f>'WP-1b'!G217</f>
        <v>5209927.2300000004</v>
      </c>
      <c r="L45" s="1438"/>
      <c r="M45" s="1439">
        <f t="shared" ref="M45:M51" si="3">+I45-K45</f>
        <v>1114210.7699999996</v>
      </c>
      <c r="N45" s="1439"/>
      <c r="O45" s="1439">
        <f t="shared" ref="O45:O51" si="4">+K45-S45</f>
        <v>262877</v>
      </c>
      <c r="P45" s="1439"/>
      <c r="Q45" s="1438">
        <f>'WP-1b'!J217</f>
        <v>6324138</v>
      </c>
      <c r="R45" s="1438"/>
      <c r="S45" s="1438">
        <f>'WP-1b'!K217</f>
        <v>4947050.2300000004</v>
      </c>
      <c r="T45" s="1438"/>
      <c r="U45" s="1439">
        <f t="shared" ref="U45:U51" si="5">+Q45-S45</f>
        <v>1377087.7699999996</v>
      </c>
      <c r="V45" s="218"/>
      <c r="W45" s="255">
        <v>6324138</v>
      </c>
      <c r="X45" s="251"/>
      <c r="Y45" s="255">
        <v>3895543.23</v>
      </c>
      <c r="Z45" s="251"/>
      <c r="AA45" s="255">
        <f t="shared" ref="AA45:AA51" si="6">+W45-Y45</f>
        <v>2428594.77</v>
      </c>
    </row>
    <row r="46" spans="1:27" s="219" customFormat="1">
      <c r="A46" s="843">
        <v>79</v>
      </c>
      <c r="B46" s="843" t="s">
        <v>171</v>
      </c>
      <c r="C46" s="844" t="s">
        <v>298</v>
      </c>
      <c r="D46" s="847" t="s">
        <v>184</v>
      </c>
      <c r="E46" s="848"/>
      <c r="F46" s="849">
        <v>353</v>
      </c>
      <c r="G46" s="843" t="s">
        <v>189</v>
      </c>
      <c r="H46" s="843"/>
      <c r="I46" s="1438">
        <f>'WP-1b'!F220</f>
        <v>28715227.16</v>
      </c>
      <c r="J46" s="1438"/>
      <c r="K46" s="1438">
        <f>'WP-1b'!G220</f>
        <v>23347914.329999998</v>
      </c>
      <c r="L46" s="1438"/>
      <c r="M46" s="1439">
        <f t="shared" si="3"/>
        <v>5367312.8300000019</v>
      </c>
      <c r="N46" s="1439"/>
      <c r="O46" s="1439">
        <f t="shared" si="4"/>
        <v>2396825</v>
      </c>
      <c r="P46" s="1439"/>
      <c r="Q46" s="1438">
        <f>'WP-1b'!J220</f>
        <v>28715227.16</v>
      </c>
      <c r="R46" s="1438"/>
      <c r="S46" s="1438">
        <f>'WP-1b'!K220</f>
        <v>20951089.329999998</v>
      </c>
      <c r="T46" s="1438"/>
      <c r="U46" s="1439">
        <f t="shared" si="5"/>
        <v>7764137.8300000019</v>
      </c>
      <c r="V46" s="218"/>
      <c r="W46" s="255">
        <v>28929287.280000001</v>
      </c>
      <c r="X46" s="251"/>
      <c r="Y46" s="255">
        <v>11360221.449999999</v>
      </c>
      <c r="Z46" s="251"/>
      <c r="AA46" s="255">
        <f t="shared" si="6"/>
        <v>17569065.830000002</v>
      </c>
    </row>
    <row r="47" spans="1:27" s="219" customFormat="1">
      <c r="A47" s="843">
        <v>88</v>
      </c>
      <c r="B47" s="843" t="s">
        <v>171</v>
      </c>
      <c r="C47" s="844" t="s">
        <v>298</v>
      </c>
      <c r="D47" s="847" t="s">
        <v>185</v>
      </c>
      <c r="E47" s="848"/>
      <c r="F47" s="849">
        <v>353</v>
      </c>
      <c r="G47" s="843" t="s">
        <v>189</v>
      </c>
      <c r="H47" s="843"/>
      <c r="I47" s="1438">
        <f>'WP-1b'!F221</f>
        <v>20017963.84</v>
      </c>
      <c r="J47" s="1438"/>
      <c r="K47" s="1438">
        <f>'WP-1b'!G221</f>
        <v>17241462.84</v>
      </c>
      <c r="L47" s="1438"/>
      <c r="M47" s="1439">
        <f t="shared" si="3"/>
        <v>2776501</v>
      </c>
      <c r="N47" s="1439"/>
      <c r="O47" s="1439">
        <f t="shared" si="4"/>
        <v>994857.5700000003</v>
      </c>
      <c r="P47" s="1439"/>
      <c r="Q47" s="1438">
        <f>'WP-1b'!J221</f>
        <v>20011494.27</v>
      </c>
      <c r="R47" s="1438"/>
      <c r="S47" s="1438">
        <f>'WP-1b'!K221</f>
        <v>16246605.27</v>
      </c>
      <c r="T47" s="1438"/>
      <c r="U47" s="1439">
        <f t="shared" si="5"/>
        <v>3764889</v>
      </c>
      <c r="V47" s="218"/>
      <c r="W47" s="255">
        <v>18077566</v>
      </c>
      <c r="X47" s="251"/>
      <c r="Y47" s="255">
        <v>12146580</v>
      </c>
      <c r="Z47" s="251"/>
      <c r="AA47" s="255">
        <f t="shared" si="6"/>
        <v>5930986</v>
      </c>
    </row>
    <row r="48" spans="1:27" s="219" customFormat="1">
      <c r="A48" s="843">
        <v>105</v>
      </c>
      <c r="B48" s="843" t="s">
        <v>171</v>
      </c>
      <c r="C48" s="844" t="s">
        <v>298</v>
      </c>
      <c r="D48" s="847" t="s">
        <v>186</v>
      </c>
      <c r="E48" s="848"/>
      <c r="F48" s="849">
        <v>353</v>
      </c>
      <c r="G48" s="843" t="s">
        <v>189</v>
      </c>
      <c r="H48" s="843"/>
      <c r="I48" s="1438">
        <f>'WP-1b'!F222</f>
        <v>16769258.619999999</v>
      </c>
      <c r="J48" s="1438"/>
      <c r="K48" s="1438">
        <f>'WP-1b'!G222</f>
        <v>14266813.619999999</v>
      </c>
      <c r="L48" s="1438"/>
      <c r="M48" s="1439">
        <f t="shared" si="3"/>
        <v>2502445</v>
      </c>
      <c r="N48" s="1439"/>
      <c r="O48" s="1439">
        <f t="shared" si="4"/>
        <v>843079</v>
      </c>
      <c r="P48" s="1439"/>
      <c r="Q48" s="1438">
        <f>'WP-1b'!J222</f>
        <v>16769258.619999999</v>
      </c>
      <c r="R48" s="1438"/>
      <c r="S48" s="1438">
        <f>'WP-1b'!K222</f>
        <v>13423734.619999999</v>
      </c>
      <c r="T48" s="1438"/>
      <c r="U48" s="1439">
        <f t="shared" si="5"/>
        <v>3345524</v>
      </c>
      <c r="V48" s="218"/>
      <c r="W48" s="255">
        <v>16205600</v>
      </c>
      <c r="X48" s="251"/>
      <c r="Y48" s="255">
        <v>10969679</v>
      </c>
      <c r="Z48" s="251"/>
      <c r="AA48" s="255">
        <f t="shared" si="6"/>
        <v>5235921</v>
      </c>
    </row>
    <row r="49" spans="1:27" s="219" customFormat="1">
      <c r="A49" s="843">
        <v>130</v>
      </c>
      <c r="B49" s="843" t="s">
        <v>171</v>
      </c>
      <c r="C49" s="844" t="s">
        <v>298</v>
      </c>
      <c r="D49" s="847" t="s">
        <v>197</v>
      </c>
      <c r="E49" s="848"/>
      <c r="F49" s="849">
        <v>353</v>
      </c>
      <c r="G49" s="843" t="s">
        <v>189</v>
      </c>
      <c r="H49" s="843"/>
      <c r="I49" s="1438">
        <f>'WP-1b'!F224</f>
        <v>10365797</v>
      </c>
      <c r="J49" s="1438"/>
      <c r="K49" s="1438">
        <f>'WP-1b'!G224</f>
        <v>8867380.2800000012</v>
      </c>
      <c r="L49" s="1438"/>
      <c r="M49" s="1439">
        <f t="shared" si="3"/>
        <v>1498416.7199999988</v>
      </c>
      <c r="N49" s="1439"/>
      <c r="O49" s="1439">
        <f t="shared" si="4"/>
        <v>470339</v>
      </c>
      <c r="P49" s="1439"/>
      <c r="Q49" s="1438">
        <f>'WP-1b'!J224</f>
        <v>10365797</v>
      </c>
      <c r="R49" s="1438"/>
      <c r="S49" s="1438">
        <f>'WP-1b'!K224</f>
        <v>8397041.2800000012</v>
      </c>
      <c r="T49" s="1438"/>
      <c r="U49" s="1439">
        <f t="shared" si="5"/>
        <v>1968755.7199999988</v>
      </c>
      <c r="V49" s="218"/>
      <c r="W49" s="255">
        <v>10365797</v>
      </c>
      <c r="X49" s="251"/>
      <c r="Y49" s="255">
        <v>6515685.2800000003</v>
      </c>
      <c r="Z49" s="251"/>
      <c r="AA49" s="255">
        <f t="shared" si="6"/>
        <v>3850111.7199999997</v>
      </c>
    </row>
    <row r="50" spans="1:27" s="219" customFormat="1">
      <c r="A50" s="843">
        <v>221</v>
      </c>
      <c r="B50" s="843" t="s">
        <v>171</v>
      </c>
      <c r="C50" s="844" t="s">
        <v>298</v>
      </c>
      <c r="D50" s="847" t="s">
        <v>198</v>
      </c>
      <c r="E50" s="848"/>
      <c r="F50" s="849">
        <v>353</v>
      </c>
      <c r="G50" s="843" t="s">
        <v>189</v>
      </c>
      <c r="H50" s="843"/>
      <c r="I50" s="1438">
        <f>'WP-1b'!F229</f>
        <v>11520027</v>
      </c>
      <c r="J50" s="1438"/>
      <c r="K50" s="1438">
        <f>'WP-1b'!G229</f>
        <v>9465614.0500000007</v>
      </c>
      <c r="L50" s="1438"/>
      <c r="M50" s="1439">
        <f t="shared" si="3"/>
        <v>2054412.9499999993</v>
      </c>
      <c r="N50" s="1439"/>
      <c r="O50" s="1439">
        <f t="shared" si="4"/>
        <v>693724</v>
      </c>
      <c r="P50" s="1439"/>
      <c r="Q50" s="1438">
        <f>'WP-1b'!J229</f>
        <v>11520027</v>
      </c>
      <c r="R50" s="1438"/>
      <c r="S50" s="1438">
        <f>'WP-1b'!K229</f>
        <v>8771890.0500000007</v>
      </c>
      <c r="T50" s="1438"/>
      <c r="U50" s="1439">
        <f t="shared" si="5"/>
        <v>2748136.9499999993</v>
      </c>
      <c r="V50" s="218"/>
      <c r="W50" s="255">
        <v>11520027</v>
      </c>
      <c r="X50" s="251"/>
      <c r="Y50" s="255">
        <v>5996993.0499999998</v>
      </c>
      <c r="Z50" s="251"/>
      <c r="AA50" s="255">
        <f t="shared" si="6"/>
        <v>5523033.9500000002</v>
      </c>
    </row>
    <row r="51" spans="1:27" s="254" customFormat="1">
      <c r="A51" s="843">
        <v>257</v>
      </c>
      <c r="B51" s="843" t="s">
        <v>171</v>
      </c>
      <c r="C51" s="844" t="s">
        <v>298</v>
      </c>
      <c r="D51" s="847" t="s">
        <v>199</v>
      </c>
      <c r="E51" s="848"/>
      <c r="F51" s="849">
        <v>353</v>
      </c>
      <c r="G51" s="843" t="s">
        <v>189</v>
      </c>
      <c r="H51" s="843"/>
      <c r="I51" s="1440">
        <f>'WP-1b'!F230</f>
        <v>16526683</v>
      </c>
      <c r="J51" s="1438"/>
      <c r="K51" s="1440">
        <f>'WP-1b'!G230</f>
        <v>6636442.8499999996</v>
      </c>
      <c r="L51" s="1438"/>
      <c r="M51" s="1440">
        <f t="shared" si="3"/>
        <v>9890240.1500000004</v>
      </c>
      <c r="N51" s="1440"/>
      <c r="O51" s="1440">
        <f t="shared" si="4"/>
        <v>0</v>
      </c>
      <c r="P51" s="1439"/>
      <c r="Q51" s="1440">
        <f>'WP-1b'!J230</f>
        <v>16526683</v>
      </c>
      <c r="R51" s="1438"/>
      <c r="S51" s="1440">
        <f>'WP-1b'!K230</f>
        <v>6636442.8499999996</v>
      </c>
      <c r="T51" s="1438"/>
      <c r="U51" s="1440">
        <f t="shared" si="5"/>
        <v>9890240.1500000004</v>
      </c>
      <c r="W51" s="285">
        <v>16526683</v>
      </c>
      <c r="X51" s="252"/>
      <c r="Y51" s="285">
        <v>6636442.8499999996</v>
      </c>
      <c r="Z51" s="252"/>
      <c r="AA51" s="285">
        <f t="shared" si="6"/>
        <v>9890240.1500000004</v>
      </c>
    </row>
    <row r="52" spans="1:27" s="219" customFormat="1">
      <c r="A52" s="843"/>
      <c r="B52" s="843"/>
      <c r="C52" s="844"/>
      <c r="D52" s="847"/>
      <c r="E52" s="848"/>
      <c r="F52" s="850" t="s">
        <v>296</v>
      </c>
      <c r="G52" s="843"/>
      <c r="H52" s="843"/>
      <c r="I52" s="1436">
        <f>SUM(I45:I51)</f>
        <v>110239094.62</v>
      </c>
      <c r="J52" s="1438"/>
      <c r="K52" s="1436">
        <f>SUM(K45:K51)</f>
        <v>85035555.199999988</v>
      </c>
      <c r="L52" s="1438"/>
      <c r="M52" s="1436">
        <f>SUM(M45:M51)</f>
        <v>25203539.420000002</v>
      </c>
      <c r="N52" s="1436"/>
      <c r="O52" s="1436">
        <f>SUM(O45:O51)</f>
        <v>5661701.5700000003</v>
      </c>
      <c r="P52" s="1439"/>
      <c r="Q52" s="1436">
        <f>SUM(Q45:Q51)</f>
        <v>110232625.05</v>
      </c>
      <c r="R52" s="1438"/>
      <c r="S52" s="1436">
        <f>SUM(S45:S51)</f>
        <v>79373853.629999995</v>
      </c>
      <c r="T52" s="1438"/>
      <c r="U52" s="1436">
        <f>SUM(U45:U51)</f>
        <v>30858771.420000002</v>
      </c>
      <c r="V52" s="218"/>
      <c r="W52" s="253">
        <f>SUM(W45:W51)</f>
        <v>107949098.28</v>
      </c>
      <c r="X52" s="251"/>
      <c r="Y52" s="253">
        <f>SUM(Y45:Y51)</f>
        <v>57521144.859999999</v>
      </c>
      <c r="Z52" s="251"/>
      <c r="AA52" s="253">
        <f>SUM(AA45:AA51)</f>
        <v>50427953.420000002</v>
      </c>
    </row>
    <row r="53" spans="1:27" s="219" customFormat="1" ht="18.75">
      <c r="A53" s="843"/>
      <c r="B53" s="843"/>
      <c r="C53" s="844"/>
      <c r="D53" s="847"/>
      <c r="E53" s="848"/>
      <c r="F53" s="846" t="s">
        <v>299</v>
      </c>
      <c r="G53" s="843"/>
      <c r="H53" s="843"/>
      <c r="I53" s="1436">
        <f>I18+I34+I36+I43+I52+I29</f>
        <v>344796429.76999998</v>
      </c>
      <c r="J53" s="1438"/>
      <c r="K53" s="1436">
        <f>K18+K34+K36+K43+K52+K29</f>
        <v>175559787.58999997</v>
      </c>
      <c r="L53" s="1438"/>
      <c r="M53" s="1436">
        <f>M18+M34+M36+M43+M52+M29</f>
        <v>169236642.18000001</v>
      </c>
      <c r="N53" s="1436"/>
      <c r="O53" s="1436">
        <f>O18+O34+O36+O43+O52+O29</f>
        <v>-45364876.07</v>
      </c>
      <c r="P53" s="1439"/>
      <c r="Q53" s="1436">
        <f>Q18+Q34+Q36+Q43+Q52+Q29</f>
        <v>344479615.84000003</v>
      </c>
      <c r="R53" s="1438"/>
      <c r="S53" s="1436">
        <f>S18+S34+S36+S43+S52+S29</f>
        <v>161336457.66</v>
      </c>
      <c r="T53" s="1438"/>
      <c r="U53" s="1436">
        <f>U18+U34+U36+U43+U52+U29</f>
        <v>183143158.18000001</v>
      </c>
      <c r="V53" s="218"/>
      <c r="W53" s="253">
        <f>W18+W34+W36+W43+W52</f>
        <v>240304625.04000002</v>
      </c>
      <c r="X53" s="251"/>
      <c r="Y53" s="253">
        <f>Y18+Y34+Y36+Y43+Y52</f>
        <v>114494058.12</v>
      </c>
      <c r="Z53" s="251"/>
      <c r="AA53" s="253">
        <f>AA18+AA34+AA36+AA43+AA52</f>
        <v>125810566.92</v>
      </c>
    </row>
    <row r="54" spans="1:27" s="219" customFormat="1" ht="5.25" customHeight="1">
      <c r="A54" s="843"/>
      <c r="B54" s="843"/>
      <c r="C54" s="844"/>
      <c r="D54" s="847"/>
      <c r="E54" s="848"/>
      <c r="F54" s="850"/>
      <c r="G54" s="843"/>
      <c r="H54" s="843"/>
      <c r="I54" s="1438"/>
      <c r="J54" s="1438"/>
      <c r="K54" s="1438"/>
      <c r="L54" s="1438"/>
      <c r="M54" s="1439"/>
      <c r="N54" s="1439"/>
      <c r="O54" s="1439"/>
      <c r="P54" s="1439"/>
      <c r="Q54" s="1438"/>
      <c r="R54" s="1438"/>
      <c r="S54" s="1438"/>
      <c r="T54" s="1438"/>
      <c r="U54" s="1439"/>
      <c r="V54" s="218"/>
      <c r="W54" s="253"/>
      <c r="X54" s="251"/>
      <c r="Y54" s="253"/>
      <c r="Z54" s="251"/>
      <c r="AA54" s="253"/>
    </row>
    <row r="55" spans="1:27" s="219" customFormat="1" ht="18.75">
      <c r="A55" s="843"/>
      <c r="B55" s="843"/>
      <c r="C55" s="844"/>
      <c r="D55" s="845"/>
      <c r="E55" s="851"/>
      <c r="F55" s="851" t="s">
        <v>300</v>
      </c>
      <c r="G55" s="843"/>
      <c r="H55" s="843"/>
      <c r="I55" s="1438"/>
      <c r="J55" s="1438"/>
      <c r="K55" s="1438"/>
      <c r="L55" s="1438"/>
      <c r="M55" s="1439"/>
      <c r="N55" s="1439"/>
      <c r="O55" s="1439"/>
      <c r="P55" s="1439"/>
      <c r="Q55" s="1438"/>
      <c r="R55" s="1438"/>
      <c r="S55" s="1438"/>
      <c r="T55" s="1438"/>
      <c r="U55" s="1439"/>
      <c r="V55" s="218"/>
      <c r="W55" s="255"/>
      <c r="X55" s="251"/>
      <c r="Y55" s="255"/>
      <c r="Z55" s="251"/>
      <c r="AA55" s="255"/>
    </row>
    <row r="56" spans="1:27" s="219" customFormat="1">
      <c r="A56" s="843">
        <v>11</v>
      </c>
      <c r="B56" s="843" t="s">
        <v>171</v>
      </c>
      <c r="C56" s="844" t="s">
        <v>301</v>
      </c>
      <c r="D56" s="847" t="s">
        <v>176</v>
      </c>
      <c r="E56" s="848"/>
      <c r="F56" s="849">
        <v>391</v>
      </c>
      <c r="G56" s="843" t="s">
        <v>92</v>
      </c>
      <c r="H56" s="843"/>
      <c r="I56" s="1438">
        <f>'WP-1b'!F288</f>
        <v>54355.21</v>
      </c>
      <c r="J56" s="1438"/>
      <c r="K56" s="1438">
        <f>'WP-1b'!G288</f>
        <v>21510.21</v>
      </c>
      <c r="L56" s="1438"/>
      <c r="M56" s="1439">
        <f t="shared" ref="M56:M61" si="7">+I56-K56</f>
        <v>32845</v>
      </c>
      <c r="N56" s="1439"/>
      <c r="O56" s="1439">
        <f t="shared" ref="O56:O61" si="8">+K56-S56</f>
        <v>6444.2099999999991</v>
      </c>
      <c r="P56" s="1439"/>
      <c r="Q56" s="1438">
        <f>'WP-1b'!J288</f>
        <v>44671</v>
      </c>
      <c r="R56" s="1438"/>
      <c r="S56" s="1438">
        <f>'WP-1b'!K288</f>
        <v>15066</v>
      </c>
      <c r="T56" s="1438"/>
      <c r="U56" s="1439">
        <f t="shared" ref="U56:U61" si="9">+Q56-S56</f>
        <v>29605</v>
      </c>
      <c r="V56" s="218"/>
      <c r="W56" s="255">
        <v>14194</v>
      </c>
      <c r="X56" s="251"/>
      <c r="Y56" s="255">
        <v>4852</v>
      </c>
      <c r="Z56" s="251"/>
      <c r="AA56" s="255">
        <f t="shared" ref="AA56:AA61" si="10">+W56-Y56</f>
        <v>9342</v>
      </c>
    </row>
    <row r="57" spans="1:27" s="219" customFormat="1">
      <c r="A57" s="843">
        <v>12</v>
      </c>
      <c r="B57" s="843" t="s">
        <v>171</v>
      </c>
      <c r="C57" s="844" t="s">
        <v>301</v>
      </c>
      <c r="D57" s="847" t="s">
        <v>176</v>
      </c>
      <c r="E57" s="848"/>
      <c r="F57" s="849">
        <v>392</v>
      </c>
      <c r="G57" s="843" t="s">
        <v>93</v>
      </c>
      <c r="H57" s="843"/>
      <c r="I57" s="1438">
        <f>'WP-1b'!F289</f>
        <v>470801.69</v>
      </c>
      <c r="J57" s="1438"/>
      <c r="K57" s="1438">
        <f>'WP-1b'!G289</f>
        <v>173836.69</v>
      </c>
      <c r="L57" s="1438"/>
      <c r="M57" s="1439">
        <f t="shared" si="7"/>
        <v>296965</v>
      </c>
      <c r="N57" s="1439"/>
      <c r="O57" s="1439">
        <f t="shared" si="8"/>
        <v>81603.8</v>
      </c>
      <c r="P57" s="1439"/>
      <c r="Q57" s="1438">
        <f>'WP-1b'!J289</f>
        <v>443890.89</v>
      </c>
      <c r="R57" s="1438"/>
      <c r="S57" s="1438">
        <f>'WP-1b'!K289</f>
        <v>92232.89</v>
      </c>
      <c r="T57" s="1438"/>
      <c r="U57" s="1439">
        <f t="shared" si="9"/>
        <v>351658</v>
      </c>
      <c r="V57" s="218"/>
      <c r="W57" s="255"/>
      <c r="X57" s="251"/>
      <c r="Y57" s="255"/>
      <c r="Z57" s="251"/>
      <c r="AA57" s="255">
        <f t="shared" si="10"/>
        <v>0</v>
      </c>
    </row>
    <row r="58" spans="1:27" s="219" customFormat="1">
      <c r="A58" s="843">
        <v>13</v>
      </c>
      <c r="B58" s="843" t="s">
        <v>171</v>
      </c>
      <c r="C58" s="844" t="s">
        <v>301</v>
      </c>
      <c r="D58" s="847" t="s">
        <v>176</v>
      </c>
      <c r="E58" s="848"/>
      <c r="F58" s="849">
        <v>394</v>
      </c>
      <c r="G58" s="843" t="s">
        <v>95</v>
      </c>
      <c r="H58" s="843"/>
      <c r="I58" s="1438">
        <f>'WP-1b'!F290</f>
        <v>68609.17</v>
      </c>
      <c r="J58" s="1438"/>
      <c r="K58" s="1438">
        <f>'WP-1b'!G290</f>
        <v>33276.17</v>
      </c>
      <c r="L58" s="1438"/>
      <c r="M58" s="1439">
        <f t="shared" si="7"/>
        <v>35333</v>
      </c>
      <c r="N58" s="1439"/>
      <c r="O58" s="1439">
        <f t="shared" si="8"/>
        <v>6501</v>
      </c>
      <c r="P58" s="1439"/>
      <c r="Q58" s="1438">
        <f>'WP-1b'!J290</f>
        <v>68609.17</v>
      </c>
      <c r="R58" s="1438"/>
      <c r="S58" s="1438">
        <f>'WP-1b'!K290</f>
        <v>26775.17</v>
      </c>
      <c r="T58" s="1438"/>
      <c r="U58" s="1439">
        <f t="shared" si="9"/>
        <v>41834</v>
      </c>
      <c r="V58" s="218"/>
      <c r="W58" s="255">
        <v>12132.13</v>
      </c>
      <c r="X58" s="251"/>
      <c r="Y58" s="255">
        <v>1709.13</v>
      </c>
      <c r="Z58" s="251"/>
      <c r="AA58" s="255">
        <f t="shared" si="10"/>
        <v>10423</v>
      </c>
    </row>
    <row r="59" spans="1:27" s="254" customFormat="1">
      <c r="A59" s="843">
        <v>14</v>
      </c>
      <c r="B59" s="843" t="s">
        <v>171</v>
      </c>
      <c r="C59" s="844" t="s">
        <v>301</v>
      </c>
      <c r="D59" s="847" t="s">
        <v>176</v>
      </c>
      <c r="E59" s="848"/>
      <c r="F59" s="849">
        <v>395</v>
      </c>
      <c r="G59" s="843" t="s">
        <v>96</v>
      </c>
      <c r="H59" s="843"/>
      <c r="I59" s="1438">
        <f>'WP-1b'!F291</f>
        <v>85676.84</v>
      </c>
      <c r="J59" s="1438"/>
      <c r="K59" s="1438">
        <f>'WP-1b'!G291</f>
        <v>20915.84</v>
      </c>
      <c r="L59" s="1438"/>
      <c r="M59" s="1439">
        <f t="shared" si="7"/>
        <v>64761</v>
      </c>
      <c r="N59" s="1439"/>
      <c r="O59" s="1439">
        <f t="shared" si="8"/>
        <v>5254</v>
      </c>
      <c r="P59" s="1439"/>
      <c r="Q59" s="1438">
        <f>'WP-1b'!J291</f>
        <v>85676.84</v>
      </c>
      <c r="R59" s="1438"/>
      <c r="S59" s="1438">
        <f>'WP-1b'!K291</f>
        <v>15661.84</v>
      </c>
      <c r="T59" s="1438"/>
      <c r="U59" s="1439">
        <f t="shared" si="9"/>
        <v>70015</v>
      </c>
      <c r="W59" s="255">
        <v>30426.84</v>
      </c>
      <c r="X59" s="251"/>
      <c r="Y59" s="255">
        <v>3299.84</v>
      </c>
      <c r="Z59" s="251"/>
      <c r="AA59" s="255">
        <f t="shared" si="10"/>
        <v>27127</v>
      </c>
    </row>
    <row r="60" spans="1:27" s="219" customFormat="1">
      <c r="A60" s="843">
        <v>15</v>
      </c>
      <c r="B60" s="843" t="s">
        <v>171</v>
      </c>
      <c r="C60" s="844" t="s">
        <v>301</v>
      </c>
      <c r="D60" s="847" t="s">
        <v>176</v>
      </c>
      <c r="E60" s="848"/>
      <c r="F60" s="849">
        <v>396</v>
      </c>
      <c r="G60" s="843" t="s">
        <v>219</v>
      </c>
      <c r="H60" s="843"/>
      <c r="I60" s="1438">
        <f>'WP-1b'!F292</f>
        <v>510190.75</v>
      </c>
      <c r="J60" s="1438"/>
      <c r="K60" s="1438">
        <f>'WP-1b'!G292</f>
        <v>169922.74</v>
      </c>
      <c r="L60" s="1438"/>
      <c r="M60" s="1439">
        <f t="shared" si="7"/>
        <v>340268.01</v>
      </c>
      <c r="N60" s="1439"/>
      <c r="O60" s="1439">
        <f t="shared" si="8"/>
        <v>46383.009999999995</v>
      </c>
      <c r="P60" s="1439"/>
      <c r="Q60" s="1438">
        <f>'WP-1b'!J292</f>
        <v>370967.74</v>
      </c>
      <c r="R60" s="1438"/>
      <c r="S60" s="1438">
        <f>'WP-1b'!K292</f>
        <v>123539.73</v>
      </c>
      <c r="T60" s="1438"/>
      <c r="U60" s="1439">
        <f t="shared" si="9"/>
        <v>247428.01</v>
      </c>
      <c r="V60" s="218"/>
      <c r="W60" s="255">
        <v>94875</v>
      </c>
      <c r="X60" s="251"/>
      <c r="Y60" s="255">
        <v>5953</v>
      </c>
      <c r="Z60" s="251"/>
      <c r="AA60" s="255">
        <f t="shared" si="10"/>
        <v>88922</v>
      </c>
    </row>
    <row r="61" spans="1:27" s="219" customFormat="1">
      <c r="A61" s="843">
        <v>16</v>
      </c>
      <c r="B61" s="843" t="s">
        <v>171</v>
      </c>
      <c r="C61" s="844" t="s">
        <v>301</v>
      </c>
      <c r="D61" s="847" t="s">
        <v>176</v>
      </c>
      <c r="E61" s="848"/>
      <c r="F61" s="849">
        <v>398</v>
      </c>
      <c r="G61" s="843" t="s">
        <v>99</v>
      </c>
      <c r="H61" s="843"/>
      <c r="I61" s="1440">
        <f>'WP-1b'!F293</f>
        <v>562680.29</v>
      </c>
      <c r="J61" s="1438"/>
      <c r="K61" s="1440">
        <f>'WP-1b'!G293</f>
        <v>177146.78</v>
      </c>
      <c r="L61" s="1438"/>
      <c r="M61" s="1440">
        <f t="shared" si="7"/>
        <v>385533.51</v>
      </c>
      <c r="N61" s="1440"/>
      <c r="O61" s="1440">
        <f t="shared" si="8"/>
        <v>90190.52</v>
      </c>
      <c r="P61" s="1439"/>
      <c r="Q61" s="1440">
        <f>'WP-1b'!J293</f>
        <v>427438.77</v>
      </c>
      <c r="R61" s="1438"/>
      <c r="S61" s="1440">
        <f>'WP-1b'!K293</f>
        <v>86956.26</v>
      </c>
      <c r="T61" s="1438"/>
      <c r="U61" s="1440">
        <f t="shared" si="9"/>
        <v>340482.51</v>
      </c>
      <c r="V61" s="218"/>
      <c r="W61" s="285">
        <v>47455.29</v>
      </c>
      <c r="X61" s="252"/>
      <c r="Y61" s="285">
        <v>6170.78</v>
      </c>
      <c r="Z61" s="252"/>
      <c r="AA61" s="285">
        <f t="shared" si="10"/>
        <v>41284.51</v>
      </c>
    </row>
    <row r="62" spans="1:27" s="219" customFormat="1">
      <c r="A62" s="843"/>
      <c r="B62" s="843"/>
      <c r="C62" s="843"/>
      <c r="D62" s="845"/>
      <c r="E62" s="843"/>
      <c r="F62" s="850" t="s">
        <v>292</v>
      </c>
      <c r="G62" s="843"/>
      <c r="H62" s="843"/>
      <c r="I62" s="1437">
        <f>SUM(I56:I61)</f>
        <v>1752313.9500000002</v>
      </c>
      <c r="J62" s="1439"/>
      <c r="K62" s="1437">
        <f>SUM(K56:K61)</f>
        <v>596608.43000000005</v>
      </c>
      <c r="L62" s="1439"/>
      <c r="M62" s="1437">
        <f>SUM(M56:M61)</f>
        <v>1155705.52</v>
      </c>
      <c r="N62" s="1437"/>
      <c r="O62" s="1437">
        <f>SUM(O56:O61)</f>
        <v>236376.54000000004</v>
      </c>
      <c r="P62" s="1439"/>
      <c r="Q62" s="1437">
        <f>SUM(Q56:Q61)</f>
        <v>1441254.4100000001</v>
      </c>
      <c r="R62" s="1439"/>
      <c r="S62" s="1437">
        <f>SUM(S56:S61)</f>
        <v>360231.89</v>
      </c>
      <c r="T62" s="1439"/>
      <c r="U62" s="1437">
        <f>SUM(U56:U61)</f>
        <v>1081022.52</v>
      </c>
      <c r="W62" s="253">
        <f>SUM(W56:W61)</f>
        <v>199083.26</v>
      </c>
      <c r="X62" s="251"/>
      <c r="Y62" s="253">
        <f>SUM(Y56:Y61)</f>
        <v>21984.75</v>
      </c>
      <c r="Z62" s="251"/>
      <c r="AA62" s="253">
        <f>SUM(AA56:AA61)</f>
        <v>177098.51</v>
      </c>
    </row>
    <row r="63" spans="1:27" s="219" customFormat="1" ht="7.5" customHeight="1">
      <c r="A63" s="843"/>
      <c r="B63" s="843"/>
      <c r="C63" s="843"/>
      <c r="D63" s="845"/>
      <c r="E63" s="843"/>
      <c r="F63" s="849"/>
      <c r="G63" s="843"/>
      <c r="H63" s="843"/>
      <c r="I63" s="1439"/>
      <c r="J63" s="1439"/>
      <c r="K63" s="1439"/>
      <c r="L63" s="1439"/>
      <c r="M63" s="1439"/>
      <c r="N63" s="1439"/>
      <c r="O63" s="1439"/>
      <c r="P63" s="1439"/>
      <c r="Q63" s="1439"/>
      <c r="R63" s="1439"/>
      <c r="S63" s="1439"/>
      <c r="T63" s="1439"/>
      <c r="U63" s="1439"/>
      <c r="W63" s="255"/>
      <c r="X63" s="251"/>
      <c r="Y63" s="255"/>
      <c r="Z63" s="251"/>
      <c r="AA63" s="255"/>
    </row>
    <row r="64" spans="1:27" s="219" customFormat="1">
      <c r="A64" s="843">
        <v>120</v>
      </c>
      <c r="B64" s="843" t="s">
        <v>171</v>
      </c>
      <c r="C64" s="844" t="s">
        <v>301</v>
      </c>
      <c r="D64" s="847" t="s">
        <v>192</v>
      </c>
      <c r="E64" s="848"/>
      <c r="F64" s="849">
        <v>389</v>
      </c>
      <c r="G64" s="843" t="s">
        <v>179</v>
      </c>
      <c r="H64" s="843"/>
      <c r="I64" s="1438">
        <f>'WP-1b'!F31</f>
        <v>8000</v>
      </c>
      <c r="J64" s="1438"/>
      <c r="K64" s="1438">
        <f>'WP-1b'!G31</f>
        <v>0</v>
      </c>
      <c r="L64" s="1438"/>
      <c r="M64" s="1439">
        <f>+I64-K64</f>
        <v>8000</v>
      </c>
      <c r="N64" s="1439"/>
      <c r="O64" s="1439">
        <f>+K64-S64</f>
        <v>0</v>
      </c>
      <c r="P64" s="1439"/>
      <c r="Q64" s="1438">
        <f>'WP-1b'!J31</f>
        <v>8000</v>
      </c>
      <c r="R64" s="1438"/>
      <c r="S64" s="1438">
        <f>'WP-1b'!K31</f>
        <v>0</v>
      </c>
      <c r="T64" s="1438"/>
      <c r="U64" s="1439">
        <f>+Q64-S64</f>
        <v>8000</v>
      </c>
      <c r="V64" s="218"/>
      <c r="W64" s="255">
        <v>8000</v>
      </c>
      <c r="X64" s="251"/>
      <c r="Y64" s="255">
        <v>0</v>
      </c>
      <c r="Z64" s="251"/>
      <c r="AA64" s="255">
        <f>+W64-Y64</f>
        <v>8000</v>
      </c>
    </row>
    <row r="65" spans="1:27" s="219" customFormat="1">
      <c r="A65" s="843">
        <v>121</v>
      </c>
      <c r="B65" s="843" t="s">
        <v>171</v>
      </c>
      <c r="C65" s="844" t="s">
        <v>301</v>
      </c>
      <c r="D65" s="847" t="s">
        <v>192</v>
      </c>
      <c r="E65" s="848"/>
      <c r="F65" s="849">
        <v>399</v>
      </c>
      <c r="G65" s="843" t="s">
        <v>100</v>
      </c>
      <c r="H65" s="843"/>
      <c r="I65" s="1440">
        <f>'WP-1b'!F309</f>
        <v>427000</v>
      </c>
      <c r="J65" s="1438"/>
      <c r="K65" s="1440">
        <f>'WP-1b'!G309</f>
        <v>169445</v>
      </c>
      <c r="L65" s="1438"/>
      <c r="M65" s="1440">
        <f>+I65-K65</f>
        <v>257555</v>
      </c>
      <c r="N65" s="1440"/>
      <c r="O65" s="1440">
        <f>+K65-S65</f>
        <v>7117</v>
      </c>
      <c r="P65" s="1439"/>
      <c r="Q65" s="1440">
        <f>'WP-1b'!J309</f>
        <v>427000</v>
      </c>
      <c r="R65" s="1438"/>
      <c r="S65" s="1440">
        <f>'WP-1b'!K309</f>
        <v>162328</v>
      </c>
      <c r="T65" s="1438"/>
      <c r="U65" s="1440">
        <f>+Q65-S65</f>
        <v>264672</v>
      </c>
      <c r="V65" s="218"/>
      <c r="W65" s="285">
        <v>427000</v>
      </c>
      <c r="X65" s="252"/>
      <c r="Y65" s="285">
        <v>133860</v>
      </c>
      <c r="Z65" s="252"/>
      <c r="AA65" s="285">
        <f>+W65-Y65</f>
        <v>293140</v>
      </c>
    </row>
    <row r="66" spans="1:27" s="219" customFormat="1">
      <c r="A66" s="843"/>
      <c r="B66" s="843"/>
      <c r="C66" s="843"/>
      <c r="D66" s="845"/>
      <c r="E66" s="843"/>
      <c r="F66" s="850" t="s">
        <v>293</v>
      </c>
      <c r="G66" s="843"/>
      <c r="H66" s="843"/>
      <c r="I66" s="1437">
        <f>SUM(I64:I65)</f>
        <v>435000</v>
      </c>
      <c r="J66" s="1439"/>
      <c r="K66" s="1437">
        <f>SUM(K64:K65)</f>
        <v>169445</v>
      </c>
      <c r="L66" s="1439"/>
      <c r="M66" s="1437">
        <f>SUM(M64:M65)</f>
        <v>265555</v>
      </c>
      <c r="N66" s="1437"/>
      <c r="O66" s="1437">
        <f>SUM(O64:O65)</f>
        <v>7117</v>
      </c>
      <c r="P66" s="1439"/>
      <c r="Q66" s="1437">
        <f>SUM(Q64:Q65)</f>
        <v>435000</v>
      </c>
      <c r="R66" s="1439"/>
      <c r="S66" s="1437">
        <f>SUM(S64:S65)</f>
        <v>162328</v>
      </c>
      <c r="T66" s="1439"/>
      <c r="U66" s="1437">
        <f>SUM(U64:U65)</f>
        <v>272672</v>
      </c>
      <c r="W66" s="253">
        <f>SUM(W64:W65)</f>
        <v>435000</v>
      </c>
      <c r="X66" s="251"/>
      <c r="Y66" s="253">
        <f>SUM(Y64:Y65)</f>
        <v>133860</v>
      </c>
      <c r="Z66" s="251"/>
      <c r="AA66" s="253">
        <f>SUM(AA64:AA65)</f>
        <v>301140</v>
      </c>
    </row>
    <row r="67" spans="1:27" s="219" customFormat="1" ht="9" customHeight="1">
      <c r="A67" s="843"/>
      <c r="B67" s="843"/>
      <c r="C67" s="843"/>
      <c r="D67" s="845"/>
      <c r="E67" s="843"/>
      <c r="F67" s="849"/>
      <c r="G67" s="843"/>
      <c r="H67" s="843"/>
      <c r="I67" s="1439"/>
      <c r="J67" s="1439"/>
      <c r="K67" s="1439"/>
      <c r="L67" s="1439"/>
      <c r="M67" s="1439"/>
      <c r="N67" s="1439"/>
      <c r="O67" s="1439"/>
      <c r="P67" s="1439"/>
      <c r="Q67" s="1439"/>
      <c r="R67" s="1439"/>
      <c r="S67" s="1439"/>
      <c r="T67" s="1439"/>
      <c r="U67" s="1439"/>
      <c r="W67" s="255"/>
      <c r="X67" s="251"/>
      <c r="Y67" s="255"/>
      <c r="Z67" s="251"/>
      <c r="AA67" s="255"/>
    </row>
    <row r="68" spans="1:27" s="219" customFormat="1">
      <c r="A68" s="843">
        <v>65</v>
      </c>
      <c r="B68" s="843" t="s">
        <v>171</v>
      </c>
      <c r="C68" s="844" t="s">
        <v>301</v>
      </c>
      <c r="D68" s="847" t="s">
        <v>183</v>
      </c>
      <c r="E68" s="848"/>
      <c r="F68" s="849">
        <v>391</v>
      </c>
      <c r="G68" s="843" t="s">
        <v>92</v>
      </c>
      <c r="H68" s="843"/>
      <c r="I68" s="1438">
        <f>'WP-1b'!F295</f>
        <v>168044.15</v>
      </c>
      <c r="J68" s="1438"/>
      <c r="K68" s="1438">
        <f>'WP-1b'!G295</f>
        <v>164076.15</v>
      </c>
      <c r="L68" s="1438"/>
      <c r="M68" s="1439">
        <f t="shared" ref="M68:M75" si="11">+I68-K68</f>
        <v>3968</v>
      </c>
      <c r="N68" s="1439"/>
      <c r="O68" s="1439">
        <f t="shared" ref="O68:O75" si="12">+K68-S68</f>
        <v>1324</v>
      </c>
      <c r="P68" s="1439"/>
      <c r="Q68" s="1438">
        <f>'WP-1b'!J295</f>
        <v>168044.15</v>
      </c>
      <c r="R68" s="1438"/>
      <c r="S68" s="1438">
        <f>'WP-1b'!K295</f>
        <v>162752.15</v>
      </c>
      <c r="T68" s="1438"/>
      <c r="U68" s="1439">
        <f t="shared" ref="U68:U75" si="13">+Q68-S68</f>
        <v>5292</v>
      </c>
      <c r="V68" s="218"/>
      <c r="W68" s="255">
        <v>161428</v>
      </c>
      <c r="X68" s="251"/>
      <c r="Y68" s="255">
        <v>161428</v>
      </c>
      <c r="Z68" s="251"/>
      <c r="AA68" s="255">
        <f t="shared" ref="AA68:AA75" si="14">+W68-Y68</f>
        <v>0</v>
      </c>
    </row>
    <row r="69" spans="1:27" s="219" customFormat="1">
      <c r="A69" s="843">
        <v>66</v>
      </c>
      <c r="B69" s="843" t="s">
        <v>171</v>
      </c>
      <c r="C69" s="844" t="s">
        <v>301</v>
      </c>
      <c r="D69" s="847" t="s">
        <v>183</v>
      </c>
      <c r="E69" s="848"/>
      <c r="F69" s="849">
        <v>392</v>
      </c>
      <c r="G69" s="843" t="s">
        <v>93</v>
      </c>
      <c r="H69" s="843"/>
      <c r="I69" s="1438">
        <f>'WP-1b'!F296</f>
        <v>111454.22</v>
      </c>
      <c r="J69" s="1438"/>
      <c r="K69" s="1438">
        <f>'WP-1b'!G296</f>
        <v>109476.12</v>
      </c>
      <c r="L69" s="1438"/>
      <c r="M69" s="1439">
        <f t="shared" si="11"/>
        <v>1978.1000000000058</v>
      </c>
      <c r="N69" s="1439"/>
      <c r="O69" s="1439">
        <f t="shared" si="12"/>
        <v>4936</v>
      </c>
      <c r="P69" s="1439"/>
      <c r="Q69" s="1438">
        <f>'WP-1b'!J296</f>
        <v>111454.22</v>
      </c>
      <c r="R69" s="1438"/>
      <c r="S69" s="1438">
        <f>'WP-1b'!K296</f>
        <v>104540.12</v>
      </c>
      <c r="T69" s="1438"/>
      <c r="U69" s="1439">
        <f t="shared" si="13"/>
        <v>6914.1000000000058</v>
      </c>
      <c r="V69" s="218"/>
      <c r="W69" s="255">
        <v>158924.22</v>
      </c>
      <c r="X69" s="251"/>
      <c r="Y69" s="255">
        <v>86730.12</v>
      </c>
      <c r="Z69" s="251"/>
      <c r="AA69" s="255">
        <f t="shared" si="14"/>
        <v>72194.100000000006</v>
      </c>
    </row>
    <row r="70" spans="1:27" s="219" customFormat="1">
      <c r="A70" s="843">
        <v>67</v>
      </c>
      <c r="B70" s="843" t="s">
        <v>171</v>
      </c>
      <c r="C70" s="844" t="s">
        <v>301</v>
      </c>
      <c r="D70" s="847" t="s">
        <v>183</v>
      </c>
      <c r="E70" s="848"/>
      <c r="F70" s="849">
        <v>393</v>
      </c>
      <c r="G70" s="843" t="s">
        <v>94</v>
      </c>
      <c r="H70" s="843"/>
      <c r="I70" s="1438">
        <f>'WP-1b'!F297</f>
        <v>0</v>
      </c>
      <c r="J70" s="1438"/>
      <c r="K70" s="1438">
        <f>'WP-1b'!G297</f>
        <v>0</v>
      </c>
      <c r="L70" s="1438"/>
      <c r="M70" s="1439">
        <f t="shared" si="11"/>
        <v>0</v>
      </c>
      <c r="N70" s="1439"/>
      <c r="O70" s="1439">
        <f t="shared" si="12"/>
        <v>0</v>
      </c>
      <c r="P70" s="1439"/>
      <c r="Q70" s="1438">
        <f>'WP-1b'!J297</f>
        <v>0</v>
      </c>
      <c r="R70" s="1438"/>
      <c r="S70" s="1438">
        <f>'WP-1b'!K297</f>
        <v>0</v>
      </c>
      <c r="T70" s="1438"/>
      <c r="U70" s="1439">
        <f t="shared" si="13"/>
        <v>0</v>
      </c>
      <c r="V70" s="218"/>
      <c r="W70" s="255">
        <v>0</v>
      </c>
      <c r="X70" s="251"/>
      <c r="Y70" s="255">
        <v>0</v>
      </c>
      <c r="Z70" s="251"/>
      <c r="AA70" s="255">
        <f t="shared" si="14"/>
        <v>0</v>
      </c>
    </row>
    <row r="71" spans="1:27" s="219" customFormat="1">
      <c r="A71" s="843">
        <v>68</v>
      </c>
      <c r="B71" s="843" t="s">
        <v>171</v>
      </c>
      <c r="C71" s="844" t="s">
        <v>301</v>
      </c>
      <c r="D71" s="847" t="s">
        <v>183</v>
      </c>
      <c r="E71" s="848"/>
      <c r="F71" s="849">
        <v>394</v>
      </c>
      <c r="G71" s="843" t="s">
        <v>95</v>
      </c>
      <c r="H71" s="843"/>
      <c r="I71" s="1438">
        <f>'WP-1b'!F298</f>
        <v>143571</v>
      </c>
      <c r="J71" s="1438"/>
      <c r="K71" s="1438">
        <f>'WP-1b'!G298</f>
        <v>134393</v>
      </c>
      <c r="L71" s="1438"/>
      <c r="M71" s="1439">
        <f t="shared" si="11"/>
        <v>9178</v>
      </c>
      <c r="N71" s="1439"/>
      <c r="O71" s="1439">
        <f t="shared" si="12"/>
        <v>3513</v>
      </c>
      <c r="P71" s="1439"/>
      <c r="Q71" s="1438">
        <f>'WP-1b'!J298</f>
        <v>143571</v>
      </c>
      <c r="R71" s="1438"/>
      <c r="S71" s="1438">
        <f>'WP-1b'!K298</f>
        <v>130880</v>
      </c>
      <c r="T71" s="1438"/>
      <c r="U71" s="1439">
        <f t="shared" si="13"/>
        <v>12691</v>
      </c>
      <c r="V71" s="218"/>
      <c r="W71" s="255">
        <v>143571</v>
      </c>
      <c r="X71" s="251"/>
      <c r="Y71" s="255">
        <v>102160</v>
      </c>
      <c r="Z71" s="251"/>
      <c r="AA71" s="255">
        <f t="shared" si="14"/>
        <v>41411</v>
      </c>
    </row>
    <row r="72" spans="1:27" s="219" customFormat="1">
      <c r="A72" s="843">
        <v>69</v>
      </c>
      <c r="B72" s="843" t="s">
        <v>171</v>
      </c>
      <c r="C72" s="844" t="s">
        <v>301</v>
      </c>
      <c r="D72" s="847" t="s">
        <v>183</v>
      </c>
      <c r="E72" s="848"/>
      <c r="F72" s="849">
        <v>395</v>
      </c>
      <c r="G72" s="843" t="s">
        <v>96</v>
      </c>
      <c r="H72" s="843"/>
      <c r="I72" s="1438">
        <f>'WP-1b'!F299</f>
        <v>49048.73</v>
      </c>
      <c r="J72" s="1438"/>
      <c r="K72" s="1438">
        <f>'WP-1b'!G299</f>
        <v>36120.729999999996</v>
      </c>
      <c r="L72" s="1438"/>
      <c r="M72" s="1439">
        <f t="shared" si="11"/>
        <v>12928.000000000007</v>
      </c>
      <c r="N72" s="1439"/>
      <c r="O72" s="1439">
        <f t="shared" si="12"/>
        <v>3218</v>
      </c>
      <c r="P72" s="1439"/>
      <c r="Q72" s="1438">
        <f>'WP-1b'!J299</f>
        <v>49048.73</v>
      </c>
      <c r="R72" s="1438"/>
      <c r="S72" s="1438">
        <f>'WP-1b'!K299</f>
        <v>32902.729999999996</v>
      </c>
      <c r="T72" s="1438"/>
      <c r="U72" s="1439">
        <f t="shared" si="13"/>
        <v>16146.000000000007</v>
      </c>
      <c r="V72" s="218"/>
      <c r="W72" s="255">
        <v>49048.73</v>
      </c>
      <c r="X72" s="251"/>
      <c r="Y72" s="255">
        <v>20030.73</v>
      </c>
      <c r="Z72" s="251"/>
      <c r="AA72" s="255">
        <f t="shared" si="14"/>
        <v>29018.000000000004</v>
      </c>
    </row>
    <row r="73" spans="1:27" s="219" customFormat="1">
      <c r="A73" s="843">
        <v>70</v>
      </c>
      <c r="B73" s="843" t="s">
        <v>171</v>
      </c>
      <c r="C73" s="844" t="s">
        <v>301</v>
      </c>
      <c r="D73" s="847" t="s">
        <v>183</v>
      </c>
      <c r="E73" s="848"/>
      <c r="F73" s="849">
        <v>396</v>
      </c>
      <c r="G73" s="843" t="s">
        <v>97</v>
      </c>
      <c r="H73" s="843"/>
      <c r="I73" s="1438">
        <f>'WP-1b'!F300</f>
        <v>12250.01</v>
      </c>
      <c r="J73" s="1438"/>
      <c r="K73" s="1438">
        <f>'WP-1b'!G300</f>
        <v>4288.01</v>
      </c>
      <c r="L73" s="1438"/>
      <c r="M73" s="1439">
        <f t="shared" si="11"/>
        <v>7962</v>
      </c>
      <c r="N73" s="1439"/>
      <c r="O73" s="1439">
        <f t="shared" si="12"/>
        <v>1225</v>
      </c>
      <c r="P73" s="1439"/>
      <c r="Q73" s="1438">
        <f>'WP-1b'!J300</f>
        <v>12250.01</v>
      </c>
      <c r="R73" s="1438"/>
      <c r="S73" s="1438">
        <f>'WP-1b'!K300</f>
        <v>3063.01</v>
      </c>
      <c r="T73" s="1438"/>
      <c r="U73" s="1439">
        <f t="shared" si="13"/>
        <v>9187</v>
      </c>
      <c r="V73" s="218"/>
      <c r="W73" s="255">
        <v>0</v>
      </c>
      <c r="X73" s="251"/>
      <c r="Y73" s="255">
        <v>0</v>
      </c>
      <c r="Z73" s="251"/>
      <c r="AA73" s="255">
        <f t="shared" si="14"/>
        <v>0</v>
      </c>
    </row>
    <row r="74" spans="1:27" s="219" customFormat="1">
      <c r="A74" s="843">
        <v>71</v>
      </c>
      <c r="B74" s="843" t="s">
        <v>171</v>
      </c>
      <c r="C74" s="844" t="s">
        <v>301</v>
      </c>
      <c r="D74" s="847" t="s">
        <v>183</v>
      </c>
      <c r="E74" s="848"/>
      <c r="F74" s="849">
        <v>397</v>
      </c>
      <c r="G74" s="843" t="s">
        <v>98</v>
      </c>
      <c r="H74" s="843"/>
      <c r="I74" s="1438">
        <f>'WP-1b'!F301</f>
        <v>349918</v>
      </c>
      <c r="J74" s="1438"/>
      <c r="K74" s="1438">
        <f>'WP-1b'!G301</f>
        <v>349917</v>
      </c>
      <c r="L74" s="1438"/>
      <c r="M74" s="1439">
        <f t="shared" si="11"/>
        <v>1</v>
      </c>
      <c r="N74" s="1439"/>
      <c r="O74" s="1439">
        <f t="shared" si="12"/>
        <v>26068</v>
      </c>
      <c r="P74" s="1439"/>
      <c r="Q74" s="1438">
        <f>'WP-1b'!J301</f>
        <v>349918</v>
      </c>
      <c r="R74" s="1438"/>
      <c r="S74" s="1438">
        <f>'WP-1b'!K301</f>
        <v>323849</v>
      </c>
      <c r="T74" s="1438"/>
      <c r="U74" s="1439">
        <f t="shared" si="13"/>
        <v>26069</v>
      </c>
      <c r="V74" s="218"/>
      <c r="W74" s="255">
        <v>349918</v>
      </c>
      <c r="X74" s="251"/>
      <c r="Y74" s="255">
        <v>219473</v>
      </c>
      <c r="Z74" s="251"/>
      <c r="AA74" s="255">
        <f t="shared" si="14"/>
        <v>130445</v>
      </c>
    </row>
    <row r="75" spans="1:27" s="219" customFormat="1">
      <c r="A75" s="843">
        <v>72</v>
      </c>
      <c r="B75" s="843" t="s">
        <v>171</v>
      </c>
      <c r="C75" s="844" t="s">
        <v>301</v>
      </c>
      <c r="D75" s="847" t="s">
        <v>183</v>
      </c>
      <c r="E75" s="848"/>
      <c r="F75" s="849">
        <v>398</v>
      </c>
      <c r="G75" s="843" t="s">
        <v>99</v>
      </c>
      <c r="H75" s="843"/>
      <c r="I75" s="1440">
        <f>'WP-1b'!F302</f>
        <v>268942.53000000003</v>
      </c>
      <c r="J75" s="1438"/>
      <c r="K75" s="1440">
        <f>'WP-1b'!G302</f>
        <v>91123.11</v>
      </c>
      <c r="L75" s="1438"/>
      <c r="M75" s="1440">
        <f t="shared" si="11"/>
        <v>177819.42000000004</v>
      </c>
      <c r="N75" s="1440"/>
      <c r="O75" s="1440">
        <f t="shared" si="12"/>
        <v>21628.759999999995</v>
      </c>
      <c r="P75" s="1439"/>
      <c r="Q75" s="1440">
        <f>'WP-1b'!J302</f>
        <v>150965.77000000002</v>
      </c>
      <c r="R75" s="1438"/>
      <c r="S75" s="1440">
        <f>'WP-1b'!K302</f>
        <v>69494.350000000006</v>
      </c>
      <c r="T75" s="1438"/>
      <c r="U75" s="1440">
        <f t="shared" si="13"/>
        <v>81471.420000000013</v>
      </c>
      <c r="V75" s="218"/>
      <c r="W75" s="285">
        <v>94603.150000000009</v>
      </c>
      <c r="X75" s="252"/>
      <c r="Y75" s="285">
        <v>24313.730000000003</v>
      </c>
      <c r="Z75" s="252"/>
      <c r="AA75" s="285">
        <f t="shared" si="14"/>
        <v>70289.420000000013</v>
      </c>
    </row>
    <row r="76" spans="1:27" s="219" customFormat="1">
      <c r="A76" s="843"/>
      <c r="B76" s="843"/>
      <c r="C76" s="843"/>
      <c r="D76" s="845"/>
      <c r="E76" s="843"/>
      <c r="F76" s="850" t="s">
        <v>294</v>
      </c>
      <c r="G76" s="843"/>
      <c r="H76" s="843"/>
      <c r="I76" s="1437">
        <f>SUM(I68:I75)</f>
        <v>1103228.6400000001</v>
      </c>
      <c r="J76" s="1439"/>
      <c r="K76" s="1437">
        <f>SUM(K68:K75)</f>
        <v>889394.12</v>
      </c>
      <c r="L76" s="1439"/>
      <c r="M76" s="1437">
        <f>SUM(M68:M75)</f>
        <v>213834.52000000005</v>
      </c>
      <c r="N76" s="1437"/>
      <c r="O76" s="1437">
        <f>SUM(O68:O75)</f>
        <v>61912.759999999995</v>
      </c>
      <c r="P76" s="1439"/>
      <c r="Q76" s="1437">
        <f>SUM(Q68:Q75)</f>
        <v>985251.88</v>
      </c>
      <c r="R76" s="1439"/>
      <c r="S76" s="1437">
        <f>SUM(S68:S75)</f>
        <v>827481.36</v>
      </c>
      <c r="T76" s="1439"/>
      <c r="U76" s="1437">
        <f>SUM(U68:U75)</f>
        <v>157770.52000000002</v>
      </c>
      <c r="W76" s="253">
        <f>SUM(W68:W75)</f>
        <v>957493.1</v>
      </c>
      <c r="X76" s="251"/>
      <c r="Y76" s="253">
        <f>SUM(Y68:Y75)</f>
        <v>614135.57999999996</v>
      </c>
      <c r="Z76" s="251"/>
      <c r="AA76" s="253">
        <f>SUM(AA68:AA75)</f>
        <v>343357.52</v>
      </c>
    </row>
    <row r="77" spans="1:27" s="219" customFormat="1" ht="7.5" customHeight="1">
      <c r="A77" s="843"/>
      <c r="B77" s="843"/>
      <c r="C77" s="843"/>
      <c r="D77" s="845"/>
      <c r="E77" s="843"/>
      <c r="F77" s="849"/>
      <c r="G77" s="843"/>
      <c r="H77" s="843"/>
      <c r="I77" s="1439"/>
      <c r="J77" s="1439"/>
      <c r="K77" s="1439"/>
      <c r="L77" s="1439"/>
      <c r="M77" s="1439"/>
      <c r="N77" s="1439"/>
      <c r="O77" s="1439"/>
      <c r="P77" s="1439"/>
      <c r="Q77" s="1439"/>
      <c r="R77" s="1439"/>
      <c r="S77" s="1439"/>
      <c r="T77" s="1439"/>
      <c r="U77" s="1439"/>
      <c r="W77" s="255"/>
      <c r="X77" s="251"/>
      <c r="Y77" s="255"/>
      <c r="Z77" s="251"/>
      <c r="AA77" s="255"/>
    </row>
    <row r="78" spans="1:27" s="219" customFormat="1">
      <c r="A78" s="843">
        <v>204</v>
      </c>
      <c r="B78" s="843" t="s">
        <v>171</v>
      </c>
      <c r="C78" s="844" t="s">
        <v>301</v>
      </c>
      <c r="D78" s="847" t="s">
        <v>191</v>
      </c>
      <c r="E78" s="848"/>
      <c r="F78" s="849">
        <v>389</v>
      </c>
      <c r="G78" s="843" t="s">
        <v>179</v>
      </c>
      <c r="H78" s="843"/>
      <c r="I78" s="1438">
        <f>'WP-1b'!F32</f>
        <v>13816</v>
      </c>
      <c r="J78" s="1438"/>
      <c r="K78" s="1438">
        <f>'WP-1b'!G32</f>
        <v>0</v>
      </c>
      <c r="L78" s="1438"/>
      <c r="M78" s="1439">
        <f t="shared" ref="M78:M88" si="15">+I78-K78</f>
        <v>13816</v>
      </c>
      <c r="N78" s="1439"/>
      <c r="O78" s="1439">
        <f t="shared" ref="O78:O88" si="16">+K78-S78</f>
        <v>0</v>
      </c>
      <c r="P78" s="1439"/>
      <c r="Q78" s="1438">
        <f>'WP-1b'!J32</f>
        <v>13816</v>
      </c>
      <c r="R78" s="1438"/>
      <c r="S78" s="1438">
        <f>'WP-1b'!K32</f>
        <v>0</v>
      </c>
      <c r="T78" s="1438"/>
      <c r="U78" s="1439">
        <f t="shared" ref="U78:U88" si="17">+Q78-S78</f>
        <v>13816</v>
      </c>
      <c r="V78" s="218"/>
      <c r="W78" s="255">
        <v>13816</v>
      </c>
      <c r="X78" s="251"/>
      <c r="Y78" s="255">
        <v>0</v>
      </c>
      <c r="Z78" s="251"/>
      <c r="AA78" s="255">
        <f t="shared" ref="AA78:AA88" si="18">+W78-Y78</f>
        <v>13816</v>
      </c>
    </row>
    <row r="79" spans="1:27" s="219" customFormat="1">
      <c r="A79" s="843">
        <v>205</v>
      </c>
      <c r="B79" s="843" t="s">
        <v>171</v>
      </c>
      <c r="C79" s="844" t="s">
        <v>301</v>
      </c>
      <c r="D79" s="847" t="s">
        <v>191</v>
      </c>
      <c r="E79" s="848"/>
      <c r="F79" s="849">
        <v>390</v>
      </c>
      <c r="G79" s="843" t="s">
        <v>81</v>
      </c>
      <c r="H79" s="843"/>
      <c r="I79" s="1438">
        <f>'WP-1b'!F312</f>
        <v>1576650.3900000001</v>
      </c>
      <c r="J79" s="1438"/>
      <c r="K79" s="1438">
        <f>'WP-1b'!G312</f>
        <v>1157284</v>
      </c>
      <c r="L79" s="1438"/>
      <c r="M79" s="1439">
        <f t="shared" si="15"/>
        <v>419366.39000000013</v>
      </c>
      <c r="N79" s="1439"/>
      <c r="O79" s="1439">
        <f t="shared" si="16"/>
        <v>0</v>
      </c>
      <c r="P79" s="1439"/>
      <c r="Q79" s="1438">
        <f>'WP-1b'!J312</f>
        <v>1576650.3900000001</v>
      </c>
      <c r="R79" s="1438"/>
      <c r="S79" s="1438">
        <f>'WP-1b'!K312</f>
        <v>1157284</v>
      </c>
      <c r="T79" s="1438"/>
      <c r="U79" s="1439">
        <f t="shared" si="17"/>
        <v>419366.39000000013</v>
      </c>
      <c r="V79" s="218"/>
      <c r="W79" s="255">
        <v>1083781</v>
      </c>
      <c r="X79" s="251"/>
      <c r="Y79" s="255">
        <v>954097</v>
      </c>
      <c r="Z79" s="251"/>
      <c r="AA79" s="255">
        <f t="shared" si="18"/>
        <v>129684</v>
      </c>
    </row>
    <row r="80" spans="1:27" s="219" customFormat="1">
      <c r="A80" s="843">
        <v>206</v>
      </c>
      <c r="B80" s="843" t="s">
        <v>171</v>
      </c>
      <c r="C80" s="844" t="s">
        <v>301</v>
      </c>
      <c r="D80" s="847" t="s">
        <v>191</v>
      </c>
      <c r="E80" s="848"/>
      <c r="F80" s="849">
        <v>391</v>
      </c>
      <c r="G80" s="843" t="s">
        <v>92</v>
      </c>
      <c r="H80" s="843"/>
      <c r="I80" s="1438">
        <f>'WP-1b'!F313</f>
        <v>833108.47999999998</v>
      </c>
      <c r="J80" s="1438"/>
      <c r="K80" s="1438">
        <f>'WP-1b'!G313</f>
        <v>833108.47999999998</v>
      </c>
      <c r="L80" s="1438"/>
      <c r="M80" s="1439">
        <f t="shared" si="15"/>
        <v>0</v>
      </c>
      <c r="N80" s="1439"/>
      <c r="O80" s="1439">
        <f t="shared" si="16"/>
        <v>-4773.5200000000186</v>
      </c>
      <c r="P80" s="1439"/>
      <c r="Q80" s="1438">
        <f>'WP-1b'!J313</f>
        <v>837882</v>
      </c>
      <c r="R80" s="1438"/>
      <c r="S80" s="1438">
        <f>'WP-1b'!K313</f>
        <v>837882</v>
      </c>
      <c r="T80" s="1438"/>
      <c r="U80" s="1439">
        <f t="shared" si="17"/>
        <v>0</v>
      </c>
      <c r="V80" s="218"/>
      <c r="W80" s="255">
        <v>837882</v>
      </c>
      <c r="X80" s="251"/>
      <c r="Y80" s="255">
        <v>999305</v>
      </c>
      <c r="Z80" s="251"/>
      <c r="AA80" s="255">
        <f t="shared" si="18"/>
        <v>-161423</v>
      </c>
    </row>
    <row r="81" spans="1:27" s="219" customFormat="1">
      <c r="A81" s="843">
        <v>207</v>
      </c>
      <c r="B81" s="843" t="s">
        <v>171</v>
      </c>
      <c r="C81" s="844" t="s">
        <v>301</v>
      </c>
      <c r="D81" s="847" t="s">
        <v>191</v>
      </c>
      <c r="E81" s="848"/>
      <c r="F81" s="849">
        <v>392</v>
      </c>
      <c r="G81" s="843" t="s">
        <v>93</v>
      </c>
      <c r="H81" s="843"/>
      <c r="I81" s="1438">
        <f>'WP-1b'!F314</f>
        <v>190358.34</v>
      </c>
      <c r="J81" s="1438"/>
      <c r="K81" s="1438">
        <f>'WP-1b'!G314</f>
        <v>224302.62999999998</v>
      </c>
      <c r="L81" s="1438"/>
      <c r="M81" s="1439">
        <f t="shared" si="15"/>
        <v>-33944.289999999979</v>
      </c>
      <c r="N81" s="1439"/>
      <c r="O81" s="1439">
        <f t="shared" si="16"/>
        <v>-102847.72</v>
      </c>
      <c r="P81" s="1439"/>
      <c r="Q81" s="1438">
        <f>'WP-1b'!J314</f>
        <v>324281.06</v>
      </c>
      <c r="R81" s="1438"/>
      <c r="S81" s="1438">
        <f>'WP-1b'!K314</f>
        <v>327150.34999999998</v>
      </c>
      <c r="T81" s="1438"/>
      <c r="U81" s="1439">
        <f t="shared" si="17"/>
        <v>-2869.289999999979</v>
      </c>
      <c r="V81" s="218"/>
      <c r="W81" s="255">
        <v>541246.62</v>
      </c>
      <c r="X81" s="251"/>
      <c r="Y81" s="255">
        <v>429233.08</v>
      </c>
      <c r="Z81" s="251"/>
      <c r="AA81" s="255">
        <f t="shared" si="18"/>
        <v>112013.53999999998</v>
      </c>
    </row>
    <row r="82" spans="1:27" s="219" customFormat="1">
      <c r="A82" s="843">
        <v>208</v>
      </c>
      <c r="B82" s="843" t="s">
        <v>171</v>
      </c>
      <c r="C82" s="844" t="s">
        <v>301</v>
      </c>
      <c r="D82" s="847" t="s">
        <v>191</v>
      </c>
      <c r="E82" s="848"/>
      <c r="F82" s="849">
        <v>393</v>
      </c>
      <c r="G82" s="843" t="s">
        <v>94</v>
      </c>
      <c r="H82" s="843"/>
      <c r="I82" s="1438">
        <f>'WP-1b'!F315</f>
        <v>108837.62</v>
      </c>
      <c r="J82" s="1438"/>
      <c r="K82" s="1438">
        <f>'WP-1b'!G315</f>
        <v>97599.62</v>
      </c>
      <c r="L82" s="1438"/>
      <c r="M82" s="1439">
        <f t="shared" si="15"/>
        <v>11238</v>
      </c>
      <c r="N82" s="1439"/>
      <c r="O82" s="1439">
        <f t="shared" si="16"/>
        <v>550</v>
      </c>
      <c r="P82" s="1439"/>
      <c r="Q82" s="1438">
        <f>'WP-1b'!J315</f>
        <v>108837.62</v>
      </c>
      <c r="R82" s="1438"/>
      <c r="S82" s="1438">
        <f>'WP-1b'!K315</f>
        <v>97049.62</v>
      </c>
      <c r="T82" s="1438"/>
      <c r="U82" s="1439">
        <f t="shared" si="17"/>
        <v>11788</v>
      </c>
      <c r="V82" s="218"/>
      <c r="W82" s="255">
        <v>108837.62</v>
      </c>
      <c r="X82" s="251"/>
      <c r="Y82" s="255">
        <v>94091.62</v>
      </c>
      <c r="Z82" s="251"/>
      <c r="AA82" s="255">
        <f t="shared" si="18"/>
        <v>14746</v>
      </c>
    </row>
    <row r="83" spans="1:27" s="219" customFormat="1">
      <c r="A83" s="843">
        <v>209</v>
      </c>
      <c r="B83" s="843" t="s">
        <v>171</v>
      </c>
      <c r="C83" s="844" t="s">
        <v>301</v>
      </c>
      <c r="D83" s="847" t="s">
        <v>191</v>
      </c>
      <c r="E83" s="848"/>
      <c r="F83" s="849">
        <v>394</v>
      </c>
      <c r="G83" s="843" t="s">
        <v>95</v>
      </c>
      <c r="H83" s="843"/>
      <c r="I83" s="1438">
        <f>'WP-1b'!F316</f>
        <v>174087.6</v>
      </c>
      <c r="J83" s="1438"/>
      <c r="K83" s="1438">
        <f>'WP-1b'!G316</f>
        <v>17422.599999999999</v>
      </c>
      <c r="L83" s="1438"/>
      <c r="M83" s="1439">
        <f t="shared" si="15"/>
        <v>156665</v>
      </c>
      <c r="N83" s="1439"/>
      <c r="O83" s="1439">
        <f t="shared" si="16"/>
        <v>8655.5999999999985</v>
      </c>
      <c r="P83" s="1439"/>
      <c r="Q83" s="1438">
        <f>'WP-1b'!J316</f>
        <v>47525</v>
      </c>
      <c r="R83" s="1438"/>
      <c r="S83" s="1438">
        <f>'WP-1b'!K316</f>
        <v>8767</v>
      </c>
      <c r="T83" s="1438"/>
      <c r="U83" s="1439">
        <f t="shared" si="17"/>
        <v>38758</v>
      </c>
      <c r="V83" s="218"/>
      <c r="W83" s="255">
        <v>6400</v>
      </c>
      <c r="X83" s="251"/>
      <c r="Y83" s="255">
        <v>3191</v>
      </c>
      <c r="Z83" s="251"/>
      <c r="AA83" s="255">
        <f t="shared" si="18"/>
        <v>3209</v>
      </c>
    </row>
    <row r="84" spans="1:27" s="219" customFormat="1">
      <c r="A84" s="843">
        <v>210</v>
      </c>
      <c r="B84" s="843" t="s">
        <v>171</v>
      </c>
      <c r="C84" s="844" t="s">
        <v>301</v>
      </c>
      <c r="D84" s="847" t="s">
        <v>191</v>
      </c>
      <c r="E84" s="848"/>
      <c r="F84" s="849">
        <v>395</v>
      </c>
      <c r="G84" s="843" t="s">
        <v>96</v>
      </c>
      <c r="H84" s="843"/>
      <c r="I84" s="1438">
        <f>'WP-1b'!F317</f>
        <v>1583505.1700000002</v>
      </c>
      <c r="J84" s="1438"/>
      <c r="K84" s="1438">
        <f>'WP-1b'!G317</f>
        <v>1476710.1900000002</v>
      </c>
      <c r="L84" s="1438"/>
      <c r="M84" s="1439">
        <f t="shared" si="15"/>
        <v>106794.97999999998</v>
      </c>
      <c r="N84" s="1439"/>
      <c r="O84" s="1439">
        <f t="shared" si="16"/>
        <v>36216.020000000019</v>
      </c>
      <c r="P84" s="1439"/>
      <c r="Q84" s="1438">
        <f>'WP-1b'!J317</f>
        <v>1565322.1500000001</v>
      </c>
      <c r="R84" s="1438"/>
      <c r="S84" s="1438">
        <f>'WP-1b'!K317</f>
        <v>1440494.1700000002</v>
      </c>
      <c r="T84" s="1438"/>
      <c r="U84" s="1439">
        <f t="shared" si="17"/>
        <v>124827.97999999998</v>
      </c>
      <c r="V84" s="218"/>
      <c r="W84" s="255">
        <v>1394339.57</v>
      </c>
      <c r="X84" s="251"/>
      <c r="Y84" s="255">
        <v>1342713.59</v>
      </c>
      <c r="Z84" s="251"/>
      <c r="AA84" s="255">
        <f t="shared" si="18"/>
        <v>51625.979999999981</v>
      </c>
    </row>
    <row r="85" spans="1:27" s="219" customFormat="1">
      <c r="A85" s="843">
        <v>211</v>
      </c>
      <c r="B85" s="843" t="s">
        <v>171</v>
      </c>
      <c r="C85" s="844" t="s">
        <v>301</v>
      </c>
      <c r="D85" s="847" t="s">
        <v>191</v>
      </c>
      <c r="E85" s="848"/>
      <c r="F85" s="849">
        <v>396</v>
      </c>
      <c r="G85" s="843" t="s">
        <v>97</v>
      </c>
      <c r="H85" s="843"/>
      <c r="I85" s="1438">
        <f>'WP-1b'!F318</f>
        <v>163077.94</v>
      </c>
      <c r="J85" s="1438"/>
      <c r="K85" s="1438">
        <f>'WP-1b'!G318</f>
        <v>149389.93</v>
      </c>
      <c r="L85" s="1438"/>
      <c r="M85" s="1439">
        <f t="shared" si="15"/>
        <v>13688.010000000009</v>
      </c>
      <c r="N85" s="1439"/>
      <c r="O85" s="1439">
        <f t="shared" si="16"/>
        <v>-36774</v>
      </c>
      <c r="P85" s="1439"/>
      <c r="Q85" s="1438">
        <f>'WP-1b'!J318</f>
        <v>198591.94</v>
      </c>
      <c r="R85" s="1438"/>
      <c r="S85" s="1438">
        <f>'WP-1b'!K318</f>
        <v>186163.93</v>
      </c>
      <c r="T85" s="1438"/>
      <c r="U85" s="1439">
        <f t="shared" si="17"/>
        <v>12428.010000000009</v>
      </c>
      <c r="V85" s="218"/>
      <c r="W85" s="255">
        <v>198592</v>
      </c>
      <c r="X85" s="251"/>
      <c r="Y85" s="255">
        <v>167153</v>
      </c>
      <c r="Z85" s="251"/>
      <c r="AA85" s="255">
        <f t="shared" si="18"/>
        <v>31439</v>
      </c>
    </row>
    <row r="86" spans="1:27" s="219" customFormat="1">
      <c r="A86" s="843">
        <v>212</v>
      </c>
      <c r="B86" s="843" t="s">
        <v>171</v>
      </c>
      <c r="C86" s="844" t="s">
        <v>301</v>
      </c>
      <c r="D86" s="847" t="s">
        <v>191</v>
      </c>
      <c r="E86" s="848"/>
      <c r="F86" s="849">
        <v>397</v>
      </c>
      <c r="G86" s="843" t="s">
        <v>98</v>
      </c>
      <c r="H86" s="843"/>
      <c r="I86" s="1438">
        <f>'WP-1b'!F319</f>
        <v>443045</v>
      </c>
      <c r="J86" s="1438"/>
      <c r="K86" s="1438">
        <f>'WP-1b'!G319</f>
        <v>427385</v>
      </c>
      <c r="L86" s="1438"/>
      <c r="M86" s="1439">
        <f t="shared" si="15"/>
        <v>15660</v>
      </c>
      <c r="N86" s="1439"/>
      <c r="O86" s="1439">
        <f t="shared" si="16"/>
        <v>0</v>
      </c>
      <c r="P86" s="1439"/>
      <c r="Q86" s="1438">
        <f>'WP-1b'!J319</f>
        <v>443045</v>
      </c>
      <c r="R86" s="1438"/>
      <c r="S86" s="1438">
        <f>'WP-1b'!K319</f>
        <v>427385</v>
      </c>
      <c r="T86" s="1438"/>
      <c r="U86" s="1439">
        <f t="shared" si="17"/>
        <v>15660</v>
      </c>
      <c r="V86" s="218"/>
      <c r="W86" s="255">
        <v>443045</v>
      </c>
      <c r="X86" s="251"/>
      <c r="Y86" s="255">
        <v>254870</v>
      </c>
      <c r="Z86" s="251"/>
      <c r="AA86" s="255">
        <f t="shared" si="18"/>
        <v>188175</v>
      </c>
    </row>
    <row r="87" spans="1:27" s="219" customFormat="1">
      <c r="A87" s="843">
        <v>213</v>
      </c>
      <c r="B87" s="843" t="s">
        <v>171</v>
      </c>
      <c r="C87" s="844" t="s">
        <v>301</v>
      </c>
      <c r="D87" s="847" t="s">
        <v>191</v>
      </c>
      <c r="E87" s="848"/>
      <c r="F87" s="849">
        <v>398</v>
      </c>
      <c r="G87" s="843" t="s">
        <v>99</v>
      </c>
      <c r="H87" s="843"/>
      <c r="I87" s="1438">
        <f>'WP-1b'!F320</f>
        <v>2975525.65</v>
      </c>
      <c r="J87" s="1438"/>
      <c r="K87" s="1438">
        <f>'WP-1b'!G320</f>
        <v>2978896.93</v>
      </c>
      <c r="L87" s="1438"/>
      <c r="M87" s="1439">
        <f t="shared" si="15"/>
        <v>-3371.2800000002608</v>
      </c>
      <c r="N87" s="1439"/>
      <c r="O87" s="1439">
        <f t="shared" si="16"/>
        <v>-153391.29000000004</v>
      </c>
      <c r="P87" s="1439"/>
      <c r="Q87" s="1438">
        <f>'WP-1b'!J320</f>
        <v>3131817.34</v>
      </c>
      <c r="R87" s="1438"/>
      <c r="S87" s="1438">
        <f>'WP-1b'!K320</f>
        <v>3132288.22</v>
      </c>
      <c r="T87" s="1438"/>
      <c r="U87" s="1439">
        <f t="shared" si="17"/>
        <v>-470.8800000003539</v>
      </c>
      <c r="V87" s="218"/>
      <c r="W87" s="255">
        <v>3131817.34</v>
      </c>
      <c r="X87" s="251"/>
      <c r="Y87" s="255">
        <v>3047113.62</v>
      </c>
      <c r="Z87" s="251"/>
      <c r="AA87" s="255">
        <f t="shared" si="18"/>
        <v>84703.719999999739</v>
      </c>
    </row>
    <row r="88" spans="1:27" s="219" customFormat="1">
      <c r="A88" s="843">
        <v>214</v>
      </c>
      <c r="B88" s="843" t="s">
        <v>171</v>
      </c>
      <c r="C88" s="844" t="s">
        <v>301</v>
      </c>
      <c r="D88" s="847" t="s">
        <v>191</v>
      </c>
      <c r="E88" s="848"/>
      <c r="F88" s="849">
        <v>399</v>
      </c>
      <c r="G88" s="843" t="s">
        <v>100</v>
      </c>
      <c r="H88" s="843"/>
      <c r="I88" s="1440">
        <f>'WP-1b'!F321</f>
        <v>322930</v>
      </c>
      <c r="J88" s="1438"/>
      <c r="K88" s="1440">
        <f>'WP-1b'!G321</f>
        <v>322930</v>
      </c>
      <c r="L88" s="1438"/>
      <c r="M88" s="1440">
        <f t="shared" si="15"/>
        <v>0</v>
      </c>
      <c r="N88" s="1440"/>
      <c r="O88" s="1440">
        <f t="shared" si="16"/>
        <v>0</v>
      </c>
      <c r="P88" s="1439"/>
      <c r="Q88" s="1440">
        <f>'WP-1b'!J321</f>
        <v>322930</v>
      </c>
      <c r="R88" s="1438"/>
      <c r="S88" s="1440">
        <f>'WP-1b'!K321</f>
        <v>322930</v>
      </c>
      <c r="T88" s="1438"/>
      <c r="U88" s="1440">
        <f t="shared" si="17"/>
        <v>0</v>
      </c>
      <c r="V88" s="218"/>
      <c r="W88" s="285">
        <v>322930</v>
      </c>
      <c r="X88" s="252"/>
      <c r="Y88" s="285">
        <v>322930</v>
      </c>
      <c r="Z88" s="252"/>
      <c r="AA88" s="285">
        <f t="shared" si="18"/>
        <v>0</v>
      </c>
    </row>
    <row r="89" spans="1:27" s="219" customFormat="1">
      <c r="A89" s="843"/>
      <c r="B89" s="843"/>
      <c r="C89" s="843"/>
      <c r="D89" s="845"/>
      <c r="E89" s="843"/>
      <c r="F89" s="850" t="s">
        <v>295</v>
      </c>
      <c r="G89" s="843"/>
      <c r="H89" s="843"/>
      <c r="I89" s="1437">
        <f>SUM(I78:I88)</f>
        <v>8384942.1900000013</v>
      </c>
      <c r="J89" s="1439"/>
      <c r="K89" s="1437">
        <f>SUM(K78:K88)</f>
        <v>7685029.3800000008</v>
      </c>
      <c r="L89" s="1439"/>
      <c r="M89" s="1437">
        <f>SUM(M78:M88)</f>
        <v>699912.80999999982</v>
      </c>
      <c r="N89" s="1437"/>
      <c r="O89" s="1437">
        <f>SUM(O78:O88)</f>
        <v>-252364.91000000003</v>
      </c>
      <c r="P89" s="1439"/>
      <c r="Q89" s="1437">
        <f>SUM(Q78:Q88)</f>
        <v>8570698.5</v>
      </c>
      <c r="R89" s="1439"/>
      <c r="S89" s="1437">
        <f>SUM(S78:S88)</f>
        <v>7937394.290000001</v>
      </c>
      <c r="T89" s="1439"/>
      <c r="U89" s="1437">
        <f>SUM(U78:U88)</f>
        <v>633304.20999999973</v>
      </c>
      <c r="W89" s="253">
        <f>SUM(W78:W88)</f>
        <v>8082687.1500000004</v>
      </c>
      <c r="X89" s="251"/>
      <c r="Y89" s="253">
        <f>SUM(Y78:Y88)</f>
        <v>7614697.9100000001</v>
      </c>
      <c r="Z89" s="251"/>
      <c r="AA89" s="253">
        <f>SUM(AA78:AA88)</f>
        <v>467989.2399999997</v>
      </c>
    </row>
    <row r="90" spans="1:27" s="219" customFormat="1" ht="9.75" customHeight="1">
      <c r="A90" s="843"/>
      <c r="B90" s="843"/>
      <c r="C90" s="843"/>
      <c r="D90" s="845"/>
      <c r="E90" s="843"/>
      <c r="F90" s="849"/>
      <c r="G90" s="843"/>
      <c r="H90" s="843"/>
      <c r="I90" s="1439"/>
      <c r="J90" s="1439"/>
      <c r="K90" s="1439"/>
      <c r="L90" s="1439"/>
      <c r="M90" s="1439"/>
      <c r="N90" s="1439"/>
      <c r="O90" s="1439"/>
      <c r="P90" s="1439"/>
      <c r="Q90" s="1439"/>
      <c r="R90" s="1439"/>
      <c r="S90" s="1439"/>
      <c r="T90" s="1439"/>
      <c r="U90" s="1439"/>
      <c r="W90" s="255"/>
      <c r="X90" s="251"/>
      <c r="Y90" s="255"/>
      <c r="Z90" s="251"/>
      <c r="AA90" s="255"/>
    </row>
    <row r="91" spans="1:27" s="219" customFormat="1">
      <c r="A91" s="843">
        <v>51</v>
      </c>
      <c r="B91" s="843" t="s">
        <v>171</v>
      </c>
      <c r="C91" s="844" t="s">
        <v>301</v>
      </c>
      <c r="D91" s="847" t="s">
        <v>187</v>
      </c>
      <c r="E91" s="848"/>
      <c r="F91" s="849">
        <v>398</v>
      </c>
      <c r="G91" s="843" t="s">
        <v>99</v>
      </c>
      <c r="H91" s="843"/>
      <c r="I91" s="1438">
        <f>'WP-1b'!F294</f>
        <v>181336.84</v>
      </c>
      <c r="J91" s="1438"/>
      <c r="K91" s="1438">
        <f>'WP-1b'!G294</f>
        <v>180539.84</v>
      </c>
      <c r="L91" s="1438"/>
      <c r="M91" s="1439">
        <f t="shared" ref="M91:M103" si="19">+I91-K91</f>
        <v>797</v>
      </c>
      <c r="N91" s="1439"/>
      <c r="O91" s="1439">
        <f t="shared" ref="O91:O103" si="20">+K91-S91</f>
        <v>3300</v>
      </c>
      <c r="P91" s="1439"/>
      <c r="Q91" s="1438">
        <f>'WP-1b'!J294</f>
        <v>181336.84</v>
      </c>
      <c r="R91" s="1438"/>
      <c r="S91" s="1438">
        <f>'WP-1b'!K294</f>
        <v>177239.84</v>
      </c>
      <c r="T91" s="1438"/>
      <c r="U91" s="1439">
        <f t="shared" ref="U91:U103" si="21">+Q91-S91</f>
        <v>4097</v>
      </c>
      <c r="V91" s="218"/>
      <c r="W91" s="255">
        <v>181336.84</v>
      </c>
      <c r="X91" s="251"/>
      <c r="Y91" s="255">
        <v>147903.84</v>
      </c>
      <c r="Z91" s="251"/>
      <c r="AA91" s="255">
        <f t="shared" ref="AA91:AA103" si="22">+W91-Y91</f>
        <v>33433</v>
      </c>
    </row>
    <row r="92" spans="1:27" s="219" customFormat="1">
      <c r="A92" s="843">
        <v>80</v>
      </c>
      <c r="B92" s="843" t="s">
        <v>171</v>
      </c>
      <c r="C92" s="844" t="s">
        <v>301</v>
      </c>
      <c r="D92" s="847" t="s">
        <v>184</v>
      </c>
      <c r="E92" s="848"/>
      <c r="F92" s="849">
        <v>396</v>
      </c>
      <c r="G92" s="843" t="s">
        <v>97</v>
      </c>
      <c r="H92" s="843"/>
      <c r="I92" s="1438">
        <f>'WP-1b'!F303</f>
        <v>21882</v>
      </c>
      <c r="J92" s="1438"/>
      <c r="K92" s="1438">
        <f>'WP-1b'!G303</f>
        <v>21882</v>
      </c>
      <c r="L92" s="1438"/>
      <c r="M92" s="1439">
        <f t="shared" si="19"/>
        <v>0</v>
      </c>
      <c r="N92" s="1439"/>
      <c r="O92" s="1439">
        <f t="shared" si="20"/>
        <v>1451</v>
      </c>
      <c r="P92" s="1439"/>
      <c r="Q92" s="1438">
        <f>'WP-1b'!J303</f>
        <v>21882</v>
      </c>
      <c r="R92" s="1438"/>
      <c r="S92" s="1438">
        <f>'WP-1b'!K303</f>
        <v>20431</v>
      </c>
      <c r="T92" s="1438"/>
      <c r="U92" s="1439">
        <f t="shared" si="21"/>
        <v>1451</v>
      </c>
      <c r="V92" s="218"/>
      <c r="W92" s="255">
        <v>21882</v>
      </c>
      <c r="X92" s="251"/>
      <c r="Y92" s="255">
        <v>11675</v>
      </c>
      <c r="Z92" s="251"/>
      <c r="AA92" s="255">
        <f t="shared" si="22"/>
        <v>10207</v>
      </c>
    </row>
    <row r="93" spans="1:27" s="219" customFormat="1">
      <c r="A93" s="843">
        <v>81</v>
      </c>
      <c r="B93" s="843" t="s">
        <v>171</v>
      </c>
      <c r="C93" s="844" t="s">
        <v>301</v>
      </c>
      <c r="D93" s="847" t="s">
        <v>184</v>
      </c>
      <c r="E93" s="848"/>
      <c r="F93" s="849">
        <v>398</v>
      </c>
      <c r="G93" s="843" t="s">
        <v>99</v>
      </c>
      <c r="H93" s="843"/>
      <c r="I93" s="1438">
        <f>'WP-1b'!F304</f>
        <v>427955.33999999997</v>
      </c>
      <c r="J93" s="1438"/>
      <c r="K93" s="1438">
        <f>'WP-1b'!G304</f>
        <v>421791.33999999997</v>
      </c>
      <c r="L93" s="1438"/>
      <c r="M93" s="1439">
        <f t="shared" si="19"/>
        <v>6164</v>
      </c>
      <c r="N93" s="1439"/>
      <c r="O93" s="1439">
        <f t="shared" si="20"/>
        <v>2383</v>
      </c>
      <c r="P93" s="1439"/>
      <c r="Q93" s="1438">
        <f>'WP-1b'!J304</f>
        <v>427955.33999999997</v>
      </c>
      <c r="R93" s="1438"/>
      <c r="S93" s="1438">
        <f>'WP-1b'!K304</f>
        <v>419408.33999999997</v>
      </c>
      <c r="T93" s="1438"/>
      <c r="U93" s="1439">
        <f t="shared" si="21"/>
        <v>8547</v>
      </c>
      <c r="V93" s="218"/>
      <c r="W93" s="255">
        <v>427955.33999999997</v>
      </c>
      <c r="X93" s="251"/>
      <c r="Y93" s="255">
        <v>373839.33999999997</v>
      </c>
      <c r="Z93" s="251"/>
      <c r="AA93" s="255">
        <f t="shared" si="22"/>
        <v>54116</v>
      </c>
    </row>
    <row r="94" spans="1:27" s="219" customFormat="1">
      <c r="A94" s="843">
        <v>89</v>
      </c>
      <c r="B94" s="843" t="s">
        <v>171</v>
      </c>
      <c r="C94" s="844" t="s">
        <v>301</v>
      </c>
      <c r="D94" s="847" t="s">
        <v>185</v>
      </c>
      <c r="E94" s="848"/>
      <c r="F94" s="849">
        <v>396</v>
      </c>
      <c r="G94" s="843" t="s">
        <v>97</v>
      </c>
      <c r="H94" s="843"/>
      <c r="I94" s="1438">
        <f>'WP-1b'!F305</f>
        <v>21882</v>
      </c>
      <c r="J94" s="1438"/>
      <c r="K94" s="1438">
        <f>'WP-1b'!G305</f>
        <v>21882</v>
      </c>
      <c r="L94" s="1438"/>
      <c r="M94" s="1439">
        <f t="shared" si="19"/>
        <v>0</v>
      </c>
      <c r="N94" s="1439"/>
      <c r="O94" s="1439">
        <f t="shared" si="20"/>
        <v>1451</v>
      </c>
      <c r="P94" s="1439"/>
      <c r="Q94" s="1438">
        <f>'WP-1b'!J305</f>
        <v>21882</v>
      </c>
      <c r="R94" s="1438"/>
      <c r="S94" s="1438">
        <f>'WP-1b'!K305</f>
        <v>20431</v>
      </c>
      <c r="T94" s="1438"/>
      <c r="U94" s="1439">
        <f t="shared" si="21"/>
        <v>1451</v>
      </c>
      <c r="V94" s="218"/>
      <c r="W94" s="255">
        <v>21882</v>
      </c>
      <c r="X94" s="251"/>
      <c r="Y94" s="255">
        <v>11675</v>
      </c>
      <c r="Z94" s="251"/>
      <c r="AA94" s="255">
        <f t="shared" si="22"/>
        <v>10207</v>
      </c>
    </row>
    <row r="95" spans="1:27" s="219" customFormat="1">
      <c r="A95" s="843">
        <v>90</v>
      </c>
      <c r="B95" s="843" t="s">
        <v>171</v>
      </c>
      <c r="C95" s="844" t="s">
        <v>301</v>
      </c>
      <c r="D95" s="847" t="s">
        <v>185</v>
      </c>
      <c r="E95" s="848"/>
      <c r="F95" s="849">
        <v>398</v>
      </c>
      <c r="G95" s="843" t="s">
        <v>99</v>
      </c>
      <c r="H95" s="843"/>
      <c r="I95" s="1438">
        <f>'WP-1b'!F306</f>
        <v>860179.7300000001</v>
      </c>
      <c r="J95" s="1438"/>
      <c r="K95" s="1438">
        <f>'WP-1b'!G306</f>
        <v>1159125.73</v>
      </c>
      <c r="L95" s="1438"/>
      <c r="M95" s="1439">
        <f t="shared" si="19"/>
        <v>-298945.99999999988</v>
      </c>
      <c r="N95" s="1439"/>
      <c r="O95" s="1439">
        <f t="shared" si="20"/>
        <v>2870</v>
      </c>
      <c r="P95" s="1439"/>
      <c r="Q95" s="1438">
        <f>'WP-1b'!J306</f>
        <v>860179.7300000001</v>
      </c>
      <c r="R95" s="1438"/>
      <c r="S95" s="1438">
        <f>'WP-1b'!K306</f>
        <v>1156255.73</v>
      </c>
      <c r="T95" s="1438"/>
      <c r="U95" s="1439">
        <f t="shared" si="21"/>
        <v>-296075.99999999988</v>
      </c>
      <c r="V95" s="218"/>
      <c r="W95" s="255">
        <v>860179.7300000001</v>
      </c>
      <c r="X95" s="251"/>
      <c r="Y95" s="255">
        <v>503709.73</v>
      </c>
      <c r="Z95" s="251"/>
      <c r="AA95" s="255">
        <f t="shared" si="22"/>
        <v>356470.00000000012</v>
      </c>
    </row>
    <row r="96" spans="1:27" s="219" customFormat="1">
      <c r="A96" s="843">
        <v>106</v>
      </c>
      <c r="B96" s="843" t="s">
        <v>171</v>
      </c>
      <c r="C96" s="844" t="s">
        <v>301</v>
      </c>
      <c r="D96" s="847" t="s">
        <v>186</v>
      </c>
      <c r="E96" s="848"/>
      <c r="F96" s="849">
        <v>396</v>
      </c>
      <c r="G96" s="843" t="s">
        <v>97</v>
      </c>
      <c r="H96" s="843"/>
      <c r="I96" s="1438">
        <f>'WP-1b'!F307</f>
        <v>22076</v>
      </c>
      <c r="J96" s="1438"/>
      <c r="K96" s="1438">
        <f>'WP-1b'!G307</f>
        <v>22076</v>
      </c>
      <c r="L96" s="1438"/>
      <c r="M96" s="1439">
        <f t="shared" si="19"/>
        <v>0</v>
      </c>
      <c r="N96" s="1439"/>
      <c r="O96" s="1439">
        <f t="shared" si="20"/>
        <v>1468</v>
      </c>
      <c r="P96" s="1439"/>
      <c r="Q96" s="1438">
        <f>'WP-1b'!J307</f>
        <v>22076</v>
      </c>
      <c r="R96" s="1438"/>
      <c r="S96" s="1438">
        <f>'WP-1b'!K307</f>
        <v>20608</v>
      </c>
      <c r="T96" s="1438"/>
      <c r="U96" s="1439">
        <f t="shared" si="21"/>
        <v>1468</v>
      </c>
      <c r="V96" s="218"/>
      <c r="W96" s="255">
        <v>22076</v>
      </c>
      <c r="X96" s="251"/>
      <c r="Y96" s="255">
        <v>11776</v>
      </c>
      <c r="Z96" s="251"/>
      <c r="AA96" s="255">
        <f t="shared" si="22"/>
        <v>10300</v>
      </c>
    </row>
    <row r="97" spans="1:27" s="219" customFormat="1">
      <c r="A97" s="843">
        <v>107</v>
      </c>
      <c r="B97" s="843" t="s">
        <v>171</v>
      </c>
      <c r="C97" s="844" t="s">
        <v>301</v>
      </c>
      <c r="D97" s="847" t="s">
        <v>186</v>
      </c>
      <c r="E97" s="848"/>
      <c r="F97" s="849">
        <v>398</v>
      </c>
      <c r="G97" s="843" t="s">
        <v>99</v>
      </c>
      <c r="H97" s="843"/>
      <c r="I97" s="1438">
        <f>'WP-1b'!F308</f>
        <v>1272183.1099999999</v>
      </c>
      <c r="J97" s="1438"/>
      <c r="K97" s="1438">
        <f>'WP-1b'!G308</f>
        <v>1240765.5899999999</v>
      </c>
      <c r="L97" s="1438"/>
      <c r="M97" s="1439">
        <f t="shared" si="19"/>
        <v>31417.520000000019</v>
      </c>
      <c r="N97" s="1439"/>
      <c r="O97" s="1439">
        <f t="shared" si="20"/>
        <v>7187</v>
      </c>
      <c r="P97" s="1439"/>
      <c r="Q97" s="1438">
        <f>'WP-1b'!J308</f>
        <v>1272183.1099999999</v>
      </c>
      <c r="R97" s="1438"/>
      <c r="S97" s="1438">
        <f>'WP-1b'!K308</f>
        <v>1233578.5899999999</v>
      </c>
      <c r="T97" s="1438"/>
      <c r="U97" s="1439">
        <f t="shared" si="21"/>
        <v>38604.520000000019</v>
      </c>
      <c r="V97" s="218"/>
      <c r="W97" s="255">
        <v>1238891.6099999999</v>
      </c>
      <c r="X97" s="251"/>
      <c r="Y97" s="255">
        <v>554089.09</v>
      </c>
      <c r="Z97" s="251"/>
      <c r="AA97" s="255">
        <f t="shared" si="22"/>
        <v>684802.5199999999</v>
      </c>
    </row>
    <row r="98" spans="1:27" s="219" customFormat="1">
      <c r="A98" s="843">
        <v>131</v>
      </c>
      <c r="B98" s="843" t="s">
        <v>171</v>
      </c>
      <c r="C98" s="844" t="s">
        <v>301</v>
      </c>
      <c r="D98" s="847" t="s">
        <v>197</v>
      </c>
      <c r="E98" s="848"/>
      <c r="F98" s="849">
        <v>396</v>
      </c>
      <c r="G98" s="843" t="s">
        <v>97</v>
      </c>
      <c r="H98" s="843"/>
      <c r="I98" s="1438">
        <f>'WP-1b'!F310</f>
        <v>22076</v>
      </c>
      <c r="J98" s="1438"/>
      <c r="K98" s="1438">
        <f>'WP-1b'!G310</f>
        <v>22076</v>
      </c>
      <c r="L98" s="1438"/>
      <c r="M98" s="1439">
        <f t="shared" si="19"/>
        <v>0</v>
      </c>
      <c r="N98" s="1439"/>
      <c r="O98" s="1439">
        <f t="shared" si="20"/>
        <v>1468</v>
      </c>
      <c r="P98" s="1439"/>
      <c r="Q98" s="1438">
        <f>'WP-1b'!J310</f>
        <v>22076</v>
      </c>
      <c r="R98" s="1438"/>
      <c r="S98" s="1438">
        <f>'WP-1b'!K310</f>
        <v>20608</v>
      </c>
      <c r="T98" s="1438"/>
      <c r="U98" s="1439">
        <f t="shared" si="21"/>
        <v>1468</v>
      </c>
      <c r="V98" s="218"/>
      <c r="W98" s="255">
        <v>22076</v>
      </c>
      <c r="X98" s="251"/>
      <c r="Y98" s="255">
        <v>11776</v>
      </c>
      <c r="Z98" s="251"/>
      <c r="AA98" s="255">
        <f t="shared" si="22"/>
        <v>10300</v>
      </c>
    </row>
    <row r="99" spans="1:27" s="219" customFormat="1">
      <c r="A99" s="843">
        <v>132</v>
      </c>
      <c r="B99" s="843" t="s">
        <v>171</v>
      </c>
      <c r="C99" s="844" t="s">
        <v>301</v>
      </c>
      <c r="D99" s="847" t="s">
        <v>197</v>
      </c>
      <c r="E99" s="848"/>
      <c r="F99" s="849">
        <v>398</v>
      </c>
      <c r="G99" s="843" t="s">
        <v>99</v>
      </c>
      <c r="H99" s="843"/>
      <c r="I99" s="1438">
        <f>'WP-1b'!F311</f>
        <v>228133.34</v>
      </c>
      <c r="J99" s="1438"/>
      <c r="K99" s="1438">
        <f>'WP-1b'!G311</f>
        <v>226706.34</v>
      </c>
      <c r="L99" s="1438"/>
      <c r="M99" s="1439">
        <f t="shared" si="19"/>
        <v>1427</v>
      </c>
      <c r="N99" s="1439"/>
      <c r="O99" s="1439">
        <f t="shared" si="20"/>
        <v>1520</v>
      </c>
      <c r="P99" s="1439"/>
      <c r="Q99" s="1438">
        <f>'WP-1b'!J311</f>
        <v>228133.34</v>
      </c>
      <c r="R99" s="1438"/>
      <c r="S99" s="1438">
        <f>'WP-1b'!K311</f>
        <v>225186.34</v>
      </c>
      <c r="T99" s="1438"/>
      <c r="U99" s="1439">
        <f t="shared" si="21"/>
        <v>2947</v>
      </c>
      <c r="V99" s="218"/>
      <c r="W99" s="255">
        <v>228133.34</v>
      </c>
      <c r="X99" s="251"/>
      <c r="Y99" s="255">
        <v>196578.34</v>
      </c>
      <c r="Z99" s="251"/>
      <c r="AA99" s="255">
        <f t="shared" si="22"/>
        <v>31555</v>
      </c>
    </row>
    <row r="100" spans="1:27" s="219" customFormat="1">
      <c r="A100" s="843">
        <v>222</v>
      </c>
      <c r="B100" s="843" t="s">
        <v>171</v>
      </c>
      <c r="C100" s="844" t="s">
        <v>301</v>
      </c>
      <c r="D100" s="847" t="s">
        <v>198</v>
      </c>
      <c r="E100" s="848"/>
      <c r="F100" s="849">
        <v>396</v>
      </c>
      <c r="G100" s="843" t="s">
        <v>97</v>
      </c>
      <c r="H100" s="843"/>
      <c r="I100" s="1438">
        <f>'WP-1b'!F322</f>
        <v>22076</v>
      </c>
      <c r="J100" s="1438"/>
      <c r="K100" s="1438">
        <f>'WP-1b'!G322</f>
        <v>22076</v>
      </c>
      <c r="L100" s="1438"/>
      <c r="M100" s="1439">
        <f t="shared" si="19"/>
        <v>0</v>
      </c>
      <c r="N100" s="1439"/>
      <c r="O100" s="1439">
        <f t="shared" si="20"/>
        <v>1468</v>
      </c>
      <c r="P100" s="1439"/>
      <c r="Q100" s="1438">
        <f>'WP-1b'!J322</f>
        <v>22076</v>
      </c>
      <c r="R100" s="1438"/>
      <c r="S100" s="1438">
        <f>'WP-1b'!K322</f>
        <v>20608</v>
      </c>
      <c r="T100" s="1438"/>
      <c r="U100" s="1439">
        <f t="shared" si="21"/>
        <v>1468</v>
      </c>
      <c r="V100" s="218"/>
      <c r="W100" s="255">
        <v>22076</v>
      </c>
      <c r="X100" s="251"/>
      <c r="Y100" s="255">
        <v>11776</v>
      </c>
      <c r="Z100" s="251"/>
      <c r="AA100" s="255">
        <f t="shared" si="22"/>
        <v>10300</v>
      </c>
    </row>
    <row r="101" spans="1:27" s="219" customFormat="1">
      <c r="A101" s="843">
        <v>223</v>
      </c>
      <c r="B101" s="843" t="s">
        <v>171</v>
      </c>
      <c r="C101" s="844" t="s">
        <v>301</v>
      </c>
      <c r="D101" s="847" t="s">
        <v>198</v>
      </c>
      <c r="E101" s="848"/>
      <c r="F101" s="849">
        <v>398</v>
      </c>
      <c r="G101" s="843" t="s">
        <v>99</v>
      </c>
      <c r="H101" s="843"/>
      <c r="I101" s="1438">
        <f>'WP-1b'!F323</f>
        <v>171154</v>
      </c>
      <c r="J101" s="1438"/>
      <c r="K101" s="1438">
        <f>'WP-1b'!G323</f>
        <v>170524</v>
      </c>
      <c r="L101" s="1438"/>
      <c r="M101" s="1439">
        <f t="shared" si="19"/>
        <v>630</v>
      </c>
      <c r="N101" s="1439"/>
      <c r="O101" s="1439">
        <f t="shared" si="20"/>
        <v>1083</v>
      </c>
      <c r="P101" s="1439"/>
      <c r="Q101" s="1438">
        <f>'WP-1b'!J323</f>
        <v>171154</v>
      </c>
      <c r="R101" s="1438"/>
      <c r="S101" s="1438">
        <f>'WP-1b'!K323</f>
        <v>169441</v>
      </c>
      <c r="T101" s="1438"/>
      <c r="U101" s="1439">
        <f t="shared" si="21"/>
        <v>1713</v>
      </c>
      <c r="V101" s="218"/>
      <c r="W101" s="255">
        <v>171154</v>
      </c>
      <c r="X101" s="251"/>
      <c r="Y101" s="255">
        <v>151602</v>
      </c>
      <c r="Z101" s="251"/>
      <c r="AA101" s="255">
        <f t="shared" si="22"/>
        <v>19552</v>
      </c>
    </row>
    <row r="102" spans="1:27" s="219" customFormat="1">
      <c r="A102" s="843">
        <v>258</v>
      </c>
      <c r="B102" s="843" t="s">
        <v>171</v>
      </c>
      <c r="C102" s="844" t="s">
        <v>301</v>
      </c>
      <c r="D102" s="847" t="s">
        <v>199</v>
      </c>
      <c r="E102" s="848"/>
      <c r="F102" s="849">
        <v>396</v>
      </c>
      <c r="G102" s="843" t="s">
        <v>97</v>
      </c>
      <c r="H102" s="843"/>
      <c r="I102" s="1438">
        <f>'WP-1b'!F324</f>
        <v>22076</v>
      </c>
      <c r="J102" s="1438"/>
      <c r="K102" s="1438">
        <f>'WP-1b'!G324</f>
        <v>11029</v>
      </c>
      <c r="L102" s="1438"/>
      <c r="M102" s="1439">
        <f t="shared" si="19"/>
        <v>11047</v>
      </c>
      <c r="N102" s="1439"/>
      <c r="O102" s="1439">
        <f t="shared" si="20"/>
        <v>1468</v>
      </c>
      <c r="P102" s="1439"/>
      <c r="Q102" s="1438">
        <f>'WP-1b'!J324</f>
        <v>22076</v>
      </c>
      <c r="R102" s="1438"/>
      <c r="S102" s="1438">
        <f>'WP-1b'!K324</f>
        <v>9561</v>
      </c>
      <c r="T102" s="1438"/>
      <c r="U102" s="1439">
        <f t="shared" si="21"/>
        <v>12515</v>
      </c>
      <c r="V102" s="218"/>
      <c r="W102" s="255">
        <v>22076</v>
      </c>
      <c r="X102" s="251"/>
      <c r="Y102" s="255">
        <v>5152</v>
      </c>
      <c r="Z102" s="251"/>
      <c r="AA102" s="255">
        <f t="shared" si="22"/>
        <v>16924</v>
      </c>
    </row>
    <row r="103" spans="1:27" s="219" customFormat="1">
      <c r="A103" s="843">
        <v>259</v>
      </c>
      <c r="B103" s="843" t="s">
        <v>171</v>
      </c>
      <c r="C103" s="844" t="s">
        <v>301</v>
      </c>
      <c r="D103" s="847" t="s">
        <v>199</v>
      </c>
      <c r="E103" s="848"/>
      <c r="F103" s="849">
        <v>398</v>
      </c>
      <c r="G103" s="843" t="s">
        <v>99</v>
      </c>
      <c r="H103" s="843"/>
      <c r="I103" s="1440">
        <f>'WP-1b'!F325</f>
        <v>245850</v>
      </c>
      <c r="J103" s="1438"/>
      <c r="K103" s="1440">
        <f>'WP-1b'!G325</f>
        <v>92979</v>
      </c>
      <c r="L103" s="1438"/>
      <c r="M103" s="1440">
        <f t="shared" si="19"/>
        <v>152871</v>
      </c>
      <c r="N103" s="1440"/>
      <c r="O103" s="1440">
        <f t="shared" si="20"/>
        <v>3307</v>
      </c>
      <c r="P103" s="1439"/>
      <c r="Q103" s="1440">
        <f>'WP-1b'!J325</f>
        <v>245850</v>
      </c>
      <c r="R103" s="1438"/>
      <c r="S103" s="1440">
        <f>'WP-1b'!K325</f>
        <v>89672</v>
      </c>
      <c r="T103" s="1438"/>
      <c r="U103" s="1440">
        <f t="shared" si="21"/>
        <v>156178</v>
      </c>
      <c r="V103" s="218"/>
      <c r="W103" s="285">
        <v>245850</v>
      </c>
      <c r="X103" s="252"/>
      <c r="Y103" s="285">
        <v>83052</v>
      </c>
      <c r="Z103" s="252"/>
      <c r="AA103" s="285">
        <f t="shared" si="22"/>
        <v>162798</v>
      </c>
    </row>
    <row r="104" spans="1:27" s="219" customFormat="1">
      <c r="A104" s="843"/>
      <c r="B104" s="843"/>
      <c r="C104" s="843"/>
      <c r="D104" s="845"/>
      <c r="E104" s="843"/>
      <c r="F104" s="850" t="s">
        <v>296</v>
      </c>
      <c r="G104" s="843"/>
      <c r="H104" s="843"/>
      <c r="I104" s="1437">
        <f>SUM(I91:I103)</f>
        <v>3518860.36</v>
      </c>
      <c r="J104" s="1439"/>
      <c r="K104" s="1437">
        <f>SUM(K91:K103)</f>
        <v>3613452.84</v>
      </c>
      <c r="L104" s="1439"/>
      <c r="M104" s="1437">
        <f>SUM(M91:M103)</f>
        <v>-94592.479999999865</v>
      </c>
      <c r="N104" s="1437"/>
      <c r="O104" s="1437">
        <f>SUM(O91:O103)</f>
        <v>30424</v>
      </c>
      <c r="P104" s="1439"/>
      <c r="Q104" s="1437">
        <f>SUM(Q91:Q103)</f>
        <v>3518860.36</v>
      </c>
      <c r="R104" s="1439"/>
      <c r="S104" s="1437">
        <f>SUM(S91:S103)</f>
        <v>3583028.84</v>
      </c>
      <c r="T104" s="1439"/>
      <c r="U104" s="1437">
        <f>SUM(U91:U103)</f>
        <v>-64168.479999999865</v>
      </c>
      <c r="W104" s="254">
        <f>SUM(W91:W103)</f>
        <v>3485568.86</v>
      </c>
      <c r="Y104" s="254">
        <f>SUM(Y91:Y103)</f>
        <v>2074604.34</v>
      </c>
      <c r="AA104" s="254">
        <f>SUM(AA91:AA103)</f>
        <v>1410964.52</v>
      </c>
    </row>
    <row r="105" spans="1:27" s="219" customFormat="1" ht="18.75">
      <c r="A105" s="843"/>
      <c r="B105" s="843"/>
      <c r="C105" s="843"/>
      <c r="D105" s="845"/>
      <c r="E105" s="843"/>
      <c r="F105" s="846" t="s">
        <v>190</v>
      </c>
      <c r="G105" s="843"/>
      <c r="H105" s="843"/>
      <c r="I105" s="1437">
        <f>I62+I66+I76+I89+I104</f>
        <v>15194345.140000001</v>
      </c>
      <c r="J105" s="1439"/>
      <c r="K105" s="1437">
        <f>K62+K66+K76+K89+K104</f>
        <v>12953929.770000001</v>
      </c>
      <c r="L105" s="1439"/>
      <c r="M105" s="1437">
        <f>M62+M66+M76+M89+M104</f>
        <v>2240415.3699999996</v>
      </c>
      <c r="N105" s="1437"/>
      <c r="O105" s="1437">
        <f>O62+O66+O76+O89+O104</f>
        <v>83465.390000000014</v>
      </c>
      <c r="P105" s="1439"/>
      <c r="Q105" s="1437">
        <f>Q62+Q66+Q76+Q89+Q104</f>
        <v>14951065.149999999</v>
      </c>
      <c r="R105" s="1439"/>
      <c r="S105" s="1437">
        <f>S62+S66+S76+S89+S104</f>
        <v>12870464.380000001</v>
      </c>
      <c r="T105" s="1439"/>
      <c r="U105" s="1437">
        <f>U62+U66+U76+U89+U104</f>
        <v>2080600.77</v>
      </c>
      <c r="W105" s="254">
        <f>W62+W66+W76+W89+W104</f>
        <v>13159832.369999999</v>
      </c>
      <c r="Y105" s="254">
        <f>Y62+Y66+Y76+Y89+Y104</f>
        <v>10459282.58</v>
      </c>
      <c r="AA105" s="254">
        <f>AA62+AA66+AA76+AA89+AA104</f>
        <v>2700549.79</v>
      </c>
    </row>
  </sheetData>
  <mergeCells count="7">
    <mergeCell ref="I11:O11"/>
    <mergeCell ref="Q11:U11"/>
    <mergeCell ref="F4:U4"/>
    <mergeCell ref="F5:U5"/>
    <mergeCell ref="F6:U6"/>
    <mergeCell ref="F8:U8"/>
    <mergeCell ref="F9:U9"/>
  </mergeCells>
  <printOptions horizontalCentered="1"/>
  <pageMargins left="0.25" right="0.25" top="0.25" bottom="0.25" header="0" footer="0.5"/>
  <pageSetup scale="57" fitToHeight="0" orientation="landscape" r:id="rId1"/>
  <headerFooter alignWithMargins="0"/>
  <rowBreaks count="2" manualBreakCount="2">
    <brk id="53" min="5" max="20" man="1"/>
    <brk id="90" min="5"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view="pageBreakPreview" zoomScale="85" zoomScaleNormal="90" zoomScaleSheetLayoutView="85" workbookViewId="0">
      <selection activeCell="A2" sqref="A2"/>
    </sheetView>
  </sheetViews>
  <sheetFormatPr defaultColWidth="9" defaultRowHeight="12"/>
  <cols>
    <col min="1" max="1" width="8.875" style="13" customWidth="1"/>
    <col min="2" max="2" width="3.125" style="13" customWidth="1"/>
    <col min="3" max="3" width="3.875" style="13" customWidth="1"/>
    <col min="4" max="4" width="2.375" style="13" customWidth="1"/>
    <col min="5" max="5" width="29" style="13" customWidth="1"/>
    <col min="6" max="6" width="9.875" style="13" customWidth="1"/>
    <col min="7" max="7" width="11.375" style="13" customWidth="1"/>
    <col min="8" max="8" width="4.875" style="13" customWidth="1"/>
    <col min="9" max="9" width="10.5" style="13" customWidth="1"/>
    <col min="10" max="10" width="2.875" style="13" customWidth="1"/>
    <col min="11" max="11" width="12.25" style="13" customWidth="1"/>
    <col min="12" max="12" width="16.5" style="13" customWidth="1"/>
    <col min="13" max="16384" width="9" style="13"/>
  </cols>
  <sheetData>
    <row r="1" spans="1:13" s="17" customFormat="1" ht="15.75">
      <c r="A1" s="14" t="s">
        <v>1357</v>
      </c>
      <c r="C1" s="20"/>
      <c r="D1" s="71"/>
      <c r="E1" s="20"/>
      <c r="F1" s="20"/>
      <c r="G1" s="20"/>
      <c r="H1" s="20"/>
      <c r="K1" s="72"/>
    </row>
    <row r="2" spans="1:13" ht="18">
      <c r="B2" s="12"/>
      <c r="C2" s="11"/>
      <c r="D2" s="44"/>
      <c r="E2" s="11"/>
      <c r="F2" s="11"/>
      <c r="G2" s="11"/>
      <c r="H2" s="11"/>
      <c r="I2" s="11"/>
      <c r="J2" s="11"/>
      <c r="K2" s="1243"/>
    </row>
    <row r="3" spans="1:13" ht="18">
      <c r="A3" s="1456" t="s">
        <v>240</v>
      </c>
      <c r="B3" s="1456"/>
      <c r="C3" s="1456"/>
      <c r="D3" s="1456"/>
      <c r="E3" s="1456"/>
      <c r="F3" s="1456"/>
      <c r="G3" s="1456"/>
      <c r="H3" s="1456"/>
      <c r="I3" s="1456"/>
      <c r="J3" s="1456"/>
      <c r="K3" s="1456"/>
    </row>
    <row r="4" spans="1:13" ht="18">
      <c r="A4" s="1456" t="s">
        <v>120</v>
      </c>
      <c r="B4" s="1456"/>
      <c r="C4" s="1456"/>
      <c r="D4" s="1456"/>
      <c r="E4" s="1456"/>
      <c r="F4" s="1456"/>
      <c r="G4" s="1456"/>
      <c r="H4" s="1456"/>
      <c r="I4" s="1456"/>
      <c r="J4" s="1456"/>
      <c r="K4" s="1456"/>
    </row>
    <row r="5" spans="1:13" ht="18">
      <c r="A5" s="1457" t="s">
        <v>948</v>
      </c>
      <c r="B5" s="1457"/>
      <c r="C5" s="1457"/>
      <c r="D5" s="1457"/>
      <c r="E5" s="1457"/>
      <c r="F5" s="1457"/>
      <c r="G5" s="1457"/>
      <c r="H5" s="1457"/>
      <c r="I5" s="1457"/>
      <c r="J5" s="1457"/>
      <c r="K5" s="1457"/>
    </row>
    <row r="6" spans="1:13" ht="18">
      <c r="A6" s="11"/>
      <c r="C6" s="11"/>
      <c r="D6" s="24"/>
      <c r="E6" s="11"/>
      <c r="F6" s="11"/>
      <c r="G6" s="11"/>
      <c r="H6" s="11"/>
      <c r="I6" s="11"/>
      <c r="J6" s="11"/>
      <c r="K6" s="11"/>
    </row>
    <row r="7" spans="1:13" ht="18">
      <c r="A7" s="1458" t="s">
        <v>489</v>
      </c>
      <c r="B7" s="1458"/>
      <c r="C7" s="1458"/>
      <c r="D7" s="1458"/>
      <c r="E7" s="1458"/>
      <c r="F7" s="1458"/>
      <c r="G7" s="1458"/>
      <c r="H7" s="1458"/>
      <c r="I7" s="1458"/>
      <c r="J7" s="1458"/>
      <c r="K7" s="1458"/>
    </row>
    <row r="8" spans="1:13" ht="16.899999999999999" customHeight="1">
      <c r="A8" s="1503" t="s">
        <v>1194</v>
      </c>
      <c r="B8" s="1503"/>
      <c r="C8" s="1503"/>
      <c r="D8" s="1503"/>
      <c r="E8" s="1503"/>
      <c r="F8" s="1503"/>
      <c r="G8" s="1503"/>
      <c r="H8" s="1503"/>
      <c r="I8" s="1503"/>
      <c r="J8" s="1503"/>
      <c r="K8" s="1503"/>
    </row>
    <row r="9" spans="1:13" s="52" customFormat="1" ht="15.75">
      <c r="A9" s="1504" t="s">
        <v>1195</v>
      </c>
      <c r="B9" s="1504"/>
      <c r="C9" s="1504"/>
      <c r="D9" s="1504"/>
      <c r="E9" s="1504"/>
      <c r="F9" s="1504"/>
      <c r="G9" s="1504"/>
      <c r="H9" s="1504"/>
      <c r="I9" s="1504"/>
      <c r="J9" s="1504"/>
      <c r="K9" s="1504"/>
    </row>
    <row r="10" spans="1:13" s="52" customFormat="1" ht="15.75">
      <c r="B10" s="55"/>
      <c r="D10" s="53"/>
      <c r="E10" s="54"/>
      <c r="F10" s="54"/>
      <c r="H10" s="54"/>
      <c r="I10" s="56"/>
    </row>
    <row r="11" spans="1:13" s="52" customFormat="1" ht="12.95" customHeight="1">
      <c r="D11" s="53"/>
      <c r="E11" s="54"/>
      <c r="F11" s="54"/>
      <c r="H11" s="54"/>
      <c r="I11" s="56"/>
    </row>
    <row r="12" spans="1:13" s="52" customFormat="1" ht="12.95" customHeight="1">
      <c r="B12" s="57"/>
      <c r="C12" s="80"/>
      <c r="D12" s="81"/>
      <c r="E12" s="82"/>
      <c r="F12" s="82"/>
      <c r="G12" s="68" t="s">
        <v>667</v>
      </c>
      <c r="H12" s="82"/>
      <c r="I12" s="68" t="s">
        <v>667</v>
      </c>
    </row>
    <row r="13" spans="1:13" s="52" customFormat="1" ht="12.95" customHeight="1">
      <c r="B13" s="1502" t="s">
        <v>121</v>
      </c>
      <c r="C13" s="1502"/>
      <c r="D13" s="1502"/>
      <c r="E13" s="1502"/>
      <c r="F13" s="83"/>
      <c r="G13" s="1283">
        <v>2014</v>
      </c>
      <c r="H13" s="83"/>
      <c r="I13" s="1283">
        <v>2013</v>
      </c>
    </row>
    <row r="14" spans="1:13" s="52" customFormat="1" ht="12.95" customHeight="1">
      <c r="E14" s="139" t="s">
        <v>118</v>
      </c>
      <c r="F14" s="139"/>
      <c r="G14" s="139" t="s">
        <v>119</v>
      </c>
      <c r="H14" s="139"/>
      <c r="I14" s="139" t="s">
        <v>404</v>
      </c>
      <c r="L14" s="58"/>
      <c r="M14" s="58"/>
    </row>
    <row r="15" spans="1:13">
      <c r="L15" s="37"/>
    </row>
    <row r="16" spans="1:13" ht="12.75">
      <c r="B16" s="66"/>
      <c r="C16" s="79" t="s">
        <v>270</v>
      </c>
      <c r="D16" s="66"/>
      <c r="E16" s="66"/>
      <c r="F16" s="66"/>
      <c r="G16" s="66"/>
      <c r="H16" s="66"/>
      <c r="I16" s="66"/>
      <c r="J16" s="66"/>
      <c r="L16" s="37"/>
      <c r="M16" s="37"/>
    </row>
    <row r="17" spans="1:13" ht="12.75">
      <c r="A17" s="37"/>
      <c r="B17" s="66"/>
      <c r="C17" s="66"/>
      <c r="D17" s="66" t="s">
        <v>982</v>
      </c>
      <c r="E17" s="66"/>
      <c r="F17" s="66"/>
      <c r="G17" s="1284">
        <v>2396643.0905099995</v>
      </c>
      <c r="H17" s="1285"/>
      <c r="I17" s="1284">
        <v>2263793.0315200002</v>
      </c>
      <c r="J17" s="66"/>
      <c r="L17" s="37"/>
      <c r="M17" s="37"/>
    </row>
    <row r="18" spans="1:13" ht="12.75">
      <c r="A18" s="37"/>
      <c r="B18" s="66"/>
      <c r="C18" s="66"/>
      <c r="D18" s="66" t="s">
        <v>983</v>
      </c>
      <c r="E18" s="66"/>
      <c r="F18" s="66"/>
      <c r="G18" s="1284">
        <v>164903.38139</v>
      </c>
      <c r="H18" s="1285"/>
      <c r="I18" s="1284">
        <v>163099.54921999999</v>
      </c>
      <c r="J18" s="66"/>
      <c r="L18" s="37"/>
      <c r="M18" s="37"/>
    </row>
    <row r="19" spans="1:13" ht="12.75">
      <c r="A19" s="37"/>
      <c r="B19" s="66"/>
      <c r="C19" s="66"/>
      <c r="D19" s="66" t="s">
        <v>984</v>
      </c>
      <c r="E19" s="66"/>
      <c r="F19" s="66"/>
      <c r="G19" s="1286">
        <v>613781.57862000016</v>
      </c>
      <c r="H19" s="1285"/>
      <c r="I19" s="1286">
        <v>603359.10096000007</v>
      </c>
      <c r="J19" s="66"/>
      <c r="L19" s="37"/>
      <c r="M19" s="37"/>
    </row>
    <row r="20" spans="1:13" ht="12.75">
      <c r="A20" s="37"/>
      <c r="B20" s="66"/>
      <c r="C20" s="79" t="s">
        <v>274</v>
      </c>
      <c r="D20" s="66"/>
      <c r="E20" s="66"/>
      <c r="F20" s="66"/>
      <c r="G20" s="893">
        <f>SUM(G17:G19)</f>
        <v>3175328.0505199996</v>
      </c>
      <c r="H20" s="904"/>
      <c r="I20" s="893">
        <f>SUM(I17:I19)</f>
        <v>3030251.6817000001</v>
      </c>
      <c r="J20" s="66"/>
    </row>
    <row r="21" spans="1:13" ht="12.75">
      <c r="B21" s="66"/>
      <c r="C21" s="66"/>
      <c r="D21" s="66"/>
      <c r="E21" s="66"/>
      <c r="F21" s="66"/>
      <c r="G21" s="905"/>
      <c r="H21" s="905"/>
      <c r="I21" s="905"/>
      <c r="J21" s="66"/>
      <c r="L21" s="37"/>
      <c r="M21" s="37"/>
    </row>
    <row r="22" spans="1:13" ht="12.75">
      <c r="B22" s="66"/>
      <c r="C22" s="79" t="s">
        <v>123</v>
      </c>
      <c r="D22" s="66"/>
      <c r="E22" s="66"/>
      <c r="F22" s="66"/>
      <c r="G22" s="1287"/>
      <c r="H22" s="1287"/>
      <c r="I22" s="1287"/>
      <c r="J22" s="66"/>
      <c r="L22" s="37"/>
      <c r="M22" s="37"/>
    </row>
    <row r="23" spans="1:13" ht="12.75">
      <c r="A23" s="37"/>
      <c r="B23" s="66"/>
      <c r="C23" s="66"/>
      <c r="D23" s="66" t="s">
        <v>104</v>
      </c>
      <c r="E23" s="66"/>
      <c r="F23" s="66"/>
      <c r="G23" s="1284">
        <v>996276.32279000012</v>
      </c>
      <c r="H23" s="1285"/>
      <c r="I23" s="1284">
        <v>934346.46234999993</v>
      </c>
      <c r="J23" s="66"/>
      <c r="L23" s="37"/>
      <c r="M23" s="37"/>
    </row>
    <row r="24" spans="1:13" ht="12.75">
      <c r="A24" s="37"/>
      <c r="B24" s="66"/>
      <c r="C24" s="66"/>
      <c r="D24" s="66" t="s">
        <v>985</v>
      </c>
      <c r="E24" s="66"/>
      <c r="F24" s="66"/>
      <c r="G24" s="1284">
        <v>361403.75746000011</v>
      </c>
      <c r="H24" s="1285"/>
      <c r="I24" s="1284">
        <v>324355.09301999997</v>
      </c>
      <c r="J24" s="66"/>
      <c r="L24" s="37"/>
      <c r="M24" s="37"/>
    </row>
    <row r="25" spans="1:13" ht="12.75">
      <c r="A25" s="37"/>
      <c r="B25" s="66"/>
      <c r="C25" s="66"/>
      <c r="D25" s="66" t="s">
        <v>271</v>
      </c>
      <c r="E25" s="66"/>
      <c r="F25" s="66"/>
      <c r="G25" s="1288">
        <v>613781.57851999998</v>
      </c>
      <c r="H25" s="1289"/>
      <c r="I25" s="1288">
        <v>603359.10085000005</v>
      </c>
      <c r="J25" s="66"/>
    </row>
    <row r="26" spans="1:13" ht="12.75">
      <c r="A26" s="37"/>
      <c r="B26" s="66"/>
      <c r="C26" s="66"/>
      <c r="D26" s="66" t="s">
        <v>986</v>
      </c>
      <c r="E26" s="66"/>
      <c r="F26" s="66"/>
      <c r="G26" s="1284">
        <v>440981.48543999955</v>
      </c>
      <c r="H26" s="1285"/>
      <c r="I26" s="1284">
        <v>449972.36822999979</v>
      </c>
      <c r="J26" s="66"/>
    </row>
    <row r="27" spans="1:13" ht="12.75">
      <c r="A27" s="37"/>
      <c r="B27" s="66"/>
      <c r="C27" s="66"/>
      <c r="D27" s="66" t="s">
        <v>987</v>
      </c>
      <c r="E27" s="66"/>
      <c r="F27" s="66"/>
      <c r="G27" s="1284">
        <v>120346.86692000003</v>
      </c>
      <c r="H27" s="1285"/>
      <c r="I27" s="1284">
        <v>114884.30139000001</v>
      </c>
      <c r="J27" s="66"/>
    </row>
    <row r="28" spans="1:13" ht="12.75">
      <c r="A28" s="37"/>
      <c r="B28" s="66"/>
      <c r="C28" s="66"/>
      <c r="D28" s="66" t="s">
        <v>80</v>
      </c>
      <c r="E28" s="66"/>
      <c r="F28" s="66"/>
      <c r="G28" s="1286">
        <v>231754.06849999999</v>
      </c>
      <c r="H28" s="1285"/>
      <c r="I28" s="1286">
        <v>228221.72726999997</v>
      </c>
      <c r="J28" s="66"/>
    </row>
    <row r="29" spans="1:13" ht="12.75">
      <c r="A29" s="37"/>
      <c r="B29" s="66"/>
      <c r="C29" s="79" t="s">
        <v>273</v>
      </c>
      <c r="D29" s="66"/>
      <c r="E29" s="66"/>
      <c r="F29" s="66"/>
      <c r="G29" s="893">
        <f>SUM(G23:G28)</f>
        <v>2764544.0796299996</v>
      </c>
      <c r="H29" s="904"/>
      <c r="I29" s="893">
        <f>SUM(I23:I28)</f>
        <v>2655139.0531100002</v>
      </c>
      <c r="J29" s="66"/>
    </row>
    <row r="30" spans="1:13" ht="12.75">
      <c r="B30" s="66"/>
      <c r="C30" s="66"/>
      <c r="D30" s="66"/>
      <c r="E30" s="66"/>
      <c r="F30" s="66"/>
      <c r="G30" s="905"/>
      <c r="H30" s="905"/>
      <c r="I30" s="905"/>
      <c r="J30" s="66"/>
    </row>
    <row r="31" spans="1:13" ht="16.5" thickBot="1">
      <c r="B31" s="66"/>
      <c r="C31" s="65" t="s">
        <v>988</v>
      </c>
      <c r="D31" s="79"/>
      <c r="E31" s="79"/>
      <c r="F31" s="79"/>
      <c r="G31" s="906">
        <f>G20-G29</f>
        <v>410783.97089</v>
      </c>
      <c r="H31" s="904"/>
      <c r="I31" s="906">
        <f>I20-I29</f>
        <v>375112.62858999986</v>
      </c>
      <c r="J31" s="66"/>
    </row>
    <row r="32" spans="1:13" ht="13.5" thickTop="1">
      <c r="B32" s="66"/>
      <c r="C32" s="66"/>
      <c r="D32" s="66"/>
      <c r="E32" s="66"/>
      <c r="F32" s="66"/>
      <c r="G32" s="905"/>
      <c r="H32" s="905"/>
      <c r="I32" s="905"/>
      <c r="J32" s="66"/>
    </row>
    <row r="33" spans="1:10" ht="12.75">
      <c r="B33" s="66"/>
      <c r="C33" s="79" t="s">
        <v>989</v>
      </c>
      <c r="D33" s="66"/>
      <c r="E33" s="66"/>
      <c r="F33" s="66"/>
      <c r="G33" s="905"/>
      <c r="H33" s="905"/>
      <c r="I33" s="905"/>
      <c r="J33" s="66"/>
    </row>
    <row r="34" spans="1:10" ht="12.75">
      <c r="A34" s="37"/>
      <c r="B34" s="66"/>
      <c r="C34" s="66"/>
      <c r="D34" s="66" t="s">
        <v>1125</v>
      </c>
      <c r="E34" s="66"/>
      <c r="F34" s="66"/>
      <c r="G34" s="1284">
        <v>21398.209850000003</v>
      </c>
      <c r="H34" s="1284"/>
      <c r="I34" s="1284">
        <v>4517.4645099999998</v>
      </c>
      <c r="J34" s="66"/>
    </row>
    <row r="35" spans="1:10" ht="12.75">
      <c r="A35" s="37"/>
      <c r="B35" s="66"/>
      <c r="C35" s="66"/>
      <c r="D35" s="66" t="s">
        <v>77</v>
      </c>
      <c r="E35" s="66"/>
      <c r="F35" s="66"/>
      <c r="G35" s="1286">
        <v>94236.03674000001</v>
      </c>
      <c r="H35" s="1284"/>
      <c r="I35" s="1286">
        <v>85304.579140000002</v>
      </c>
      <c r="J35" s="66"/>
    </row>
    <row r="36" spans="1:10" ht="12.75">
      <c r="A36" s="37"/>
      <c r="B36" s="66"/>
      <c r="C36" s="66"/>
      <c r="D36" s="79" t="s">
        <v>272</v>
      </c>
      <c r="E36" s="66"/>
      <c r="F36" s="66"/>
      <c r="G36" s="893">
        <f>SUM(G34:G35)</f>
        <v>115634.24659000001</v>
      </c>
      <c r="H36" s="904"/>
      <c r="I36" s="893">
        <f>SUM(I34:I35)</f>
        <v>89822.043650000007</v>
      </c>
      <c r="J36" s="66"/>
    </row>
    <row r="37" spans="1:10" ht="12.75">
      <c r="B37" s="66"/>
      <c r="C37" s="66"/>
      <c r="D37" s="66"/>
      <c r="E37" s="66"/>
      <c r="F37" s="66"/>
      <c r="G37" s="905"/>
      <c r="H37" s="905"/>
      <c r="I37" s="905"/>
      <c r="J37" s="66"/>
    </row>
    <row r="38" spans="1:10" ht="12.75">
      <c r="B38" s="66"/>
      <c r="C38" s="79" t="s">
        <v>990</v>
      </c>
      <c r="D38" s="66"/>
      <c r="E38" s="66"/>
      <c r="F38" s="66"/>
      <c r="G38" s="905"/>
      <c r="H38" s="905"/>
      <c r="I38" s="905"/>
      <c r="J38" s="66"/>
    </row>
    <row r="39" spans="1:10" ht="12.75">
      <c r="A39" s="37"/>
      <c r="B39" s="66"/>
      <c r="C39" s="66"/>
      <c r="D39" s="66" t="s">
        <v>991</v>
      </c>
      <c r="E39" s="66"/>
      <c r="F39" s="66"/>
      <c r="G39" s="1290">
        <v>90000</v>
      </c>
      <c r="H39" s="1291"/>
      <c r="I39" s="1290">
        <v>65000</v>
      </c>
      <c r="J39" s="66"/>
    </row>
    <row r="40" spans="1:10" ht="12.75">
      <c r="A40" s="37"/>
      <c r="B40" s="66"/>
      <c r="C40" s="66"/>
      <c r="D40" s="66" t="s">
        <v>992</v>
      </c>
      <c r="E40" s="66"/>
      <c r="F40" s="66"/>
      <c r="G40" s="1290">
        <v>59050.004399999998</v>
      </c>
      <c r="H40" s="1291"/>
      <c r="I40" s="1290">
        <v>63476.105219999998</v>
      </c>
      <c r="J40" s="66"/>
    </row>
    <row r="41" spans="1:10" ht="12.75">
      <c r="A41" s="37"/>
      <c r="B41" s="66"/>
      <c r="C41" s="66"/>
      <c r="D41" s="66" t="s">
        <v>995</v>
      </c>
      <c r="E41" s="66"/>
      <c r="F41" s="66"/>
      <c r="G41" s="1290">
        <v>116323.29073000001</v>
      </c>
      <c r="H41" s="1291"/>
      <c r="I41" s="1290">
        <v>118905.76961</v>
      </c>
      <c r="J41" s="66"/>
    </row>
    <row r="42" spans="1:10" ht="12.75">
      <c r="A42" s="37"/>
      <c r="B42" s="66"/>
      <c r="C42" s="66"/>
      <c r="D42" s="66" t="s">
        <v>993</v>
      </c>
      <c r="E42" s="66"/>
      <c r="F42" s="66"/>
      <c r="G42" s="1290">
        <v>-8710.3649999999998</v>
      </c>
      <c r="H42" s="1291"/>
      <c r="I42" s="1290">
        <v>-7385.0429999999997</v>
      </c>
      <c r="J42" s="66"/>
    </row>
    <row r="43" spans="1:10" ht="12.75">
      <c r="A43" s="37"/>
      <c r="B43" s="66"/>
      <c r="C43" s="66"/>
      <c r="D43" s="66" t="s">
        <v>994</v>
      </c>
      <c r="E43" s="66"/>
      <c r="F43" s="66"/>
      <c r="G43" s="1292">
        <v>-2719.7069999999999</v>
      </c>
      <c r="H43" s="1291"/>
      <c r="I43" s="1292">
        <v>-3033.8653999999997</v>
      </c>
      <c r="J43" s="66"/>
    </row>
    <row r="44" spans="1:10" ht="12.75">
      <c r="A44" s="37"/>
      <c r="B44" s="66"/>
      <c r="C44" s="66"/>
      <c r="D44" s="79" t="s">
        <v>272</v>
      </c>
      <c r="E44" s="66"/>
      <c r="F44" s="66"/>
      <c r="G44" s="893">
        <f>SUM(G39:G43)</f>
        <v>253943.22313</v>
      </c>
      <c r="H44" s="904"/>
      <c r="I44" s="893">
        <f>SUM(I39:I43)</f>
        <v>236962.96642999997</v>
      </c>
      <c r="J44" s="66"/>
    </row>
    <row r="45" spans="1:10" ht="12.75">
      <c r="B45" s="66"/>
      <c r="C45" s="66"/>
      <c r="D45" s="66"/>
      <c r="E45" s="66"/>
      <c r="F45" s="66"/>
      <c r="G45" s="905"/>
      <c r="H45" s="905"/>
      <c r="I45" s="905"/>
      <c r="J45" s="66"/>
    </row>
    <row r="46" spans="1:10" ht="16.5" thickBot="1">
      <c r="B46" s="66"/>
      <c r="C46" s="65" t="s">
        <v>996</v>
      </c>
      <c r="D46" s="79"/>
      <c r="E46" s="79"/>
      <c r="F46" s="79"/>
      <c r="G46" s="906">
        <f>G31+G36-G44</f>
        <v>272474.99434999999</v>
      </c>
      <c r="H46" s="904"/>
      <c r="I46" s="906">
        <f>I31+I36-I44</f>
        <v>227971.7058099999</v>
      </c>
      <c r="J46" s="66"/>
    </row>
    <row r="47" spans="1:10" ht="13.5" thickTop="1">
      <c r="B47" s="66"/>
      <c r="C47" s="66"/>
      <c r="D47" s="66"/>
      <c r="E47" s="66"/>
      <c r="F47" s="66"/>
      <c r="G47" s="905"/>
      <c r="H47" s="905"/>
      <c r="I47" s="905"/>
      <c r="J47" s="66"/>
    </row>
    <row r="48" spans="1:10" ht="12.75">
      <c r="D48" s="66" t="s">
        <v>997</v>
      </c>
      <c r="E48" s="66"/>
      <c r="G48" s="1293">
        <v>0</v>
      </c>
      <c r="H48" s="907"/>
      <c r="I48" s="1292">
        <v>20366.197000000269</v>
      </c>
    </row>
    <row r="49" spans="1:9" ht="12.75">
      <c r="A49" s="37"/>
      <c r="D49" s="66" t="s">
        <v>998</v>
      </c>
      <c r="E49" s="66"/>
      <c r="G49" s="907">
        <f>+G48+G46</f>
        <v>272474.99434999999</v>
      </c>
      <c r="H49" s="907"/>
      <c r="I49" s="907">
        <f>+I48+I46</f>
        <v>248337.90281000017</v>
      </c>
    </row>
    <row r="50" spans="1:9" ht="12.75">
      <c r="A50" s="37"/>
      <c r="D50" s="66"/>
      <c r="E50" s="66"/>
      <c r="G50" s="907"/>
      <c r="H50" s="907"/>
      <c r="I50" s="907"/>
    </row>
    <row r="51" spans="1:9" ht="12.75">
      <c r="A51" s="37"/>
      <c r="D51" s="66" t="s">
        <v>683</v>
      </c>
      <c r="E51" s="66"/>
      <c r="G51" s="1294">
        <f>I53</f>
        <v>3718713.2399300002</v>
      </c>
      <c r="H51" s="1290"/>
      <c r="I51" s="1292">
        <v>3470375.3371199998</v>
      </c>
    </row>
    <row r="52" spans="1:9" ht="12.75">
      <c r="A52" s="37"/>
      <c r="E52" s="66"/>
      <c r="G52" s="907"/>
      <c r="H52" s="907"/>
      <c r="I52" s="907"/>
    </row>
    <row r="53" spans="1:9" ht="13.5" thickBot="1">
      <c r="A53" s="37"/>
      <c r="D53" s="66" t="s">
        <v>684</v>
      </c>
      <c r="E53" s="66"/>
      <c r="G53" s="908">
        <f>+G51+G49</f>
        <v>3991188.23428</v>
      </c>
      <c r="H53" s="907"/>
      <c r="I53" s="908">
        <f>+I51+I49</f>
        <v>3718713.2399300002</v>
      </c>
    </row>
  </sheetData>
  <mergeCells count="7">
    <mergeCell ref="B13:E13"/>
    <mergeCell ref="A3:K3"/>
    <mergeCell ref="A4:K4"/>
    <mergeCell ref="A5:K5"/>
    <mergeCell ref="A7:K7"/>
    <mergeCell ref="A8:K8"/>
    <mergeCell ref="A9:K9"/>
  </mergeCells>
  <printOptions horizontalCentered="1"/>
  <pageMargins left="0.2" right="0.2" top="0.25" bottom="0.25" header="0.3" footer="0.3"/>
  <pageSetup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view="pageBreakPreview" zoomScale="70" zoomScaleNormal="115" zoomScaleSheetLayoutView="70" zoomScalePageLayoutView="110" workbookViewId="0">
      <selection activeCell="A2" sqref="A2"/>
    </sheetView>
  </sheetViews>
  <sheetFormatPr defaultColWidth="7" defaultRowHeight="15.75"/>
  <cols>
    <col min="1" max="1" width="9.375" style="86" bestFit="1" customWidth="1"/>
    <col min="2" max="2" width="45.25" style="140" customWidth="1"/>
    <col min="3" max="3" width="3.625" style="86" customWidth="1"/>
    <col min="4" max="4" width="17" style="86" customWidth="1"/>
    <col min="5" max="5" width="3.625" style="86" customWidth="1"/>
    <col min="6" max="6" width="14.75" style="86" bestFit="1" customWidth="1"/>
    <col min="7" max="7" width="1.125" style="86" customWidth="1"/>
    <col min="8" max="8" width="11.25" style="86" bestFit="1" customWidth="1"/>
    <col min="9" max="16384" width="7" style="86"/>
  </cols>
  <sheetData>
    <row r="1" spans="1:8" s="17" customFormat="1">
      <c r="A1" s="14" t="s">
        <v>1358</v>
      </c>
      <c r="B1" s="143"/>
      <c r="C1" s="20"/>
      <c r="H1" s="115"/>
    </row>
    <row r="2" spans="1:8" s="13" customFormat="1" ht="18.75">
      <c r="B2" s="144"/>
      <c r="C2" s="11"/>
      <c r="D2" s="44"/>
      <c r="E2" s="11"/>
      <c r="F2" s="11"/>
      <c r="G2" s="11"/>
      <c r="H2" s="11"/>
    </row>
    <row r="3" spans="1:8" s="13" customFormat="1" ht="18.75">
      <c r="B3" s="144"/>
      <c r="C3" s="11"/>
      <c r="D3" s="44"/>
      <c r="E3" s="11"/>
      <c r="F3" s="11"/>
      <c r="G3" s="11"/>
      <c r="H3" s="11"/>
    </row>
    <row r="4" spans="1:8" s="13" customFormat="1" ht="18">
      <c r="A4" s="1456" t="s">
        <v>240</v>
      </c>
      <c r="B4" s="1456"/>
      <c r="C4" s="1456"/>
      <c r="D4" s="1456"/>
      <c r="E4" s="1456"/>
      <c r="F4" s="1456"/>
      <c r="G4" s="1456"/>
      <c r="H4" s="1456"/>
    </row>
    <row r="5" spans="1:8" s="13" customFormat="1" ht="18">
      <c r="A5" s="1456" t="s">
        <v>120</v>
      </c>
      <c r="B5" s="1456"/>
      <c r="C5" s="1456"/>
      <c r="D5" s="1456"/>
      <c r="E5" s="1456"/>
      <c r="F5" s="1456"/>
      <c r="G5" s="1456"/>
      <c r="H5" s="1456"/>
    </row>
    <row r="6" spans="1:8" s="13" customFormat="1" ht="18">
      <c r="A6" s="1457" t="s">
        <v>948</v>
      </c>
      <c r="B6" s="1457"/>
      <c r="C6" s="1457"/>
      <c r="D6" s="1457"/>
      <c r="E6" s="1457"/>
      <c r="F6" s="1457"/>
      <c r="G6" s="1457"/>
      <c r="H6" s="1457"/>
    </row>
    <row r="7" spans="1:8" s="13" customFormat="1" ht="12" customHeight="1">
      <c r="A7" s="11"/>
      <c r="B7" s="66"/>
      <c r="C7" s="11"/>
      <c r="D7" s="42"/>
      <c r="E7" s="11"/>
      <c r="F7" s="11"/>
      <c r="G7" s="11"/>
      <c r="H7" s="11"/>
    </row>
    <row r="8" spans="1:8" s="13" customFormat="1" ht="18">
      <c r="A8" s="1458" t="s">
        <v>490</v>
      </c>
      <c r="B8" s="1458"/>
      <c r="C8" s="1458"/>
      <c r="D8" s="1458"/>
      <c r="E8" s="1458"/>
      <c r="F8" s="1458"/>
      <c r="G8" s="1458"/>
      <c r="H8" s="1458"/>
    </row>
    <row r="9" spans="1:8" s="13" customFormat="1" ht="18">
      <c r="A9" s="1456" t="s">
        <v>1167</v>
      </c>
      <c r="B9" s="1456"/>
      <c r="C9" s="1456"/>
      <c r="D9" s="1456"/>
      <c r="E9" s="1456"/>
      <c r="F9" s="1456"/>
      <c r="G9" s="1456"/>
      <c r="H9" s="1456"/>
    </row>
    <row r="10" spans="1:8" ht="12.95" customHeight="1">
      <c r="A10" s="84"/>
      <c r="B10" s="145"/>
      <c r="C10" s="85"/>
      <c r="D10" s="88"/>
      <c r="E10" s="85"/>
      <c r="F10" s="85"/>
      <c r="G10" s="85"/>
    </row>
    <row r="11" spans="1:8" ht="12.95" customHeight="1">
      <c r="B11" s="146"/>
      <c r="C11" s="85"/>
      <c r="D11" s="85"/>
      <c r="E11" s="85"/>
      <c r="F11" s="85"/>
      <c r="G11" s="85"/>
    </row>
    <row r="12" spans="1:8" ht="12.95" customHeight="1"/>
    <row r="13" spans="1:8" ht="12.95" customHeight="1">
      <c r="A13" s="85"/>
      <c r="C13" s="140"/>
      <c r="D13" s="141"/>
      <c r="E13" s="140"/>
      <c r="F13" s="140"/>
    </row>
    <row r="14" spans="1:8" ht="12.95" customHeight="1">
      <c r="A14" s="87"/>
      <c r="B14" s="1295" t="s">
        <v>69</v>
      </c>
      <c r="C14" s="142" t="s">
        <v>33</v>
      </c>
      <c r="D14" s="1283" t="s">
        <v>954</v>
      </c>
      <c r="E14" s="1283"/>
      <c r="F14" s="1283" t="s">
        <v>682</v>
      </c>
      <c r="G14" s="138"/>
    </row>
    <row r="15" spans="1:8" ht="12.95" customHeight="1">
      <c r="B15" s="145"/>
      <c r="C15" s="85"/>
      <c r="D15" s="85"/>
      <c r="E15" s="85"/>
      <c r="F15" s="85"/>
      <c r="G15" s="85"/>
    </row>
    <row r="16" spans="1:8">
      <c r="A16" s="85"/>
      <c r="B16" s="612" t="s">
        <v>1032</v>
      </c>
      <c r="D16" s="151"/>
      <c r="E16" s="140"/>
      <c r="F16" s="151"/>
      <c r="G16" s="151"/>
    </row>
    <row r="17" spans="1:7">
      <c r="A17" s="85"/>
      <c r="B17" s="28" t="s">
        <v>1042</v>
      </c>
      <c r="D17" s="899"/>
      <c r="E17" s="899"/>
      <c r="F17" s="899"/>
      <c r="G17" s="140"/>
    </row>
    <row r="18" spans="1:7">
      <c r="A18" s="85"/>
      <c r="B18" s="605" t="s">
        <v>1033</v>
      </c>
      <c r="D18" s="1296">
        <v>77705.849180000005</v>
      </c>
      <c r="E18" s="1296"/>
      <c r="F18" s="1297">
        <v>7955.9161899999999</v>
      </c>
      <c r="G18" s="140"/>
    </row>
    <row r="19" spans="1:7">
      <c r="A19" s="85"/>
      <c r="B19" s="605" t="s">
        <v>1034</v>
      </c>
      <c r="D19" s="1296">
        <v>1257588.3178500002</v>
      </c>
      <c r="E19" s="1296"/>
      <c r="F19" s="1296">
        <v>1286949.74444</v>
      </c>
      <c r="G19" s="140"/>
    </row>
    <row r="20" spans="1:7">
      <c r="A20" s="85"/>
      <c r="B20" s="605" t="s">
        <v>1035</v>
      </c>
      <c r="D20" s="1296">
        <v>187858.50844000001</v>
      </c>
      <c r="E20" s="1296"/>
      <c r="F20" s="1296">
        <v>238351.46784999999</v>
      </c>
      <c r="G20" s="147"/>
    </row>
    <row r="21" spans="1:7">
      <c r="A21" s="85"/>
      <c r="B21" s="605" t="s">
        <v>1036</v>
      </c>
      <c r="D21" s="1296"/>
      <c r="E21" s="1296"/>
      <c r="F21" s="1296"/>
      <c r="G21" s="149"/>
    </row>
    <row r="22" spans="1:7">
      <c r="A22" s="85"/>
      <c r="B22" s="615" t="s">
        <v>1037</v>
      </c>
      <c r="D22" s="1296">
        <v>90836.811419999998</v>
      </c>
      <c r="E22" s="1296"/>
      <c r="F22" s="1296">
        <v>87647.747109999997</v>
      </c>
      <c r="G22" s="149"/>
    </row>
    <row r="23" spans="1:7">
      <c r="A23" s="85"/>
      <c r="B23" s="615" t="s">
        <v>1038</v>
      </c>
      <c r="D23" s="1296">
        <v>48713.07675</v>
      </c>
      <c r="E23" s="1296"/>
      <c r="F23" s="1296">
        <v>22228.648020000004</v>
      </c>
      <c r="G23" s="149"/>
    </row>
    <row r="24" spans="1:7">
      <c r="A24" s="85"/>
      <c r="B24" s="605" t="s">
        <v>1039</v>
      </c>
      <c r="D24" s="1298">
        <v>260773.21649999995</v>
      </c>
      <c r="E24" s="1296"/>
      <c r="F24" s="1298">
        <v>180481.58419000017</v>
      </c>
      <c r="G24" s="149"/>
    </row>
    <row r="25" spans="1:7">
      <c r="A25" s="85"/>
      <c r="B25" s="606"/>
      <c r="D25" s="900"/>
      <c r="E25" s="900"/>
      <c r="F25" s="900"/>
      <c r="G25" s="140"/>
    </row>
    <row r="26" spans="1:7">
      <c r="A26" s="85"/>
      <c r="B26" s="607" t="s">
        <v>1040</v>
      </c>
      <c r="D26" s="901">
        <f>SUM(D18:D24)</f>
        <v>1923475.7801399999</v>
      </c>
      <c r="E26" s="900"/>
      <c r="F26" s="901">
        <f>SUM(F18:F24)</f>
        <v>1823615.1077999999</v>
      </c>
      <c r="G26" s="147"/>
    </row>
    <row r="27" spans="1:7">
      <c r="A27" s="85"/>
      <c r="B27" s="606"/>
      <c r="D27" s="900"/>
      <c r="E27" s="900"/>
      <c r="F27" s="900"/>
      <c r="G27" s="140"/>
    </row>
    <row r="28" spans="1:7">
      <c r="A28" s="85"/>
      <c r="B28" s="608" t="s">
        <v>1041</v>
      </c>
      <c r="D28" s="900"/>
      <c r="E28" s="900"/>
      <c r="F28" s="900"/>
      <c r="G28" s="147"/>
    </row>
    <row r="29" spans="1:7">
      <c r="A29" s="85"/>
      <c r="B29" s="605" t="s">
        <v>1043</v>
      </c>
      <c r="D29" s="900"/>
      <c r="E29" s="900"/>
      <c r="F29" s="900"/>
      <c r="G29" s="147"/>
    </row>
    <row r="30" spans="1:7">
      <c r="A30" s="85"/>
      <c r="B30" s="615" t="s">
        <v>1033</v>
      </c>
      <c r="D30" s="1296">
        <v>18185.648699999998</v>
      </c>
      <c r="E30" s="1296"/>
      <c r="F30" s="1296">
        <v>17871.656879999999</v>
      </c>
      <c r="G30" s="147"/>
    </row>
    <row r="31" spans="1:7">
      <c r="A31" s="85"/>
      <c r="B31" s="615" t="s">
        <v>1034</v>
      </c>
      <c r="D31" s="1298">
        <v>1486241.3677599998</v>
      </c>
      <c r="E31" s="1296"/>
      <c r="F31" s="1298">
        <v>1364956.17551</v>
      </c>
      <c r="G31" s="152"/>
    </row>
    <row r="32" spans="1:7">
      <c r="A32" s="85"/>
      <c r="B32" s="606"/>
      <c r="D32" s="900"/>
      <c r="E32" s="900"/>
      <c r="F32" s="900"/>
      <c r="G32" s="152"/>
    </row>
    <row r="33" spans="1:7">
      <c r="A33" s="85"/>
      <c r="B33" s="607" t="s">
        <v>1044</v>
      </c>
      <c r="D33" s="901">
        <f>SUM(D30:D31)</f>
        <v>1504427.0164599998</v>
      </c>
      <c r="E33" s="900"/>
      <c r="F33" s="901">
        <f>SUM(F30:F31)</f>
        <v>1382827.8323899999</v>
      </c>
      <c r="G33" s="152"/>
    </row>
    <row r="34" spans="1:7">
      <c r="A34" s="85"/>
      <c r="B34" s="606"/>
      <c r="D34" s="900"/>
      <c r="E34" s="900"/>
      <c r="F34" s="900"/>
      <c r="G34" s="152"/>
    </row>
    <row r="35" spans="1:7">
      <c r="A35" s="85"/>
      <c r="B35" s="605" t="s">
        <v>1045</v>
      </c>
      <c r="D35" s="900"/>
      <c r="E35" s="900"/>
      <c r="F35" s="900"/>
      <c r="G35" s="147"/>
    </row>
    <row r="36" spans="1:7">
      <c r="A36" s="85"/>
      <c r="B36" s="615" t="s">
        <v>1033</v>
      </c>
      <c r="D36" s="1296">
        <v>1011.6414599999999</v>
      </c>
      <c r="E36" s="1296"/>
      <c r="F36" s="1296">
        <v>7213.2495899999985</v>
      </c>
      <c r="G36" s="147"/>
    </row>
    <row r="37" spans="1:7">
      <c r="A37" s="85"/>
      <c r="B37" s="615" t="s">
        <v>1034</v>
      </c>
      <c r="D37" s="1298">
        <v>35799.309269999998</v>
      </c>
      <c r="E37" s="1296"/>
      <c r="F37" s="1298">
        <v>42640.056990000005</v>
      </c>
      <c r="G37" s="152"/>
    </row>
    <row r="38" spans="1:7">
      <c r="A38" s="85"/>
      <c r="B38" s="606"/>
      <c r="D38" s="900"/>
      <c r="E38" s="900"/>
      <c r="F38" s="900"/>
      <c r="G38" s="152"/>
    </row>
    <row r="39" spans="1:7">
      <c r="A39" s="85"/>
      <c r="B39" s="607" t="s">
        <v>1049</v>
      </c>
      <c r="D39" s="901">
        <f>SUM(D36:D37)</f>
        <v>36810.950729999997</v>
      </c>
      <c r="E39" s="900"/>
      <c r="F39" s="901">
        <f>SUM(F36:F37)</f>
        <v>49853.306580000004</v>
      </c>
      <c r="G39" s="152"/>
    </row>
    <row r="40" spans="1:7">
      <c r="A40" s="85"/>
      <c r="B40" s="606"/>
      <c r="D40" s="900"/>
      <c r="E40" s="900"/>
      <c r="F40" s="900"/>
      <c r="G40" s="152"/>
    </row>
    <row r="41" spans="1:7">
      <c r="A41" s="85"/>
      <c r="B41" s="605" t="s">
        <v>1046</v>
      </c>
      <c r="D41" s="900"/>
      <c r="E41" s="900"/>
      <c r="F41" s="900"/>
      <c r="G41" s="147"/>
    </row>
    <row r="42" spans="1:7">
      <c r="A42" s="85"/>
      <c r="B42" s="615" t="s">
        <v>1047</v>
      </c>
      <c r="D42" s="1296">
        <v>420561.74506000004</v>
      </c>
      <c r="E42" s="1296"/>
      <c r="F42" s="1296">
        <v>378371.56204000005</v>
      </c>
      <c r="G42" s="147"/>
    </row>
    <row r="43" spans="1:7">
      <c r="A43" s="85"/>
      <c r="B43" s="615" t="s">
        <v>1048</v>
      </c>
      <c r="D43" s="1298">
        <v>4310093.0504900003</v>
      </c>
      <c r="E43" s="1296"/>
      <c r="F43" s="1298">
        <v>4392513.1310900003</v>
      </c>
      <c r="G43" s="152"/>
    </row>
    <row r="44" spans="1:7">
      <c r="A44" s="85"/>
      <c r="B44" s="606"/>
      <c r="D44" s="900"/>
      <c r="E44" s="900"/>
      <c r="F44" s="900"/>
      <c r="G44" s="152"/>
    </row>
    <row r="45" spans="1:7">
      <c r="A45" s="85"/>
      <c r="B45" s="607" t="s">
        <v>1050</v>
      </c>
      <c r="D45" s="901">
        <f>SUM(D42:D43)</f>
        <v>4730654.7955499999</v>
      </c>
      <c r="E45" s="900"/>
      <c r="F45" s="901">
        <f>SUM(F42:F43)</f>
        <v>4770884.6931300005</v>
      </c>
      <c r="G45" s="152"/>
    </row>
    <row r="46" spans="1:7">
      <c r="A46" s="85"/>
      <c r="B46" s="606"/>
      <c r="D46" s="900"/>
      <c r="E46" s="900"/>
      <c r="F46" s="900"/>
      <c r="G46" s="152"/>
    </row>
    <row r="47" spans="1:7">
      <c r="A47" s="85"/>
      <c r="B47" s="608" t="s">
        <v>1051</v>
      </c>
      <c r="D47" s="900"/>
      <c r="E47" s="900"/>
      <c r="F47" s="900"/>
      <c r="G47" s="152"/>
    </row>
    <row r="48" spans="1:7">
      <c r="A48" s="85"/>
      <c r="B48" s="605" t="s">
        <v>1052</v>
      </c>
      <c r="D48" s="1296">
        <v>279000</v>
      </c>
      <c r="E48" s="1296"/>
      <c r="F48" s="1296">
        <v>318000</v>
      </c>
      <c r="G48" s="152"/>
    </row>
    <row r="49" spans="1:7">
      <c r="A49" s="85"/>
      <c r="B49" s="605" t="s">
        <v>1053</v>
      </c>
      <c r="D49" s="1296">
        <v>0</v>
      </c>
      <c r="E49" s="1296"/>
      <c r="F49" s="1296">
        <v>18968.838</v>
      </c>
      <c r="G49" s="152"/>
    </row>
    <row r="50" spans="1:7">
      <c r="A50" s="85"/>
      <c r="B50" s="605" t="s">
        <v>1054</v>
      </c>
      <c r="D50" s="1298">
        <v>1032321.3861799998</v>
      </c>
      <c r="E50" s="1296"/>
      <c r="F50" s="1298">
        <v>924427.32883999986</v>
      </c>
      <c r="G50" s="152"/>
    </row>
    <row r="51" spans="1:7">
      <c r="A51" s="85"/>
      <c r="B51" s="606"/>
      <c r="D51" s="900"/>
      <c r="E51" s="900"/>
      <c r="F51" s="900"/>
      <c r="G51" s="152"/>
    </row>
    <row r="52" spans="1:7">
      <c r="A52" s="85"/>
      <c r="B52" s="610" t="s">
        <v>1055</v>
      </c>
      <c r="D52" s="901">
        <f>SUM(D48:D50)</f>
        <v>1311321.3861799999</v>
      </c>
      <c r="E52" s="900"/>
      <c r="F52" s="901">
        <f>SUM(F48:F50)</f>
        <v>1261396.1668399998</v>
      </c>
      <c r="G52" s="152"/>
    </row>
    <row r="53" spans="1:7">
      <c r="A53" s="85"/>
      <c r="B53" s="611"/>
      <c r="D53" s="900"/>
      <c r="E53" s="900"/>
      <c r="F53" s="900"/>
      <c r="G53" s="152"/>
    </row>
    <row r="54" spans="1:7">
      <c r="A54" s="85"/>
      <c r="B54" s="610" t="s">
        <v>1056</v>
      </c>
      <c r="D54" s="901">
        <f>D52+D33+D39+D45</f>
        <v>7583214.1489199996</v>
      </c>
      <c r="E54" s="900"/>
      <c r="F54" s="901">
        <f>F52+F33+F39+F45</f>
        <v>7464961.9989400003</v>
      </c>
      <c r="G54" s="152"/>
    </row>
    <row r="55" spans="1:7">
      <c r="A55" s="85"/>
      <c r="B55" s="611"/>
      <c r="D55" s="900"/>
      <c r="E55" s="900"/>
      <c r="F55" s="900"/>
      <c r="G55" s="152"/>
    </row>
    <row r="56" spans="1:7">
      <c r="A56" s="85"/>
      <c r="B56" s="610" t="s">
        <v>1057</v>
      </c>
      <c r="D56" s="901">
        <f>D54+D26</f>
        <v>9506689.9290599991</v>
      </c>
      <c r="E56" s="900"/>
      <c r="F56" s="901">
        <f>F54+F26</f>
        <v>9288577.1067399997</v>
      </c>
      <c r="G56" s="152"/>
    </row>
    <row r="57" spans="1:7">
      <c r="A57" s="85"/>
      <c r="B57" s="606"/>
      <c r="D57" s="900"/>
      <c r="E57" s="900"/>
      <c r="F57" s="900"/>
      <c r="G57" s="152"/>
    </row>
    <row r="58" spans="1:7">
      <c r="A58" s="85"/>
      <c r="B58" s="608" t="s">
        <v>1058</v>
      </c>
      <c r="D58" s="900"/>
      <c r="E58" s="900"/>
      <c r="F58" s="900"/>
      <c r="G58" s="152"/>
    </row>
    <row r="59" spans="1:7">
      <c r="A59" s="85"/>
      <c r="B59" s="608" t="s">
        <v>1124</v>
      </c>
      <c r="D59" s="1298">
        <v>16841.977999999999</v>
      </c>
      <c r="E59" s="1296"/>
      <c r="F59" s="1298">
        <v>42412.800999999999</v>
      </c>
      <c r="G59" s="152"/>
    </row>
    <row r="60" spans="1:7">
      <c r="A60" s="85"/>
      <c r="B60" s="606"/>
      <c r="D60" s="900"/>
      <c r="E60" s="900"/>
      <c r="F60" s="900"/>
      <c r="G60" s="152"/>
    </row>
    <row r="61" spans="1:7" s="618" customFormat="1" ht="16.5" thickBot="1">
      <c r="A61" s="89"/>
      <c r="B61" s="617" t="s">
        <v>1059</v>
      </c>
      <c r="D61" s="902">
        <f>D59+D56</f>
        <v>9523531.9070599992</v>
      </c>
      <c r="E61" s="903"/>
      <c r="F61" s="902">
        <f>F59+F56</f>
        <v>9330989.9077400006</v>
      </c>
      <c r="G61" s="604"/>
    </row>
    <row r="62" spans="1:7" s="618" customFormat="1" ht="16.5" thickTop="1">
      <c r="A62" s="89"/>
      <c r="B62" s="617"/>
      <c r="D62" s="620"/>
      <c r="E62" s="619"/>
      <c r="F62" s="620"/>
      <c r="G62" s="604"/>
    </row>
    <row r="63" spans="1:7">
      <c r="A63" s="148" t="s">
        <v>549</v>
      </c>
      <c r="B63" s="148" t="s">
        <v>117</v>
      </c>
      <c r="D63" s="149"/>
      <c r="E63" s="140"/>
      <c r="F63" s="149"/>
      <c r="G63" s="140"/>
    </row>
    <row r="64" spans="1:7">
      <c r="A64" s="90"/>
      <c r="B64" s="148"/>
      <c r="D64" s="302"/>
      <c r="E64" s="140"/>
      <c r="F64" s="302"/>
      <c r="G64" s="140"/>
    </row>
    <row r="65" spans="1:7">
      <c r="B65" s="145"/>
      <c r="C65" s="85"/>
      <c r="D65" s="337"/>
      <c r="E65" s="145"/>
      <c r="F65" s="145"/>
      <c r="G65" s="140"/>
    </row>
    <row r="66" spans="1:7">
      <c r="A66" s="85"/>
      <c r="D66" s="141"/>
      <c r="E66" s="140"/>
      <c r="F66" s="141"/>
      <c r="G66" s="140"/>
    </row>
    <row r="67" spans="1:7">
      <c r="A67" s="87"/>
      <c r="B67" s="1295" t="s">
        <v>69</v>
      </c>
      <c r="C67" s="89"/>
      <c r="D67" s="1299" t="str">
        <f>D14</f>
        <v>DECEMBER 2014</v>
      </c>
      <c r="E67" s="141"/>
      <c r="F67" s="1299" t="str">
        <f>F14</f>
        <v>DECEMBER 2013</v>
      </c>
      <c r="G67" s="150"/>
    </row>
    <row r="68" spans="1:7">
      <c r="B68" s="145"/>
      <c r="C68" s="85"/>
      <c r="D68" s="145"/>
      <c r="E68" s="145"/>
      <c r="F68" s="145"/>
      <c r="G68" s="145"/>
    </row>
    <row r="69" spans="1:7">
      <c r="A69" s="85"/>
      <c r="B69" s="612" t="s">
        <v>999</v>
      </c>
      <c r="D69" s="151"/>
      <c r="E69" s="140"/>
      <c r="F69" s="151"/>
      <c r="G69" s="151"/>
    </row>
    <row r="70" spans="1:7">
      <c r="A70" s="85"/>
      <c r="B70" s="28" t="s">
        <v>1000</v>
      </c>
      <c r="D70" s="149"/>
      <c r="E70" s="140"/>
      <c r="F70" s="149"/>
      <c r="G70" s="140"/>
    </row>
    <row r="71" spans="1:7">
      <c r="A71" s="85"/>
      <c r="B71" s="605" t="s">
        <v>1001</v>
      </c>
      <c r="D71" s="1296">
        <v>333525.61254000006</v>
      </c>
      <c r="E71" s="1296"/>
      <c r="F71" s="1297">
        <v>410163.21986000001</v>
      </c>
      <c r="G71" s="140"/>
    </row>
    <row r="72" spans="1:7">
      <c r="A72" s="85"/>
      <c r="B72" s="605" t="s">
        <v>1002</v>
      </c>
      <c r="D72" s="1296">
        <v>466141</v>
      </c>
      <c r="E72" s="1296"/>
      <c r="F72" s="1296">
        <v>452395</v>
      </c>
      <c r="G72" s="140"/>
    </row>
    <row r="73" spans="1:7">
      <c r="A73" s="85"/>
      <c r="B73" s="605" t="s">
        <v>1003</v>
      </c>
      <c r="D73" s="1296">
        <v>90185</v>
      </c>
      <c r="E73" s="1296"/>
      <c r="F73" s="1296">
        <v>93235</v>
      </c>
      <c r="G73" s="147"/>
    </row>
    <row r="74" spans="1:7">
      <c r="A74" s="85"/>
      <c r="B74" s="605" t="s">
        <v>1004</v>
      </c>
      <c r="D74" s="1296">
        <v>16000</v>
      </c>
      <c r="E74" s="1296"/>
      <c r="F74" s="1296">
        <v>12000</v>
      </c>
      <c r="G74" s="149"/>
    </row>
    <row r="75" spans="1:7">
      <c r="A75" s="85"/>
      <c r="B75" s="605" t="s">
        <v>1005</v>
      </c>
      <c r="D75" s="1298">
        <v>21300.763999999999</v>
      </c>
      <c r="E75" s="1296"/>
      <c r="F75" s="1298">
        <v>44553.485000000001</v>
      </c>
      <c r="G75" s="149"/>
    </row>
    <row r="76" spans="1:7">
      <c r="A76" s="85"/>
      <c r="B76" s="606"/>
      <c r="D76" s="900"/>
      <c r="E76" s="900"/>
      <c r="F76" s="900"/>
      <c r="G76" s="140"/>
    </row>
    <row r="77" spans="1:7">
      <c r="A77" s="85"/>
      <c r="B77" s="607" t="s">
        <v>1006</v>
      </c>
      <c r="D77" s="901">
        <f>SUM(D71:D75)</f>
        <v>927152.37654000008</v>
      </c>
      <c r="E77" s="900"/>
      <c r="F77" s="901">
        <f>SUM(F71:F75)</f>
        <v>1012346.7048600001</v>
      </c>
      <c r="G77" s="147"/>
    </row>
    <row r="78" spans="1:7">
      <c r="A78" s="85"/>
      <c r="B78" s="606"/>
      <c r="D78" s="900"/>
      <c r="E78" s="900"/>
      <c r="F78" s="900"/>
      <c r="G78" s="140"/>
    </row>
    <row r="79" spans="1:7">
      <c r="A79" s="85"/>
      <c r="B79" s="608" t="s">
        <v>1007</v>
      </c>
      <c r="D79" s="900"/>
      <c r="E79" s="900"/>
      <c r="F79" s="900"/>
      <c r="G79" s="147"/>
    </row>
    <row r="80" spans="1:7">
      <c r="A80" s="85"/>
      <c r="B80" s="605" t="s">
        <v>1008</v>
      </c>
      <c r="D80" s="900"/>
      <c r="E80" s="900"/>
      <c r="F80" s="900"/>
      <c r="G80" s="147"/>
    </row>
    <row r="81" spans="1:7">
      <c r="A81" s="85"/>
      <c r="B81" s="609" t="s">
        <v>1009</v>
      </c>
      <c r="D81" s="900"/>
      <c r="E81" s="900"/>
      <c r="F81" s="900"/>
      <c r="G81" s="140"/>
    </row>
    <row r="82" spans="1:7">
      <c r="A82" s="85"/>
      <c r="B82" s="610" t="s">
        <v>1010</v>
      </c>
      <c r="D82" s="1296">
        <v>902181.93900000001</v>
      </c>
      <c r="E82" s="1296"/>
      <c r="F82" s="1296">
        <v>958173.12199999997</v>
      </c>
      <c r="G82" s="140"/>
    </row>
    <row r="83" spans="1:7">
      <c r="A83" s="85"/>
      <c r="B83" s="610" t="s">
        <v>1011</v>
      </c>
      <c r="D83" s="1296">
        <v>85335</v>
      </c>
      <c r="E83" s="1296"/>
      <c r="F83" s="1296">
        <v>95635</v>
      </c>
      <c r="G83" s="140"/>
    </row>
    <row r="84" spans="1:7">
      <c r="A84" s="85"/>
      <c r="B84" s="609" t="s">
        <v>1012</v>
      </c>
      <c r="D84" s="1296"/>
      <c r="E84" s="1296"/>
      <c r="F84" s="1296"/>
      <c r="G84" s="140"/>
    </row>
    <row r="85" spans="1:7">
      <c r="A85" s="85"/>
      <c r="B85" s="610" t="s">
        <v>1062</v>
      </c>
      <c r="D85" s="1296">
        <v>23560</v>
      </c>
      <c r="E85" s="1296"/>
      <c r="F85" s="1296">
        <v>24335</v>
      </c>
      <c r="G85" s="147"/>
    </row>
    <row r="86" spans="1:7">
      <c r="A86" s="85"/>
      <c r="B86" s="610" t="s">
        <v>1013</v>
      </c>
      <c r="D86" s="1298">
        <v>44200</v>
      </c>
      <c r="E86" s="1296"/>
      <c r="F86" s="1298">
        <v>70225</v>
      </c>
      <c r="G86" s="152"/>
    </row>
    <row r="87" spans="1:7">
      <c r="A87" s="85"/>
      <c r="B87" s="606"/>
      <c r="D87" s="900"/>
      <c r="E87" s="900"/>
      <c r="F87" s="900"/>
      <c r="G87" s="152"/>
    </row>
    <row r="88" spans="1:7">
      <c r="A88" s="85"/>
      <c r="B88" s="607" t="s">
        <v>1014</v>
      </c>
      <c r="D88" s="901">
        <f>SUM(D82:D86)</f>
        <v>1055276.939</v>
      </c>
      <c r="E88" s="900"/>
      <c r="F88" s="901">
        <f>SUM(F82:F86)</f>
        <v>1148368.122</v>
      </c>
      <c r="G88" s="152"/>
    </row>
    <row r="89" spans="1:7">
      <c r="A89" s="85"/>
      <c r="B89" s="606"/>
      <c r="D89" s="900"/>
      <c r="E89" s="900"/>
      <c r="F89" s="900"/>
      <c r="G89" s="152"/>
    </row>
    <row r="90" spans="1:7">
      <c r="A90" s="85"/>
      <c r="B90" s="608" t="s">
        <v>1015</v>
      </c>
      <c r="D90" s="900"/>
      <c r="E90" s="900"/>
      <c r="F90" s="900"/>
      <c r="G90" s="152"/>
    </row>
    <row r="91" spans="1:7">
      <c r="A91" s="85"/>
      <c r="B91" s="605" t="s">
        <v>1016</v>
      </c>
      <c r="D91" s="1296">
        <v>1188115.233</v>
      </c>
      <c r="E91" s="1296"/>
      <c r="F91" s="1296">
        <v>1205148.3482000001</v>
      </c>
      <c r="G91" s="152"/>
    </row>
    <row r="92" spans="1:7">
      <c r="A92" s="85"/>
      <c r="B92" s="605" t="s">
        <v>1017</v>
      </c>
      <c r="D92" s="1296">
        <v>1414987.8010999998</v>
      </c>
      <c r="E92" s="1296"/>
      <c r="F92" s="1296">
        <v>1299760.63005</v>
      </c>
      <c r="G92" s="152"/>
    </row>
    <row r="93" spans="1:7">
      <c r="A93" s="85"/>
      <c r="B93" s="605" t="s">
        <v>1018</v>
      </c>
      <c r="D93" s="1296">
        <v>216601.89028999998</v>
      </c>
      <c r="E93" s="1296"/>
      <c r="F93" s="1296">
        <v>216010.94227</v>
      </c>
      <c r="G93" s="152"/>
    </row>
    <row r="94" spans="1:7">
      <c r="A94" s="85"/>
      <c r="B94" s="605" t="s">
        <v>1019</v>
      </c>
      <c r="D94" s="1296">
        <v>278893</v>
      </c>
      <c r="E94" s="1296"/>
      <c r="F94" s="1296">
        <v>277000</v>
      </c>
      <c r="G94" s="152"/>
    </row>
    <row r="95" spans="1:7">
      <c r="A95" s="85"/>
      <c r="B95" s="605" t="s">
        <v>1005</v>
      </c>
      <c r="D95" s="1296">
        <v>15300.163</v>
      </c>
      <c r="E95" s="1296"/>
      <c r="F95" s="1296">
        <v>24039.764999999999</v>
      </c>
      <c r="G95" s="152"/>
    </row>
    <row r="96" spans="1:7">
      <c r="A96" s="85"/>
      <c r="B96" s="605" t="s">
        <v>1020</v>
      </c>
      <c r="D96" s="1298">
        <v>150255.24984999991</v>
      </c>
      <c r="E96" s="1296"/>
      <c r="F96" s="1298">
        <v>149764.88526000024</v>
      </c>
      <c r="G96" s="152"/>
    </row>
    <row r="97" spans="1:7">
      <c r="A97" s="85"/>
      <c r="B97" s="606"/>
      <c r="D97" s="900"/>
      <c r="E97" s="900"/>
      <c r="F97" s="900"/>
      <c r="G97" s="152"/>
    </row>
    <row r="98" spans="1:7">
      <c r="A98" s="85"/>
      <c r="B98" s="610" t="s">
        <v>1021</v>
      </c>
      <c r="D98" s="901">
        <f>SUM(D91:D96)</f>
        <v>3264153.3372399998</v>
      </c>
      <c r="E98" s="900"/>
      <c r="F98" s="901">
        <f>SUM(F91:F96)</f>
        <v>3171724.5707800006</v>
      </c>
      <c r="G98" s="152"/>
    </row>
    <row r="99" spans="1:7">
      <c r="A99" s="85"/>
      <c r="B99" s="611"/>
      <c r="D99" s="900"/>
      <c r="E99" s="900"/>
      <c r="F99" s="900"/>
      <c r="G99" s="152"/>
    </row>
    <row r="100" spans="1:7">
      <c r="A100" s="85"/>
      <c r="B100" s="610" t="s">
        <v>1022</v>
      </c>
      <c r="D100" s="901">
        <f>D98+D88</f>
        <v>4319430.2762399996</v>
      </c>
      <c r="E100" s="900"/>
      <c r="F100" s="901">
        <f>F98+F88</f>
        <v>4320092.6927800011</v>
      </c>
      <c r="G100" s="152"/>
    </row>
    <row r="101" spans="1:7">
      <c r="A101" s="85"/>
      <c r="B101" s="611"/>
      <c r="D101" s="900"/>
      <c r="E101" s="900"/>
      <c r="F101" s="900"/>
      <c r="G101" s="152"/>
    </row>
    <row r="102" spans="1:7">
      <c r="A102" s="85"/>
      <c r="B102" s="610" t="s">
        <v>1023</v>
      </c>
      <c r="D102" s="901">
        <f>D100+D77</f>
        <v>5246582.6527800001</v>
      </c>
      <c r="E102" s="900"/>
      <c r="F102" s="901">
        <f>F100+F77</f>
        <v>5332439.397640001</v>
      </c>
      <c r="G102" s="152"/>
    </row>
    <row r="103" spans="1:7">
      <c r="A103" s="85"/>
      <c r="B103" s="606"/>
      <c r="D103" s="900"/>
      <c r="E103" s="900"/>
      <c r="F103" s="900"/>
      <c r="G103" s="152"/>
    </row>
    <row r="104" spans="1:7">
      <c r="A104" s="85"/>
      <c r="B104" s="608" t="s">
        <v>1024</v>
      </c>
      <c r="D104" s="900"/>
      <c r="E104" s="900"/>
      <c r="F104" s="900"/>
      <c r="G104" s="152"/>
    </row>
    <row r="105" spans="1:7">
      <c r="A105" s="85"/>
      <c r="B105" s="608" t="s">
        <v>1025</v>
      </c>
      <c r="D105" s="1298">
        <v>285761.02</v>
      </c>
      <c r="E105" s="1296"/>
      <c r="F105" s="1298">
        <v>279837.27017999999</v>
      </c>
      <c r="G105" s="152"/>
    </row>
    <row r="106" spans="1:7">
      <c r="A106" s="85"/>
      <c r="B106" s="606"/>
      <c r="D106" s="900"/>
      <c r="E106" s="900"/>
      <c r="F106" s="900"/>
      <c r="G106" s="152"/>
    </row>
    <row r="107" spans="1:7">
      <c r="A107" s="85"/>
      <c r="B107" s="608" t="s">
        <v>1026</v>
      </c>
      <c r="D107" s="900"/>
      <c r="E107" s="900"/>
      <c r="F107" s="900"/>
      <c r="G107" s="152"/>
    </row>
    <row r="108" spans="1:7">
      <c r="A108" s="85"/>
      <c r="B108" s="605" t="s">
        <v>1027</v>
      </c>
      <c r="D108" s="1296">
        <v>1992539.23428</v>
      </c>
      <c r="E108" s="1296"/>
      <c r="F108" s="1296">
        <v>1949437.0399300004</v>
      </c>
      <c r="G108" s="152"/>
    </row>
    <row r="109" spans="1:7">
      <c r="A109" s="85"/>
      <c r="B109" s="605" t="s">
        <v>1028</v>
      </c>
      <c r="D109" s="1296">
        <v>24627</v>
      </c>
      <c r="E109" s="1296"/>
      <c r="F109" s="1296">
        <v>23826.2</v>
      </c>
      <c r="G109" s="152"/>
    </row>
    <row r="110" spans="1:7">
      <c r="A110" s="85"/>
      <c r="B110" s="605" t="s">
        <v>1029</v>
      </c>
      <c r="D110" s="1298">
        <v>1974022</v>
      </c>
      <c r="E110" s="1296"/>
      <c r="F110" s="1298">
        <v>1745450</v>
      </c>
      <c r="G110" s="152"/>
    </row>
    <row r="111" spans="1:7">
      <c r="A111" s="85"/>
      <c r="B111" s="606"/>
      <c r="D111" s="900"/>
      <c r="E111" s="900"/>
      <c r="F111" s="900"/>
      <c r="G111" s="152"/>
    </row>
    <row r="112" spans="1:7">
      <c r="A112" s="85"/>
      <c r="B112" s="616" t="s">
        <v>1030</v>
      </c>
      <c r="D112" s="901">
        <f>SUM(D108:D110)</f>
        <v>3991188.23428</v>
      </c>
      <c r="E112" s="900"/>
      <c r="F112" s="901">
        <f>SUM(F108:F110)</f>
        <v>3718713.2399300002</v>
      </c>
      <c r="G112" s="152"/>
    </row>
    <row r="113" spans="1:7" s="618" customFormat="1" ht="16.5" thickBot="1">
      <c r="A113" s="89"/>
      <c r="B113" s="617" t="s">
        <v>1031</v>
      </c>
      <c r="D113" s="902">
        <f>D112+D105+D102</f>
        <v>9523531.907060001</v>
      </c>
      <c r="E113" s="903"/>
      <c r="F113" s="902">
        <f>F112+F105+F102</f>
        <v>9330989.9077500012</v>
      </c>
      <c r="G113" s="604"/>
    </row>
    <row r="114" spans="1:7" ht="16.5" thickTop="1">
      <c r="A114" s="85"/>
      <c r="B114" s="147"/>
      <c r="D114" s="613"/>
      <c r="E114" s="614"/>
      <c r="F114" s="613"/>
      <c r="G114" s="152"/>
    </row>
    <row r="116" spans="1:7" ht="15">
      <c r="A116" s="148" t="str">
        <f>A63</f>
        <v>1/  Source:</v>
      </c>
      <c r="B116" s="148" t="str">
        <f>B63</f>
        <v>Annual Financial Statements</v>
      </c>
    </row>
    <row r="117" spans="1:7" ht="15">
      <c r="A117" s="90"/>
      <c r="B117" s="148"/>
    </row>
  </sheetData>
  <mergeCells count="5">
    <mergeCell ref="A4:H4"/>
    <mergeCell ref="A5:H5"/>
    <mergeCell ref="A6:H6"/>
    <mergeCell ref="A8:H8"/>
    <mergeCell ref="A9:H9"/>
  </mergeCells>
  <printOptions horizontalCentered="1"/>
  <pageMargins left="0.25" right="0.25" top="0" bottom="0" header="0.5" footer="0.5"/>
  <pageSetup scale="65" fitToHeight="2" orientation="portrait" horizontalDpi="4294967292" r:id="rId1"/>
  <headerFooter alignWithMargins="0"/>
  <rowBreaks count="1" manualBreakCount="1">
    <brk id="63"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view="pageBreakPreview" zoomScale="70" zoomScaleNormal="100" zoomScaleSheetLayoutView="70" workbookViewId="0">
      <selection activeCell="A2" sqref="A2"/>
    </sheetView>
  </sheetViews>
  <sheetFormatPr defaultRowHeight="15"/>
  <cols>
    <col min="1" max="1" width="2.75" style="641" customWidth="1"/>
    <col min="2" max="2" width="2.625" style="641" customWidth="1"/>
    <col min="3" max="3" width="3.125" style="641" customWidth="1"/>
    <col min="4" max="4" width="2.875" style="641" customWidth="1"/>
    <col min="5" max="5" width="2.25" style="641" customWidth="1"/>
    <col min="6" max="6" width="23.5" style="641" customWidth="1"/>
    <col min="7" max="7" width="4.25" style="641" customWidth="1"/>
    <col min="8" max="8" width="19" style="641" customWidth="1"/>
    <col min="9" max="9" width="13.875" style="1311" bestFit="1" customWidth="1"/>
    <col min="10" max="10" width="2" style="1311" customWidth="1"/>
    <col min="11" max="11" width="8.875" style="1311"/>
    <col min="12" max="12" width="2.25" style="1311" customWidth="1"/>
    <col min="13" max="13" width="8.875" style="1311"/>
    <col min="14" max="14" width="2" style="1311" customWidth="1"/>
    <col min="15" max="15" width="13.875" style="1311" bestFit="1" customWidth="1"/>
    <col min="16" max="256" width="8.875" style="641"/>
    <col min="257" max="257" width="2.75" style="641" customWidth="1"/>
    <col min="258" max="258" width="2.625" style="641" customWidth="1"/>
    <col min="259" max="259" width="3.125" style="641" customWidth="1"/>
    <col min="260" max="260" width="2.875" style="641" customWidth="1"/>
    <col min="261" max="261" width="2.25" style="641" customWidth="1"/>
    <col min="262" max="262" width="2" style="641" customWidth="1"/>
    <col min="263" max="263" width="4.25" style="641" customWidth="1"/>
    <col min="264" max="264" width="19" style="641" customWidth="1"/>
    <col min="265" max="265" width="13.875" style="641" bestFit="1" customWidth="1"/>
    <col min="266" max="266" width="2" style="641" customWidth="1"/>
    <col min="267" max="267" width="8.875" style="641"/>
    <col min="268" max="268" width="2.25" style="641" customWidth="1"/>
    <col min="269" max="269" width="8.875" style="641"/>
    <col min="270" max="270" width="2" style="641" customWidth="1"/>
    <col min="271" max="271" width="13.875" style="641" bestFit="1" customWidth="1"/>
    <col min="272" max="512" width="8.875" style="641"/>
    <col min="513" max="513" width="2.75" style="641" customWidth="1"/>
    <col min="514" max="514" width="2.625" style="641" customWidth="1"/>
    <col min="515" max="515" width="3.125" style="641" customWidth="1"/>
    <col min="516" max="516" width="2.875" style="641" customWidth="1"/>
    <col min="517" max="517" width="2.25" style="641" customWidth="1"/>
    <col min="518" max="518" width="2" style="641" customWidth="1"/>
    <col min="519" max="519" width="4.25" style="641" customWidth="1"/>
    <col min="520" max="520" width="19" style="641" customWidth="1"/>
    <col min="521" max="521" width="13.875" style="641" bestFit="1" customWidth="1"/>
    <col min="522" max="522" width="2" style="641" customWidth="1"/>
    <col min="523" max="523" width="8.875" style="641"/>
    <col min="524" max="524" width="2.25" style="641" customWidth="1"/>
    <col min="525" max="525" width="8.875" style="641"/>
    <col min="526" max="526" width="2" style="641" customWidth="1"/>
    <col min="527" max="527" width="13.875" style="641" bestFit="1" customWidth="1"/>
    <col min="528" max="768" width="8.875" style="641"/>
    <col min="769" max="769" width="2.75" style="641" customWidth="1"/>
    <col min="770" max="770" width="2.625" style="641" customWidth="1"/>
    <col min="771" max="771" width="3.125" style="641" customWidth="1"/>
    <col min="772" max="772" width="2.875" style="641" customWidth="1"/>
    <col min="773" max="773" width="2.25" style="641" customWidth="1"/>
    <col min="774" max="774" width="2" style="641" customWidth="1"/>
    <col min="775" max="775" width="4.25" style="641" customWidth="1"/>
    <col min="776" max="776" width="19" style="641" customWidth="1"/>
    <col min="777" max="777" width="13.875" style="641" bestFit="1" customWidth="1"/>
    <col min="778" max="778" width="2" style="641" customWidth="1"/>
    <col min="779" max="779" width="8.875" style="641"/>
    <col min="780" max="780" width="2.25" style="641" customWidth="1"/>
    <col min="781" max="781" width="8.875" style="641"/>
    <col min="782" max="782" width="2" style="641" customWidth="1"/>
    <col min="783" max="783" width="13.875" style="641" bestFit="1" customWidth="1"/>
    <col min="784" max="1024" width="8.875" style="641"/>
    <col min="1025" max="1025" width="2.75" style="641" customWidth="1"/>
    <col min="1026" max="1026" width="2.625" style="641" customWidth="1"/>
    <col min="1027" max="1027" width="3.125" style="641" customWidth="1"/>
    <col min="1028" max="1028" width="2.875" style="641" customWidth="1"/>
    <col min="1029" max="1029" width="2.25" style="641" customWidth="1"/>
    <col min="1030" max="1030" width="2" style="641" customWidth="1"/>
    <col min="1031" max="1031" width="4.25" style="641" customWidth="1"/>
    <col min="1032" max="1032" width="19" style="641" customWidth="1"/>
    <col min="1033" max="1033" width="13.875" style="641" bestFit="1" customWidth="1"/>
    <col min="1034" max="1034" width="2" style="641" customWidth="1"/>
    <col min="1035" max="1035" width="8.875" style="641"/>
    <col min="1036" max="1036" width="2.25" style="641" customWidth="1"/>
    <col min="1037" max="1037" width="8.875" style="641"/>
    <col min="1038" max="1038" width="2" style="641" customWidth="1"/>
    <col min="1039" max="1039" width="13.875" style="641" bestFit="1" customWidth="1"/>
    <col min="1040" max="1280" width="8.875" style="641"/>
    <col min="1281" max="1281" width="2.75" style="641" customWidth="1"/>
    <col min="1282" max="1282" width="2.625" style="641" customWidth="1"/>
    <col min="1283" max="1283" width="3.125" style="641" customWidth="1"/>
    <col min="1284" max="1284" width="2.875" style="641" customWidth="1"/>
    <col min="1285" max="1285" width="2.25" style="641" customWidth="1"/>
    <col min="1286" max="1286" width="2" style="641" customWidth="1"/>
    <col min="1287" max="1287" width="4.25" style="641" customWidth="1"/>
    <col min="1288" max="1288" width="19" style="641" customWidth="1"/>
    <col min="1289" max="1289" width="13.875" style="641" bestFit="1" customWidth="1"/>
    <col min="1290" max="1290" width="2" style="641" customWidth="1"/>
    <col min="1291" max="1291" width="8.875" style="641"/>
    <col min="1292" max="1292" width="2.25" style="641" customWidth="1"/>
    <col min="1293" max="1293" width="8.875" style="641"/>
    <col min="1294" max="1294" width="2" style="641" customWidth="1"/>
    <col min="1295" max="1295" width="13.875" style="641" bestFit="1" customWidth="1"/>
    <col min="1296" max="1536" width="8.875" style="641"/>
    <col min="1537" max="1537" width="2.75" style="641" customWidth="1"/>
    <col min="1538" max="1538" width="2.625" style="641" customWidth="1"/>
    <col min="1539" max="1539" width="3.125" style="641" customWidth="1"/>
    <col min="1540" max="1540" width="2.875" style="641" customWidth="1"/>
    <col min="1541" max="1541" width="2.25" style="641" customWidth="1"/>
    <col min="1542" max="1542" width="2" style="641" customWidth="1"/>
    <col min="1543" max="1543" width="4.25" style="641" customWidth="1"/>
    <col min="1544" max="1544" width="19" style="641" customWidth="1"/>
    <col min="1545" max="1545" width="13.875" style="641" bestFit="1" customWidth="1"/>
    <col min="1546" max="1546" width="2" style="641" customWidth="1"/>
    <col min="1547" max="1547" width="8.875" style="641"/>
    <col min="1548" max="1548" width="2.25" style="641" customWidth="1"/>
    <col min="1549" max="1549" width="8.875" style="641"/>
    <col min="1550" max="1550" width="2" style="641" customWidth="1"/>
    <col min="1551" max="1551" width="13.875" style="641" bestFit="1" customWidth="1"/>
    <col min="1552" max="1792" width="8.875" style="641"/>
    <col min="1793" max="1793" width="2.75" style="641" customWidth="1"/>
    <col min="1794" max="1794" width="2.625" style="641" customWidth="1"/>
    <col min="1795" max="1795" width="3.125" style="641" customWidth="1"/>
    <col min="1796" max="1796" width="2.875" style="641" customWidth="1"/>
    <col min="1797" max="1797" width="2.25" style="641" customWidth="1"/>
    <col min="1798" max="1798" width="2" style="641" customWidth="1"/>
    <col min="1799" max="1799" width="4.25" style="641" customWidth="1"/>
    <col min="1800" max="1800" width="19" style="641" customWidth="1"/>
    <col min="1801" max="1801" width="13.875" style="641" bestFit="1" customWidth="1"/>
    <col min="1802" max="1802" width="2" style="641" customWidth="1"/>
    <col min="1803" max="1803" width="8.875" style="641"/>
    <col min="1804" max="1804" width="2.25" style="641" customWidth="1"/>
    <col min="1805" max="1805" width="8.875" style="641"/>
    <col min="1806" max="1806" width="2" style="641" customWidth="1"/>
    <col min="1807" max="1807" width="13.875" style="641" bestFit="1" customWidth="1"/>
    <col min="1808" max="2048" width="8.875" style="641"/>
    <col min="2049" max="2049" width="2.75" style="641" customWidth="1"/>
    <col min="2050" max="2050" width="2.625" style="641" customWidth="1"/>
    <col min="2051" max="2051" width="3.125" style="641" customWidth="1"/>
    <col min="2052" max="2052" width="2.875" style="641" customWidth="1"/>
    <col min="2053" max="2053" width="2.25" style="641" customWidth="1"/>
    <col min="2054" max="2054" width="2" style="641" customWidth="1"/>
    <col min="2055" max="2055" width="4.25" style="641" customWidth="1"/>
    <col min="2056" max="2056" width="19" style="641" customWidth="1"/>
    <col min="2057" max="2057" width="13.875" style="641" bestFit="1" customWidth="1"/>
    <col min="2058" max="2058" width="2" style="641" customWidth="1"/>
    <col min="2059" max="2059" width="8.875" style="641"/>
    <col min="2060" max="2060" width="2.25" style="641" customWidth="1"/>
    <col min="2061" max="2061" width="8.875" style="641"/>
    <col min="2062" max="2062" width="2" style="641" customWidth="1"/>
    <col min="2063" max="2063" width="13.875" style="641" bestFit="1" customWidth="1"/>
    <col min="2064" max="2304" width="8.875" style="641"/>
    <col min="2305" max="2305" width="2.75" style="641" customWidth="1"/>
    <col min="2306" max="2306" width="2.625" style="641" customWidth="1"/>
    <col min="2307" max="2307" width="3.125" style="641" customWidth="1"/>
    <col min="2308" max="2308" width="2.875" style="641" customWidth="1"/>
    <col min="2309" max="2309" width="2.25" style="641" customWidth="1"/>
    <col min="2310" max="2310" width="2" style="641" customWidth="1"/>
    <col min="2311" max="2311" width="4.25" style="641" customWidth="1"/>
    <col min="2312" max="2312" width="19" style="641" customWidth="1"/>
    <col min="2313" max="2313" width="13.875" style="641" bestFit="1" customWidth="1"/>
    <col min="2314" max="2314" width="2" style="641" customWidth="1"/>
    <col min="2315" max="2315" width="8.875" style="641"/>
    <col min="2316" max="2316" width="2.25" style="641" customWidth="1"/>
    <col min="2317" max="2317" width="8.875" style="641"/>
    <col min="2318" max="2318" width="2" style="641" customWidth="1"/>
    <col min="2319" max="2319" width="13.875" style="641" bestFit="1" customWidth="1"/>
    <col min="2320" max="2560" width="8.875" style="641"/>
    <col min="2561" max="2561" width="2.75" style="641" customWidth="1"/>
    <col min="2562" max="2562" width="2.625" style="641" customWidth="1"/>
    <col min="2563" max="2563" width="3.125" style="641" customWidth="1"/>
    <col min="2564" max="2564" width="2.875" style="641" customWidth="1"/>
    <col min="2565" max="2565" width="2.25" style="641" customWidth="1"/>
    <col min="2566" max="2566" width="2" style="641" customWidth="1"/>
    <col min="2567" max="2567" width="4.25" style="641" customWidth="1"/>
    <col min="2568" max="2568" width="19" style="641" customWidth="1"/>
    <col min="2569" max="2569" width="13.875" style="641" bestFit="1" customWidth="1"/>
    <col min="2570" max="2570" width="2" style="641" customWidth="1"/>
    <col min="2571" max="2571" width="8.875" style="641"/>
    <col min="2572" max="2572" width="2.25" style="641" customWidth="1"/>
    <col min="2573" max="2573" width="8.875" style="641"/>
    <col min="2574" max="2574" width="2" style="641" customWidth="1"/>
    <col min="2575" max="2575" width="13.875" style="641" bestFit="1" customWidth="1"/>
    <col min="2576" max="2816" width="8.875" style="641"/>
    <col min="2817" max="2817" width="2.75" style="641" customWidth="1"/>
    <col min="2818" max="2818" width="2.625" style="641" customWidth="1"/>
    <col min="2819" max="2819" width="3.125" style="641" customWidth="1"/>
    <col min="2820" max="2820" width="2.875" style="641" customWidth="1"/>
    <col min="2821" max="2821" width="2.25" style="641" customWidth="1"/>
    <col min="2822" max="2822" width="2" style="641" customWidth="1"/>
    <col min="2823" max="2823" width="4.25" style="641" customWidth="1"/>
    <col min="2824" max="2824" width="19" style="641" customWidth="1"/>
    <col min="2825" max="2825" width="13.875" style="641" bestFit="1" customWidth="1"/>
    <col min="2826" max="2826" width="2" style="641" customWidth="1"/>
    <col min="2827" max="2827" width="8.875" style="641"/>
    <col min="2828" max="2828" width="2.25" style="641" customWidth="1"/>
    <col min="2829" max="2829" width="8.875" style="641"/>
    <col min="2830" max="2830" width="2" style="641" customWidth="1"/>
    <col min="2831" max="2831" width="13.875" style="641" bestFit="1" customWidth="1"/>
    <col min="2832" max="3072" width="8.875" style="641"/>
    <col min="3073" max="3073" width="2.75" style="641" customWidth="1"/>
    <col min="3074" max="3074" width="2.625" style="641" customWidth="1"/>
    <col min="3075" max="3075" width="3.125" style="641" customWidth="1"/>
    <col min="3076" max="3076" width="2.875" style="641" customWidth="1"/>
    <col min="3077" max="3077" width="2.25" style="641" customWidth="1"/>
    <col min="3078" max="3078" width="2" style="641" customWidth="1"/>
    <col min="3079" max="3079" width="4.25" style="641" customWidth="1"/>
    <col min="3080" max="3080" width="19" style="641" customWidth="1"/>
    <col min="3081" max="3081" width="13.875" style="641" bestFit="1" customWidth="1"/>
    <col min="3082" max="3082" width="2" style="641" customWidth="1"/>
    <col min="3083" max="3083" width="8.875" style="641"/>
    <col min="3084" max="3084" width="2.25" style="641" customWidth="1"/>
    <col min="3085" max="3085" width="8.875" style="641"/>
    <col min="3086" max="3086" width="2" style="641" customWidth="1"/>
    <col min="3087" max="3087" width="13.875" style="641" bestFit="1" customWidth="1"/>
    <col min="3088" max="3328" width="8.875" style="641"/>
    <col min="3329" max="3329" width="2.75" style="641" customWidth="1"/>
    <col min="3330" max="3330" width="2.625" style="641" customWidth="1"/>
    <col min="3331" max="3331" width="3.125" style="641" customWidth="1"/>
    <col min="3332" max="3332" width="2.875" style="641" customWidth="1"/>
    <col min="3333" max="3333" width="2.25" style="641" customWidth="1"/>
    <col min="3334" max="3334" width="2" style="641" customWidth="1"/>
    <col min="3335" max="3335" width="4.25" style="641" customWidth="1"/>
    <col min="3336" max="3336" width="19" style="641" customWidth="1"/>
    <col min="3337" max="3337" width="13.875" style="641" bestFit="1" customWidth="1"/>
    <col min="3338" max="3338" width="2" style="641" customWidth="1"/>
    <col min="3339" max="3339" width="8.875" style="641"/>
    <col min="3340" max="3340" width="2.25" style="641" customWidth="1"/>
    <col min="3341" max="3341" width="8.875" style="641"/>
    <col min="3342" max="3342" width="2" style="641" customWidth="1"/>
    <col min="3343" max="3343" width="13.875" style="641" bestFit="1" customWidth="1"/>
    <col min="3344" max="3584" width="8.875" style="641"/>
    <col min="3585" max="3585" width="2.75" style="641" customWidth="1"/>
    <col min="3586" max="3586" width="2.625" style="641" customWidth="1"/>
    <col min="3587" max="3587" width="3.125" style="641" customWidth="1"/>
    <col min="3588" max="3588" width="2.875" style="641" customWidth="1"/>
    <col min="3589" max="3589" width="2.25" style="641" customWidth="1"/>
    <col min="3590" max="3590" width="2" style="641" customWidth="1"/>
    <col min="3591" max="3591" width="4.25" style="641" customWidth="1"/>
    <col min="3592" max="3592" width="19" style="641" customWidth="1"/>
    <col min="3593" max="3593" width="13.875" style="641" bestFit="1" customWidth="1"/>
    <col min="3594" max="3594" width="2" style="641" customWidth="1"/>
    <col min="3595" max="3595" width="8.875" style="641"/>
    <col min="3596" max="3596" width="2.25" style="641" customWidth="1"/>
    <col min="3597" max="3597" width="8.875" style="641"/>
    <col min="3598" max="3598" width="2" style="641" customWidth="1"/>
    <col min="3599" max="3599" width="13.875" style="641" bestFit="1" customWidth="1"/>
    <col min="3600" max="3840" width="8.875" style="641"/>
    <col min="3841" max="3841" width="2.75" style="641" customWidth="1"/>
    <col min="3842" max="3842" width="2.625" style="641" customWidth="1"/>
    <col min="3843" max="3843" width="3.125" style="641" customWidth="1"/>
    <col min="3844" max="3844" width="2.875" style="641" customWidth="1"/>
    <col min="3845" max="3845" width="2.25" style="641" customWidth="1"/>
    <col min="3846" max="3846" width="2" style="641" customWidth="1"/>
    <col min="3847" max="3847" width="4.25" style="641" customWidth="1"/>
    <col min="3848" max="3848" width="19" style="641" customWidth="1"/>
    <col min="3849" max="3849" width="13.875" style="641" bestFit="1" customWidth="1"/>
    <col min="3850" max="3850" width="2" style="641" customWidth="1"/>
    <col min="3851" max="3851" width="8.875" style="641"/>
    <col min="3852" max="3852" width="2.25" style="641" customWidth="1"/>
    <col min="3853" max="3853" width="8.875" style="641"/>
    <col min="3854" max="3854" width="2" style="641" customWidth="1"/>
    <col min="3855" max="3855" width="13.875" style="641" bestFit="1" customWidth="1"/>
    <col min="3856" max="4096" width="8.875" style="641"/>
    <col min="4097" max="4097" width="2.75" style="641" customWidth="1"/>
    <col min="4098" max="4098" width="2.625" style="641" customWidth="1"/>
    <col min="4099" max="4099" width="3.125" style="641" customWidth="1"/>
    <col min="4100" max="4100" width="2.875" style="641" customWidth="1"/>
    <col min="4101" max="4101" width="2.25" style="641" customWidth="1"/>
    <col min="4102" max="4102" width="2" style="641" customWidth="1"/>
    <col min="4103" max="4103" width="4.25" style="641" customWidth="1"/>
    <col min="4104" max="4104" width="19" style="641" customWidth="1"/>
    <col min="4105" max="4105" width="13.875" style="641" bestFit="1" customWidth="1"/>
    <col min="4106" max="4106" width="2" style="641" customWidth="1"/>
    <col min="4107" max="4107" width="8.875" style="641"/>
    <col min="4108" max="4108" width="2.25" style="641" customWidth="1"/>
    <col min="4109" max="4109" width="8.875" style="641"/>
    <col min="4110" max="4110" width="2" style="641" customWidth="1"/>
    <col min="4111" max="4111" width="13.875" style="641" bestFit="1" customWidth="1"/>
    <col min="4112" max="4352" width="8.875" style="641"/>
    <col min="4353" max="4353" width="2.75" style="641" customWidth="1"/>
    <col min="4354" max="4354" width="2.625" style="641" customWidth="1"/>
    <col min="4355" max="4355" width="3.125" style="641" customWidth="1"/>
    <col min="4356" max="4356" width="2.875" style="641" customWidth="1"/>
    <col min="4357" max="4357" width="2.25" style="641" customWidth="1"/>
    <col min="4358" max="4358" width="2" style="641" customWidth="1"/>
    <col min="4359" max="4359" width="4.25" style="641" customWidth="1"/>
    <col min="4360" max="4360" width="19" style="641" customWidth="1"/>
    <col min="4361" max="4361" width="13.875" style="641" bestFit="1" customWidth="1"/>
    <col min="4362" max="4362" width="2" style="641" customWidth="1"/>
    <col min="4363" max="4363" width="8.875" style="641"/>
    <col min="4364" max="4364" width="2.25" style="641" customWidth="1"/>
    <col min="4365" max="4365" width="8.875" style="641"/>
    <col min="4366" max="4366" width="2" style="641" customWidth="1"/>
    <col min="4367" max="4367" width="13.875" style="641" bestFit="1" customWidth="1"/>
    <col min="4368" max="4608" width="8.875" style="641"/>
    <col min="4609" max="4609" width="2.75" style="641" customWidth="1"/>
    <col min="4610" max="4610" width="2.625" style="641" customWidth="1"/>
    <col min="4611" max="4611" width="3.125" style="641" customWidth="1"/>
    <col min="4612" max="4612" width="2.875" style="641" customWidth="1"/>
    <col min="4613" max="4613" width="2.25" style="641" customWidth="1"/>
    <col min="4614" max="4614" width="2" style="641" customWidth="1"/>
    <col min="4615" max="4615" width="4.25" style="641" customWidth="1"/>
    <col min="4616" max="4616" width="19" style="641" customWidth="1"/>
    <col min="4617" max="4617" width="13.875" style="641" bestFit="1" customWidth="1"/>
    <col min="4618" max="4618" width="2" style="641" customWidth="1"/>
    <col min="4619" max="4619" width="8.875" style="641"/>
    <col min="4620" max="4620" width="2.25" style="641" customWidth="1"/>
    <col min="4621" max="4621" width="8.875" style="641"/>
    <col min="4622" max="4622" width="2" style="641" customWidth="1"/>
    <col min="4623" max="4623" width="13.875" style="641" bestFit="1" customWidth="1"/>
    <col min="4624" max="4864" width="8.875" style="641"/>
    <col min="4865" max="4865" width="2.75" style="641" customWidth="1"/>
    <col min="4866" max="4866" width="2.625" style="641" customWidth="1"/>
    <col min="4867" max="4867" width="3.125" style="641" customWidth="1"/>
    <col min="4868" max="4868" width="2.875" style="641" customWidth="1"/>
    <col min="4869" max="4869" width="2.25" style="641" customWidth="1"/>
    <col min="4870" max="4870" width="2" style="641" customWidth="1"/>
    <col min="4871" max="4871" width="4.25" style="641" customWidth="1"/>
    <col min="4872" max="4872" width="19" style="641" customWidth="1"/>
    <col min="4873" max="4873" width="13.875" style="641" bestFit="1" customWidth="1"/>
    <col min="4874" max="4874" width="2" style="641" customWidth="1"/>
    <col min="4875" max="4875" width="8.875" style="641"/>
    <col min="4876" max="4876" width="2.25" style="641" customWidth="1"/>
    <col min="4877" max="4877" width="8.875" style="641"/>
    <col min="4878" max="4878" width="2" style="641" customWidth="1"/>
    <col min="4879" max="4879" width="13.875" style="641" bestFit="1" customWidth="1"/>
    <col min="4880" max="5120" width="8.875" style="641"/>
    <col min="5121" max="5121" width="2.75" style="641" customWidth="1"/>
    <col min="5122" max="5122" width="2.625" style="641" customWidth="1"/>
    <col min="5123" max="5123" width="3.125" style="641" customWidth="1"/>
    <col min="5124" max="5124" width="2.875" style="641" customWidth="1"/>
    <col min="5125" max="5125" width="2.25" style="641" customWidth="1"/>
    <col min="5126" max="5126" width="2" style="641" customWidth="1"/>
    <col min="5127" max="5127" width="4.25" style="641" customWidth="1"/>
    <col min="5128" max="5128" width="19" style="641" customWidth="1"/>
    <col min="5129" max="5129" width="13.875" style="641" bestFit="1" customWidth="1"/>
    <col min="5130" max="5130" width="2" style="641" customWidth="1"/>
    <col min="5131" max="5131" width="8.875" style="641"/>
    <col min="5132" max="5132" width="2.25" style="641" customWidth="1"/>
    <col min="5133" max="5133" width="8.875" style="641"/>
    <col min="5134" max="5134" width="2" style="641" customWidth="1"/>
    <col min="5135" max="5135" width="13.875" style="641" bestFit="1" customWidth="1"/>
    <col min="5136" max="5376" width="8.875" style="641"/>
    <col min="5377" max="5377" width="2.75" style="641" customWidth="1"/>
    <col min="5378" max="5378" width="2.625" style="641" customWidth="1"/>
    <col min="5379" max="5379" width="3.125" style="641" customWidth="1"/>
    <col min="5380" max="5380" width="2.875" style="641" customWidth="1"/>
    <col min="5381" max="5381" width="2.25" style="641" customWidth="1"/>
    <col min="5382" max="5382" width="2" style="641" customWidth="1"/>
    <col min="5383" max="5383" width="4.25" style="641" customWidth="1"/>
    <col min="5384" max="5384" width="19" style="641" customWidth="1"/>
    <col min="5385" max="5385" width="13.875" style="641" bestFit="1" customWidth="1"/>
    <col min="5386" max="5386" width="2" style="641" customWidth="1"/>
    <col min="5387" max="5387" width="8.875" style="641"/>
    <col min="5388" max="5388" width="2.25" style="641" customWidth="1"/>
    <col min="5389" max="5389" width="8.875" style="641"/>
    <col min="5390" max="5390" width="2" style="641" customWidth="1"/>
    <col min="5391" max="5391" width="13.875" style="641" bestFit="1" customWidth="1"/>
    <col min="5392" max="5632" width="8.875" style="641"/>
    <col min="5633" max="5633" width="2.75" style="641" customWidth="1"/>
    <col min="5634" max="5634" width="2.625" style="641" customWidth="1"/>
    <col min="5635" max="5635" width="3.125" style="641" customWidth="1"/>
    <col min="5636" max="5636" width="2.875" style="641" customWidth="1"/>
    <col min="5637" max="5637" width="2.25" style="641" customWidth="1"/>
    <col min="5638" max="5638" width="2" style="641" customWidth="1"/>
    <col min="5639" max="5639" width="4.25" style="641" customWidth="1"/>
    <col min="5640" max="5640" width="19" style="641" customWidth="1"/>
    <col min="5641" max="5641" width="13.875" style="641" bestFit="1" customWidth="1"/>
    <col min="5642" max="5642" width="2" style="641" customWidth="1"/>
    <col min="5643" max="5643" width="8.875" style="641"/>
    <col min="5644" max="5644" width="2.25" style="641" customWidth="1"/>
    <col min="5645" max="5645" width="8.875" style="641"/>
    <col min="5646" max="5646" width="2" style="641" customWidth="1"/>
    <col min="5647" max="5647" width="13.875" style="641" bestFit="1" customWidth="1"/>
    <col min="5648" max="5888" width="8.875" style="641"/>
    <col min="5889" max="5889" width="2.75" style="641" customWidth="1"/>
    <col min="5890" max="5890" width="2.625" style="641" customWidth="1"/>
    <col min="5891" max="5891" width="3.125" style="641" customWidth="1"/>
    <col min="5892" max="5892" width="2.875" style="641" customWidth="1"/>
    <col min="5893" max="5893" width="2.25" style="641" customWidth="1"/>
    <col min="5894" max="5894" width="2" style="641" customWidth="1"/>
    <col min="5895" max="5895" width="4.25" style="641" customWidth="1"/>
    <col min="5896" max="5896" width="19" style="641" customWidth="1"/>
    <col min="5897" max="5897" width="13.875" style="641" bestFit="1" customWidth="1"/>
    <col min="5898" max="5898" width="2" style="641" customWidth="1"/>
    <col min="5899" max="5899" width="8.875" style="641"/>
    <col min="5900" max="5900" width="2.25" style="641" customWidth="1"/>
    <col min="5901" max="5901" width="8.875" style="641"/>
    <col min="5902" max="5902" width="2" style="641" customWidth="1"/>
    <col min="5903" max="5903" width="13.875" style="641" bestFit="1" customWidth="1"/>
    <col min="5904" max="6144" width="8.875" style="641"/>
    <col min="6145" max="6145" width="2.75" style="641" customWidth="1"/>
    <col min="6146" max="6146" width="2.625" style="641" customWidth="1"/>
    <col min="6147" max="6147" width="3.125" style="641" customWidth="1"/>
    <col min="6148" max="6148" width="2.875" style="641" customWidth="1"/>
    <col min="6149" max="6149" width="2.25" style="641" customWidth="1"/>
    <col min="6150" max="6150" width="2" style="641" customWidth="1"/>
    <col min="6151" max="6151" width="4.25" style="641" customWidth="1"/>
    <col min="6152" max="6152" width="19" style="641" customWidth="1"/>
    <col min="6153" max="6153" width="13.875" style="641" bestFit="1" customWidth="1"/>
    <col min="6154" max="6154" width="2" style="641" customWidth="1"/>
    <col min="6155" max="6155" width="8.875" style="641"/>
    <col min="6156" max="6156" width="2.25" style="641" customWidth="1"/>
    <col min="6157" max="6157" width="8.875" style="641"/>
    <col min="6158" max="6158" width="2" style="641" customWidth="1"/>
    <col min="6159" max="6159" width="13.875" style="641" bestFit="1" customWidth="1"/>
    <col min="6160" max="6400" width="8.875" style="641"/>
    <col min="6401" max="6401" width="2.75" style="641" customWidth="1"/>
    <col min="6402" max="6402" width="2.625" style="641" customWidth="1"/>
    <col min="6403" max="6403" width="3.125" style="641" customWidth="1"/>
    <col min="6404" max="6404" width="2.875" style="641" customWidth="1"/>
    <col min="6405" max="6405" width="2.25" style="641" customWidth="1"/>
    <col min="6406" max="6406" width="2" style="641" customWidth="1"/>
    <col min="6407" max="6407" width="4.25" style="641" customWidth="1"/>
    <col min="6408" max="6408" width="19" style="641" customWidth="1"/>
    <col min="6409" max="6409" width="13.875" style="641" bestFit="1" customWidth="1"/>
    <col min="6410" max="6410" width="2" style="641" customWidth="1"/>
    <col min="6411" max="6411" width="8.875" style="641"/>
    <col min="6412" max="6412" width="2.25" style="641" customWidth="1"/>
    <col min="6413" max="6413" width="8.875" style="641"/>
    <col min="6414" max="6414" width="2" style="641" customWidth="1"/>
    <col min="6415" max="6415" width="13.875" style="641" bestFit="1" customWidth="1"/>
    <col min="6416" max="6656" width="8.875" style="641"/>
    <col min="6657" max="6657" width="2.75" style="641" customWidth="1"/>
    <col min="6658" max="6658" width="2.625" style="641" customWidth="1"/>
    <col min="6659" max="6659" width="3.125" style="641" customWidth="1"/>
    <col min="6660" max="6660" width="2.875" style="641" customWidth="1"/>
    <col min="6661" max="6661" width="2.25" style="641" customWidth="1"/>
    <col min="6662" max="6662" width="2" style="641" customWidth="1"/>
    <col min="6663" max="6663" width="4.25" style="641" customWidth="1"/>
    <col min="6664" max="6664" width="19" style="641" customWidth="1"/>
    <col min="6665" max="6665" width="13.875" style="641" bestFit="1" customWidth="1"/>
    <col min="6666" max="6666" width="2" style="641" customWidth="1"/>
    <col min="6667" max="6667" width="8.875" style="641"/>
    <col min="6668" max="6668" width="2.25" style="641" customWidth="1"/>
    <col min="6669" max="6669" width="8.875" style="641"/>
    <col min="6670" max="6670" width="2" style="641" customWidth="1"/>
    <col min="6671" max="6671" width="13.875" style="641" bestFit="1" customWidth="1"/>
    <col min="6672" max="6912" width="8.875" style="641"/>
    <col min="6913" max="6913" width="2.75" style="641" customWidth="1"/>
    <col min="6914" max="6914" width="2.625" style="641" customWidth="1"/>
    <col min="6915" max="6915" width="3.125" style="641" customWidth="1"/>
    <col min="6916" max="6916" width="2.875" style="641" customWidth="1"/>
    <col min="6917" max="6917" width="2.25" style="641" customWidth="1"/>
    <col min="6918" max="6918" width="2" style="641" customWidth="1"/>
    <col min="6919" max="6919" width="4.25" style="641" customWidth="1"/>
    <col min="6920" max="6920" width="19" style="641" customWidth="1"/>
    <col min="6921" max="6921" width="13.875" style="641" bestFit="1" customWidth="1"/>
    <col min="6922" max="6922" width="2" style="641" customWidth="1"/>
    <col min="6923" max="6923" width="8.875" style="641"/>
    <col min="6924" max="6924" width="2.25" style="641" customWidth="1"/>
    <col min="6925" max="6925" width="8.875" style="641"/>
    <col min="6926" max="6926" width="2" style="641" customWidth="1"/>
    <col min="6927" max="6927" width="13.875" style="641" bestFit="1" customWidth="1"/>
    <col min="6928" max="7168" width="8.875" style="641"/>
    <col min="7169" max="7169" width="2.75" style="641" customWidth="1"/>
    <col min="7170" max="7170" width="2.625" style="641" customWidth="1"/>
    <col min="7171" max="7171" width="3.125" style="641" customWidth="1"/>
    <col min="7172" max="7172" width="2.875" style="641" customWidth="1"/>
    <col min="7173" max="7173" width="2.25" style="641" customWidth="1"/>
    <col min="7174" max="7174" width="2" style="641" customWidth="1"/>
    <col min="7175" max="7175" width="4.25" style="641" customWidth="1"/>
    <col min="7176" max="7176" width="19" style="641" customWidth="1"/>
    <col min="7177" max="7177" width="13.875" style="641" bestFit="1" customWidth="1"/>
    <col min="7178" max="7178" width="2" style="641" customWidth="1"/>
    <col min="7179" max="7179" width="8.875" style="641"/>
    <col min="7180" max="7180" width="2.25" style="641" customWidth="1"/>
    <col min="7181" max="7181" width="8.875" style="641"/>
    <col min="7182" max="7182" width="2" style="641" customWidth="1"/>
    <col min="7183" max="7183" width="13.875" style="641" bestFit="1" customWidth="1"/>
    <col min="7184" max="7424" width="8.875" style="641"/>
    <col min="7425" max="7425" width="2.75" style="641" customWidth="1"/>
    <col min="7426" max="7426" width="2.625" style="641" customWidth="1"/>
    <col min="7427" max="7427" width="3.125" style="641" customWidth="1"/>
    <col min="7428" max="7428" width="2.875" style="641" customWidth="1"/>
    <col min="7429" max="7429" width="2.25" style="641" customWidth="1"/>
    <col min="7430" max="7430" width="2" style="641" customWidth="1"/>
    <col min="7431" max="7431" width="4.25" style="641" customWidth="1"/>
    <col min="7432" max="7432" width="19" style="641" customWidth="1"/>
    <col min="7433" max="7433" width="13.875" style="641" bestFit="1" customWidth="1"/>
    <col min="7434" max="7434" width="2" style="641" customWidth="1"/>
    <col min="7435" max="7435" width="8.875" style="641"/>
    <col min="7436" max="7436" width="2.25" style="641" customWidth="1"/>
    <col min="7437" max="7437" width="8.875" style="641"/>
    <col min="7438" max="7438" width="2" style="641" customWidth="1"/>
    <col min="7439" max="7439" width="13.875" style="641" bestFit="1" customWidth="1"/>
    <col min="7440" max="7680" width="8.875" style="641"/>
    <col min="7681" max="7681" width="2.75" style="641" customWidth="1"/>
    <col min="7682" max="7682" width="2.625" style="641" customWidth="1"/>
    <col min="7683" max="7683" width="3.125" style="641" customWidth="1"/>
    <col min="7684" max="7684" width="2.875" style="641" customWidth="1"/>
    <col min="7685" max="7685" width="2.25" style="641" customWidth="1"/>
    <col min="7686" max="7686" width="2" style="641" customWidth="1"/>
    <col min="7687" max="7687" width="4.25" style="641" customWidth="1"/>
    <col min="7688" max="7688" width="19" style="641" customWidth="1"/>
    <col min="7689" max="7689" width="13.875" style="641" bestFit="1" customWidth="1"/>
    <col min="7690" max="7690" width="2" style="641" customWidth="1"/>
    <col min="7691" max="7691" width="8.875" style="641"/>
    <col min="7692" max="7692" width="2.25" style="641" customWidth="1"/>
    <col min="7693" max="7693" width="8.875" style="641"/>
    <col min="7694" max="7694" width="2" style="641" customWidth="1"/>
    <col min="7695" max="7695" width="13.875" style="641" bestFit="1" customWidth="1"/>
    <col min="7696" max="7936" width="8.875" style="641"/>
    <col min="7937" max="7937" width="2.75" style="641" customWidth="1"/>
    <col min="7938" max="7938" width="2.625" style="641" customWidth="1"/>
    <col min="7939" max="7939" width="3.125" style="641" customWidth="1"/>
    <col min="7940" max="7940" width="2.875" style="641" customWidth="1"/>
    <col min="7941" max="7941" width="2.25" style="641" customWidth="1"/>
    <col min="7942" max="7942" width="2" style="641" customWidth="1"/>
    <col min="7943" max="7943" width="4.25" style="641" customWidth="1"/>
    <col min="7944" max="7944" width="19" style="641" customWidth="1"/>
    <col min="7945" max="7945" width="13.875" style="641" bestFit="1" customWidth="1"/>
    <col min="7946" max="7946" width="2" style="641" customWidth="1"/>
    <col min="7947" max="7947" width="8.875" style="641"/>
    <col min="7948" max="7948" width="2.25" style="641" customWidth="1"/>
    <col min="7949" max="7949" width="8.875" style="641"/>
    <col min="7950" max="7950" width="2" style="641" customWidth="1"/>
    <col min="7951" max="7951" width="13.875" style="641" bestFit="1" customWidth="1"/>
    <col min="7952" max="8192" width="8.875" style="641"/>
    <col min="8193" max="8193" width="2.75" style="641" customWidth="1"/>
    <col min="8194" max="8194" width="2.625" style="641" customWidth="1"/>
    <col min="8195" max="8195" width="3.125" style="641" customWidth="1"/>
    <col min="8196" max="8196" width="2.875" style="641" customWidth="1"/>
    <col min="8197" max="8197" width="2.25" style="641" customWidth="1"/>
    <col min="8198" max="8198" width="2" style="641" customWidth="1"/>
    <col min="8199" max="8199" width="4.25" style="641" customWidth="1"/>
    <col min="8200" max="8200" width="19" style="641" customWidth="1"/>
    <col min="8201" max="8201" width="13.875" style="641" bestFit="1" customWidth="1"/>
    <col min="8202" max="8202" width="2" style="641" customWidth="1"/>
    <col min="8203" max="8203" width="8.875" style="641"/>
    <col min="8204" max="8204" width="2.25" style="641" customWidth="1"/>
    <col min="8205" max="8205" width="8.875" style="641"/>
    <col min="8206" max="8206" width="2" style="641" customWidth="1"/>
    <col min="8207" max="8207" width="13.875" style="641" bestFit="1" customWidth="1"/>
    <col min="8208" max="8448" width="8.875" style="641"/>
    <col min="8449" max="8449" width="2.75" style="641" customWidth="1"/>
    <col min="8450" max="8450" width="2.625" style="641" customWidth="1"/>
    <col min="8451" max="8451" width="3.125" style="641" customWidth="1"/>
    <col min="8452" max="8452" width="2.875" style="641" customWidth="1"/>
    <col min="8453" max="8453" width="2.25" style="641" customWidth="1"/>
    <col min="8454" max="8454" width="2" style="641" customWidth="1"/>
    <col min="8455" max="8455" width="4.25" style="641" customWidth="1"/>
    <col min="8456" max="8456" width="19" style="641" customWidth="1"/>
    <col min="8457" max="8457" width="13.875" style="641" bestFit="1" customWidth="1"/>
    <col min="8458" max="8458" width="2" style="641" customWidth="1"/>
    <col min="8459" max="8459" width="8.875" style="641"/>
    <col min="8460" max="8460" width="2.25" style="641" customWidth="1"/>
    <col min="8461" max="8461" width="8.875" style="641"/>
    <col min="8462" max="8462" width="2" style="641" customWidth="1"/>
    <col min="8463" max="8463" width="13.875" style="641" bestFit="1" customWidth="1"/>
    <col min="8464" max="8704" width="8.875" style="641"/>
    <col min="8705" max="8705" width="2.75" style="641" customWidth="1"/>
    <col min="8706" max="8706" width="2.625" style="641" customWidth="1"/>
    <col min="8707" max="8707" width="3.125" style="641" customWidth="1"/>
    <col min="8708" max="8708" width="2.875" style="641" customWidth="1"/>
    <col min="8709" max="8709" width="2.25" style="641" customWidth="1"/>
    <col min="8710" max="8710" width="2" style="641" customWidth="1"/>
    <col min="8711" max="8711" width="4.25" style="641" customWidth="1"/>
    <col min="8712" max="8712" width="19" style="641" customWidth="1"/>
    <col min="8713" max="8713" width="13.875" style="641" bestFit="1" customWidth="1"/>
    <col min="8714" max="8714" width="2" style="641" customWidth="1"/>
    <col min="8715" max="8715" width="8.875" style="641"/>
    <col min="8716" max="8716" width="2.25" style="641" customWidth="1"/>
    <col min="8717" max="8717" width="8.875" style="641"/>
    <col min="8718" max="8718" width="2" style="641" customWidth="1"/>
    <col min="8719" max="8719" width="13.875" style="641" bestFit="1" customWidth="1"/>
    <col min="8720" max="8960" width="8.875" style="641"/>
    <col min="8961" max="8961" width="2.75" style="641" customWidth="1"/>
    <col min="8962" max="8962" width="2.625" style="641" customWidth="1"/>
    <col min="8963" max="8963" width="3.125" style="641" customWidth="1"/>
    <col min="8964" max="8964" width="2.875" style="641" customWidth="1"/>
    <col min="8965" max="8965" width="2.25" style="641" customWidth="1"/>
    <col min="8966" max="8966" width="2" style="641" customWidth="1"/>
    <col min="8967" max="8967" width="4.25" style="641" customWidth="1"/>
    <col min="8968" max="8968" width="19" style="641" customWidth="1"/>
    <col min="8969" max="8969" width="13.875" style="641" bestFit="1" customWidth="1"/>
    <col min="8970" max="8970" width="2" style="641" customWidth="1"/>
    <col min="8971" max="8971" width="8.875" style="641"/>
    <col min="8972" max="8972" width="2.25" style="641" customWidth="1"/>
    <col min="8973" max="8973" width="8.875" style="641"/>
    <col min="8974" max="8974" width="2" style="641" customWidth="1"/>
    <col min="8975" max="8975" width="13.875" style="641" bestFit="1" customWidth="1"/>
    <col min="8976" max="9216" width="8.875" style="641"/>
    <col min="9217" max="9217" width="2.75" style="641" customWidth="1"/>
    <col min="9218" max="9218" width="2.625" style="641" customWidth="1"/>
    <col min="9219" max="9219" width="3.125" style="641" customWidth="1"/>
    <col min="9220" max="9220" width="2.875" style="641" customWidth="1"/>
    <col min="9221" max="9221" width="2.25" style="641" customWidth="1"/>
    <col min="9222" max="9222" width="2" style="641" customWidth="1"/>
    <col min="9223" max="9223" width="4.25" style="641" customWidth="1"/>
    <col min="9224" max="9224" width="19" style="641" customWidth="1"/>
    <col min="9225" max="9225" width="13.875" style="641" bestFit="1" customWidth="1"/>
    <col min="9226" max="9226" width="2" style="641" customWidth="1"/>
    <col min="9227" max="9227" width="8.875" style="641"/>
    <col min="9228" max="9228" width="2.25" style="641" customWidth="1"/>
    <col min="9229" max="9229" width="8.875" style="641"/>
    <col min="9230" max="9230" width="2" style="641" customWidth="1"/>
    <col min="9231" max="9231" width="13.875" style="641" bestFit="1" customWidth="1"/>
    <col min="9232" max="9472" width="8.875" style="641"/>
    <col min="9473" max="9473" width="2.75" style="641" customWidth="1"/>
    <col min="9474" max="9474" width="2.625" style="641" customWidth="1"/>
    <col min="9475" max="9475" width="3.125" style="641" customWidth="1"/>
    <col min="9476" max="9476" width="2.875" style="641" customWidth="1"/>
    <col min="9477" max="9477" width="2.25" style="641" customWidth="1"/>
    <col min="9478" max="9478" width="2" style="641" customWidth="1"/>
    <col min="9479" max="9479" width="4.25" style="641" customWidth="1"/>
    <col min="9480" max="9480" width="19" style="641" customWidth="1"/>
    <col min="9481" max="9481" width="13.875" style="641" bestFit="1" customWidth="1"/>
    <col min="9482" max="9482" width="2" style="641" customWidth="1"/>
    <col min="9483" max="9483" width="8.875" style="641"/>
    <col min="9484" max="9484" width="2.25" style="641" customWidth="1"/>
    <col min="9485" max="9485" width="8.875" style="641"/>
    <col min="9486" max="9486" width="2" style="641" customWidth="1"/>
    <col min="9487" max="9487" width="13.875" style="641" bestFit="1" customWidth="1"/>
    <col min="9488" max="9728" width="8.875" style="641"/>
    <col min="9729" max="9729" width="2.75" style="641" customWidth="1"/>
    <col min="9730" max="9730" width="2.625" style="641" customWidth="1"/>
    <col min="9731" max="9731" width="3.125" style="641" customWidth="1"/>
    <col min="9732" max="9732" width="2.875" style="641" customWidth="1"/>
    <col min="9733" max="9733" width="2.25" style="641" customWidth="1"/>
    <col min="9734" max="9734" width="2" style="641" customWidth="1"/>
    <col min="9735" max="9735" width="4.25" style="641" customWidth="1"/>
    <col min="9736" max="9736" width="19" style="641" customWidth="1"/>
    <col min="9737" max="9737" width="13.875" style="641" bestFit="1" customWidth="1"/>
    <col min="9738" max="9738" width="2" style="641" customWidth="1"/>
    <col min="9739" max="9739" width="8.875" style="641"/>
    <col min="9740" max="9740" width="2.25" style="641" customWidth="1"/>
    <col min="9741" max="9741" width="8.875" style="641"/>
    <col min="9742" max="9742" width="2" style="641" customWidth="1"/>
    <col min="9743" max="9743" width="13.875" style="641" bestFit="1" customWidth="1"/>
    <col min="9744" max="9984" width="8.875" style="641"/>
    <col min="9985" max="9985" width="2.75" style="641" customWidth="1"/>
    <col min="9986" max="9986" width="2.625" style="641" customWidth="1"/>
    <col min="9987" max="9987" width="3.125" style="641" customWidth="1"/>
    <col min="9988" max="9988" width="2.875" style="641" customWidth="1"/>
    <col min="9989" max="9989" width="2.25" style="641" customWidth="1"/>
    <col min="9990" max="9990" width="2" style="641" customWidth="1"/>
    <col min="9991" max="9991" width="4.25" style="641" customWidth="1"/>
    <col min="9992" max="9992" width="19" style="641" customWidth="1"/>
    <col min="9993" max="9993" width="13.875" style="641" bestFit="1" customWidth="1"/>
    <col min="9994" max="9994" width="2" style="641" customWidth="1"/>
    <col min="9995" max="9995" width="8.875" style="641"/>
    <col min="9996" max="9996" width="2.25" style="641" customWidth="1"/>
    <col min="9997" max="9997" width="8.875" style="641"/>
    <col min="9998" max="9998" width="2" style="641" customWidth="1"/>
    <col min="9999" max="9999" width="13.875" style="641" bestFit="1" customWidth="1"/>
    <col min="10000" max="10240" width="8.875" style="641"/>
    <col min="10241" max="10241" width="2.75" style="641" customWidth="1"/>
    <col min="10242" max="10242" width="2.625" style="641" customWidth="1"/>
    <col min="10243" max="10243" width="3.125" style="641" customWidth="1"/>
    <col min="10244" max="10244" width="2.875" style="641" customWidth="1"/>
    <col min="10245" max="10245" width="2.25" style="641" customWidth="1"/>
    <col min="10246" max="10246" width="2" style="641" customWidth="1"/>
    <col min="10247" max="10247" width="4.25" style="641" customWidth="1"/>
    <col min="10248" max="10248" width="19" style="641" customWidth="1"/>
    <col min="10249" max="10249" width="13.875" style="641" bestFit="1" customWidth="1"/>
    <col min="10250" max="10250" width="2" style="641" customWidth="1"/>
    <col min="10251" max="10251" width="8.875" style="641"/>
    <col min="10252" max="10252" width="2.25" style="641" customWidth="1"/>
    <col min="10253" max="10253" width="8.875" style="641"/>
    <col min="10254" max="10254" width="2" style="641" customWidth="1"/>
    <col min="10255" max="10255" width="13.875" style="641" bestFit="1" customWidth="1"/>
    <col min="10256" max="10496" width="8.875" style="641"/>
    <col min="10497" max="10497" width="2.75" style="641" customWidth="1"/>
    <col min="10498" max="10498" width="2.625" style="641" customWidth="1"/>
    <col min="10499" max="10499" width="3.125" style="641" customWidth="1"/>
    <col min="10500" max="10500" width="2.875" style="641" customWidth="1"/>
    <col min="10501" max="10501" width="2.25" style="641" customWidth="1"/>
    <col min="10502" max="10502" width="2" style="641" customWidth="1"/>
    <col min="10503" max="10503" width="4.25" style="641" customWidth="1"/>
    <col min="10504" max="10504" width="19" style="641" customWidth="1"/>
    <col min="10505" max="10505" width="13.875" style="641" bestFit="1" customWidth="1"/>
    <col min="10506" max="10506" width="2" style="641" customWidth="1"/>
    <col min="10507" max="10507" width="8.875" style="641"/>
    <col min="10508" max="10508" width="2.25" style="641" customWidth="1"/>
    <col min="10509" max="10509" width="8.875" style="641"/>
    <col min="10510" max="10510" width="2" style="641" customWidth="1"/>
    <col min="10511" max="10511" width="13.875" style="641" bestFit="1" customWidth="1"/>
    <col min="10512" max="10752" width="8.875" style="641"/>
    <col min="10753" max="10753" width="2.75" style="641" customWidth="1"/>
    <col min="10754" max="10754" width="2.625" style="641" customWidth="1"/>
    <col min="10755" max="10755" width="3.125" style="641" customWidth="1"/>
    <col min="10756" max="10756" width="2.875" style="641" customWidth="1"/>
    <col min="10757" max="10757" width="2.25" style="641" customWidth="1"/>
    <col min="10758" max="10758" width="2" style="641" customWidth="1"/>
    <col min="10759" max="10759" width="4.25" style="641" customWidth="1"/>
    <col min="10760" max="10760" width="19" style="641" customWidth="1"/>
    <col min="10761" max="10761" width="13.875" style="641" bestFit="1" customWidth="1"/>
    <col min="10762" max="10762" width="2" style="641" customWidth="1"/>
    <col min="10763" max="10763" width="8.875" style="641"/>
    <col min="10764" max="10764" width="2.25" style="641" customWidth="1"/>
    <col min="10765" max="10765" width="8.875" style="641"/>
    <col min="10766" max="10766" width="2" style="641" customWidth="1"/>
    <col min="10767" max="10767" width="13.875" style="641" bestFit="1" customWidth="1"/>
    <col min="10768" max="11008" width="8.875" style="641"/>
    <col min="11009" max="11009" width="2.75" style="641" customWidth="1"/>
    <col min="11010" max="11010" width="2.625" style="641" customWidth="1"/>
    <col min="11011" max="11011" width="3.125" style="641" customWidth="1"/>
    <col min="11012" max="11012" width="2.875" style="641" customWidth="1"/>
    <col min="11013" max="11013" width="2.25" style="641" customWidth="1"/>
    <col min="11014" max="11014" width="2" style="641" customWidth="1"/>
    <col min="11015" max="11015" width="4.25" style="641" customWidth="1"/>
    <col min="11016" max="11016" width="19" style="641" customWidth="1"/>
    <col min="11017" max="11017" width="13.875" style="641" bestFit="1" customWidth="1"/>
    <col min="11018" max="11018" width="2" style="641" customWidth="1"/>
    <col min="11019" max="11019" width="8.875" style="641"/>
    <col min="11020" max="11020" width="2.25" style="641" customWidth="1"/>
    <col min="11021" max="11021" width="8.875" style="641"/>
    <col min="11022" max="11022" width="2" style="641" customWidth="1"/>
    <col min="11023" max="11023" width="13.875" style="641" bestFit="1" customWidth="1"/>
    <col min="11024" max="11264" width="8.875" style="641"/>
    <col min="11265" max="11265" width="2.75" style="641" customWidth="1"/>
    <col min="11266" max="11266" width="2.625" style="641" customWidth="1"/>
    <col min="11267" max="11267" width="3.125" style="641" customWidth="1"/>
    <col min="11268" max="11268" width="2.875" style="641" customWidth="1"/>
    <col min="11269" max="11269" width="2.25" style="641" customWidth="1"/>
    <col min="11270" max="11270" width="2" style="641" customWidth="1"/>
    <col min="11271" max="11271" width="4.25" style="641" customWidth="1"/>
    <col min="11272" max="11272" width="19" style="641" customWidth="1"/>
    <col min="11273" max="11273" width="13.875" style="641" bestFit="1" customWidth="1"/>
    <col min="11274" max="11274" width="2" style="641" customWidth="1"/>
    <col min="11275" max="11275" width="8.875" style="641"/>
    <col min="11276" max="11276" width="2.25" style="641" customWidth="1"/>
    <col min="11277" max="11277" width="8.875" style="641"/>
    <col min="11278" max="11278" width="2" style="641" customWidth="1"/>
    <col min="11279" max="11279" width="13.875" style="641" bestFit="1" customWidth="1"/>
    <col min="11280" max="11520" width="8.875" style="641"/>
    <col min="11521" max="11521" width="2.75" style="641" customWidth="1"/>
    <col min="11522" max="11522" width="2.625" style="641" customWidth="1"/>
    <col min="11523" max="11523" width="3.125" style="641" customWidth="1"/>
    <col min="11524" max="11524" width="2.875" style="641" customWidth="1"/>
    <col min="11525" max="11525" width="2.25" style="641" customWidth="1"/>
    <col min="11526" max="11526" width="2" style="641" customWidth="1"/>
    <col min="11527" max="11527" width="4.25" style="641" customWidth="1"/>
    <col min="11528" max="11528" width="19" style="641" customWidth="1"/>
    <col min="11529" max="11529" width="13.875" style="641" bestFit="1" customWidth="1"/>
    <col min="11530" max="11530" width="2" style="641" customWidth="1"/>
    <col min="11531" max="11531" width="8.875" style="641"/>
    <col min="11532" max="11532" width="2.25" style="641" customWidth="1"/>
    <col min="11533" max="11533" width="8.875" style="641"/>
    <col min="11534" max="11534" width="2" style="641" customWidth="1"/>
    <col min="11535" max="11535" width="13.875" style="641" bestFit="1" customWidth="1"/>
    <col min="11536" max="11776" width="8.875" style="641"/>
    <col min="11777" max="11777" width="2.75" style="641" customWidth="1"/>
    <col min="11778" max="11778" width="2.625" style="641" customWidth="1"/>
    <col min="11779" max="11779" width="3.125" style="641" customWidth="1"/>
    <col min="11780" max="11780" width="2.875" style="641" customWidth="1"/>
    <col min="11781" max="11781" width="2.25" style="641" customWidth="1"/>
    <col min="11782" max="11782" width="2" style="641" customWidth="1"/>
    <col min="11783" max="11783" width="4.25" style="641" customWidth="1"/>
    <col min="11784" max="11784" width="19" style="641" customWidth="1"/>
    <col min="11785" max="11785" width="13.875" style="641" bestFit="1" customWidth="1"/>
    <col min="11786" max="11786" width="2" style="641" customWidth="1"/>
    <col min="11787" max="11787" width="8.875" style="641"/>
    <col min="11788" max="11788" width="2.25" style="641" customWidth="1"/>
    <col min="11789" max="11789" width="8.875" style="641"/>
    <col min="11790" max="11790" width="2" style="641" customWidth="1"/>
    <col min="11791" max="11791" width="13.875" style="641" bestFit="1" customWidth="1"/>
    <col min="11792" max="12032" width="8.875" style="641"/>
    <col min="12033" max="12033" width="2.75" style="641" customWidth="1"/>
    <col min="12034" max="12034" width="2.625" style="641" customWidth="1"/>
    <col min="12035" max="12035" width="3.125" style="641" customWidth="1"/>
    <col min="12036" max="12036" width="2.875" style="641" customWidth="1"/>
    <col min="12037" max="12037" width="2.25" style="641" customWidth="1"/>
    <col min="12038" max="12038" width="2" style="641" customWidth="1"/>
    <col min="12039" max="12039" width="4.25" style="641" customWidth="1"/>
    <col min="12040" max="12040" width="19" style="641" customWidth="1"/>
    <col min="12041" max="12041" width="13.875" style="641" bestFit="1" customWidth="1"/>
    <col min="12042" max="12042" width="2" style="641" customWidth="1"/>
    <col min="12043" max="12043" width="8.875" style="641"/>
    <col min="12044" max="12044" width="2.25" style="641" customWidth="1"/>
    <col min="12045" max="12045" width="8.875" style="641"/>
    <col min="12046" max="12046" width="2" style="641" customWidth="1"/>
    <col min="12047" max="12047" width="13.875" style="641" bestFit="1" customWidth="1"/>
    <col min="12048" max="12288" width="8.875" style="641"/>
    <col min="12289" max="12289" width="2.75" style="641" customWidth="1"/>
    <col min="12290" max="12290" width="2.625" style="641" customWidth="1"/>
    <col min="12291" max="12291" width="3.125" style="641" customWidth="1"/>
    <col min="12292" max="12292" width="2.875" style="641" customWidth="1"/>
    <col min="12293" max="12293" width="2.25" style="641" customWidth="1"/>
    <col min="12294" max="12294" width="2" style="641" customWidth="1"/>
    <col min="12295" max="12295" width="4.25" style="641" customWidth="1"/>
    <col min="12296" max="12296" width="19" style="641" customWidth="1"/>
    <col min="12297" max="12297" width="13.875" style="641" bestFit="1" customWidth="1"/>
    <col min="12298" max="12298" width="2" style="641" customWidth="1"/>
    <col min="12299" max="12299" width="8.875" style="641"/>
    <col min="12300" max="12300" width="2.25" style="641" customWidth="1"/>
    <col min="12301" max="12301" width="8.875" style="641"/>
    <col min="12302" max="12302" width="2" style="641" customWidth="1"/>
    <col min="12303" max="12303" width="13.875" style="641" bestFit="1" customWidth="1"/>
    <col min="12304" max="12544" width="8.875" style="641"/>
    <col min="12545" max="12545" width="2.75" style="641" customWidth="1"/>
    <col min="12546" max="12546" width="2.625" style="641" customWidth="1"/>
    <col min="12547" max="12547" width="3.125" style="641" customWidth="1"/>
    <col min="12548" max="12548" width="2.875" style="641" customWidth="1"/>
    <col min="12549" max="12549" width="2.25" style="641" customWidth="1"/>
    <col min="12550" max="12550" width="2" style="641" customWidth="1"/>
    <col min="12551" max="12551" width="4.25" style="641" customWidth="1"/>
    <col min="12552" max="12552" width="19" style="641" customWidth="1"/>
    <col min="12553" max="12553" width="13.875" style="641" bestFit="1" customWidth="1"/>
    <col min="12554" max="12554" width="2" style="641" customWidth="1"/>
    <col min="12555" max="12555" width="8.875" style="641"/>
    <col min="12556" max="12556" width="2.25" style="641" customWidth="1"/>
    <col min="12557" max="12557" width="8.875" style="641"/>
    <col min="12558" max="12558" width="2" style="641" customWidth="1"/>
    <col min="12559" max="12559" width="13.875" style="641" bestFit="1" customWidth="1"/>
    <col min="12560" max="12800" width="8.875" style="641"/>
    <col min="12801" max="12801" width="2.75" style="641" customWidth="1"/>
    <col min="12802" max="12802" width="2.625" style="641" customWidth="1"/>
    <col min="12803" max="12803" width="3.125" style="641" customWidth="1"/>
    <col min="12804" max="12804" width="2.875" style="641" customWidth="1"/>
    <col min="12805" max="12805" width="2.25" style="641" customWidth="1"/>
    <col min="12806" max="12806" width="2" style="641" customWidth="1"/>
    <col min="12807" max="12807" width="4.25" style="641" customWidth="1"/>
    <col min="12808" max="12808" width="19" style="641" customWidth="1"/>
    <col min="12809" max="12809" width="13.875" style="641" bestFit="1" customWidth="1"/>
    <col min="12810" max="12810" width="2" style="641" customWidth="1"/>
    <col min="12811" max="12811" width="8.875" style="641"/>
    <col min="12812" max="12812" width="2.25" style="641" customWidth="1"/>
    <col min="12813" max="12813" width="8.875" style="641"/>
    <col min="12814" max="12814" width="2" style="641" customWidth="1"/>
    <col min="12815" max="12815" width="13.875" style="641" bestFit="1" customWidth="1"/>
    <col min="12816" max="13056" width="8.875" style="641"/>
    <col min="13057" max="13057" width="2.75" style="641" customWidth="1"/>
    <col min="13058" max="13058" width="2.625" style="641" customWidth="1"/>
    <col min="13059" max="13059" width="3.125" style="641" customWidth="1"/>
    <col min="13060" max="13060" width="2.875" style="641" customWidth="1"/>
    <col min="13061" max="13061" width="2.25" style="641" customWidth="1"/>
    <col min="13062" max="13062" width="2" style="641" customWidth="1"/>
    <col min="13063" max="13063" width="4.25" style="641" customWidth="1"/>
    <col min="13064" max="13064" width="19" style="641" customWidth="1"/>
    <col min="13065" max="13065" width="13.875" style="641" bestFit="1" customWidth="1"/>
    <col min="13066" max="13066" width="2" style="641" customWidth="1"/>
    <col min="13067" max="13067" width="8.875" style="641"/>
    <col min="13068" max="13068" width="2.25" style="641" customWidth="1"/>
    <col min="13069" max="13069" width="8.875" style="641"/>
    <col min="13070" max="13070" width="2" style="641" customWidth="1"/>
    <col min="13071" max="13071" width="13.875" style="641" bestFit="1" customWidth="1"/>
    <col min="13072" max="13312" width="8.875" style="641"/>
    <col min="13313" max="13313" width="2.75" style="641" customWidth="1"/>
    <col min="13314" max="13314" width="2.625" style="641" customWidth="1"/>
    <col min="13315" max="13315" width="3.125" style="641" customWidth="1"/>
    <col min="13316" max="13316" width="2.875" style="641" customWidth="1"/>
    <col min="13317" max="13317" width="2.25" style="641" customWidth="1"/>
    <col min="13318" max="13318" width="2" style="641" customWidth="1"/>
    <col min="13319" max="13319" width="4.25" style="641" customWidth="1"/>
    <col min="13320" max="13320" width="19" style="641" customWidth="1"/>
    <col min="13321" max="13321" width="13.875" style="641" bestFit="1" customWidth="1"/>
    <col min="13322" max="13322" width="2" style="641" customWidth="1"/>
    <col min="13323" max="13323" width="8.875" style="641"/>
    <col min="13324" max="13324" width="2.25" style="641" customWidth="1"/>
    <col min="13325" max="13325" width="8.875" style="641"/>
    <col min="13326" max="13326" width="2" style="641" customWidth="1"/>
    <col min="13327" max="13327" width="13.875" style="641" bestFit="1" customWidth="1"/>
    <col min="13328" max="13568" width="8.875" style="641"/>
    <col min="13569" max="13569" width="2.75" style="641" customWidth="1"/>
    <col min="13570" max="13570" width="2.625" style="641" customWidth="1"/>
    <col min="13571" max="13571" width="3.125" style="641" customWidth="1"/>
    <col min="13572" max="13572" width="2.875" style="641" customWidth="1"/>
    <col min="13573" max="13573" width="2.25" style="641" customWidth="1"/>
    <col min="13574" max="13574" width="2" style="641" customWidth="1"/>
    <col min="13575" max="13575" width="4.25" style="641" customWidth="1"/>
    <col min="13576" max="13576" width="19" style="641" customWidth="1"/>
    <col min="13577" max="13577" width="13.875" style="641" bestFit="1" customWidth="1"/>
    <col min="13578" max="13578" width="2" style="641" customWidth="1"/>
    <col min="13579" max="13579" width="8.875" style="641"/>
    <col min="13580" max="13580" width="2.25" style="641" customWidth="1"/>
    <col min="13581" max="13581" width="8.875" style="641"/>
    <col min="13582" max="13582" width="2" style="641" customWidth="1"/>
    <col min="13583" max="13583" width="13.875" style="641" bestFit="1" customWidth="1"/>
    <col min="13584" max="13824" width="8.875" style="641"/>
    <col min="13825" max="13825" width="2.75" style="641" customWidth="1"/>
    <col min="13826" max="13826" width="2.625" style="641" customWidth="1"/>
    <col min="13827" max="13827" width="3.125" style="641" customWidth="1"/>
    <col min="13828" max="13828" width="2.875" style="641" customWidth="1"/>
    <col min="13829" max="13829" width="2.25" style="641" customWidth="1"/>
    <col min="13830" max="13830" width="2" style="641" customWidth="1"/>
    <col min="13831" max="13831" width="4.25" style="641" customWidth="1"/>
    <col min="13832" max="13832" width="19" style="641" customWidth="1"/>
    <col min="13833" max="13833" width="13.875" style="641" bestFit="1" customWidth="1"/>
    <col min="13834" max="13834" width="2" style="641" customWidth="1"/>
    <col min="13835" max="13835" width="8.875" style="641"/>
    <col min="13836" max="13836" width="2.25" style="641" customWidth="1"/>
    <col min="13837" max="13837" width="8.875" style="641"/>
    <col min="13838" max="13838" width="2" style="641" customWidth="1"/>
    <col min="13839" max="13839" width="13.875" style="641" bestFit="1" customWidth="1"/>
    <col min="13840" max="14080" width="8.875" style="641"/>
    <col min="14081" max="14081" width="2.75" style="641" customWidth="1"/>
    <col min="14082" max="14082" width="2.625" style="641" customWidth="1"/>
    <col min="14083" max="14083" width="3.125" style="641" customWidth="1"/>
    <col min="14084" max="14084" width="2.875" style="641" customWidth="1"/>
    <col min="14085" max="14085" width="2.25" style="641" customWidth="1"/>
    <col min="14086" max="14086" width="2" style="641" customWidth="1"/>
    <col min="14087" max="14087" width="4.25" style="641" customWidth="1"/>
    <col min="14088" max="14088" width="19" style="641" customWidth="1"/>
    <col min="14089" max="14089" width="13.875" style="641" bestFit="1" customWidth="1"/>
    <col min="14090" max="14090" width="2" style="641" customWidth="1"/>
    <col min="14091" max="14091" width="8.875" style="641"/>
    <col min="14092" max="14092" width="2.25" style="641" customWidth="1"/>
    <col min="14093" max="14093" width="8.875" style="641"/>
    <col min="14094" max="14094" width="2" style="641" customWidth="1"/>
    <col min="14095" max="14095" width="13.875" style="641" bestFit="1" customWidth="1"/>
    <col min="14096" max="14336" width="8.875" style="641"/>
    <col min="14337" max="14337" width="2.75" style="641" customWidth="1"/>
    <col min="14338" max="14338" width="2.625" style="641" customWidth="1"/>
    <col min="14339" max="14339" width="3.125" style="641" customWidth="1"/>
    <col min="14340" max="14340" width="2.875" style="641" customWidth="1"/>
    <col min="14341" max="14341" width="2.25" style="641" customWidth="1"/>
    <col min="14342" max="14342" width="2" style="641" customWidth="1"/>
    <col min="14343" max="14343" width="4.25" style="641" customWidth="1"/>
    <col min="14344" max="14344" width="19" style="641" customWidth="1"/>
    <col min="14345" max="14345" width="13.875" style="641" bestFit="1" customWidth="1"/>
    <col min="14346" max="14346" width="2" style="641" customWidth="1"/>
    <col min="14347" max="14347" width="8.875" style="641"/>
    <col min="14348" max="14348" width="2.25" style="641" customWidth="1"/>
    <col min="14349" max="14349" width="8.875" style="641"/>
    <col min="14350" max="14350" width="2" style="641" customWidth="1"/>
    <col min="14351" max="14351" width="13.875" style="641" bestFit="1" customWidth="1"/>
    <col min="14352" max="14592" width="8.875" style="641"/>
    <col min="14593" max="14593" width="2.75" style="641" customWidth="1"/>
    <col min="14594" max="14594" width="2.625" style="641" customWidth="1"/>
    <col min="14595" max="14595" width="3.125" style="641" customWidth="1"/>
    <col min="14596" max="14596" width="2.875" style="641" customWidth="1"/>
    <col min="14597" max="14597" width="2.25" style="641" customWidth="1"/>
    <col min="14598" max="14598" width="2" style="641" customWidth="1"/>
    <col min="14599" max="14599" width="4.25" style="641" customWidth="1"/>
    <col min="14600" max="14600" width="19" style="641" customWidth="1"/>
    <col min="14601" max="14601" width="13.875" style="641" bestFit="1" customWidth="1"/>
    <col min="14602" max="14602" width="2" style="641" customWidth="1"/>
    <col min="14603" max="14603" width="8.875" style="641"/>
    <col min="14604" max="14604" width="2.25" style="641" customWidth="1"/>
    <col min="14605" max="14605" width="8.875" style="641"/>
    <col min="14606" max="14606" width="2" style="641" customWidth="1"/>
    <col min="14607" max="14607" width="13.875" style="641" bestFit="1" customWidth="1"/>
    <col min="14608" max="14848" width="8.875" style="641"/>
    <col min="14849" max="14849" width="2.75" style="641" customWidth="1"/>
    <col min="14850" max="14850" width="2.625" style="641" customWidth="1"/>
    <col min="14851" max="14851" width="3.125" style="641" customWidth="1"/>
    <col min="14852" max="14852" width="2.875" style="641" customWidth="1"/>
    <col min="14853" max="14853" width="2.25" style="641" customWidth="1"/>
    <col min="14854" max="14854" width="2" style="641" customWidth="1"/>
    <col min="14855" max="14855" width="4.25" style="641" customWidth="1"/>
    <col min="14856" max="14856" width="19" style="641" customWidth="1"/>
    <col min="14857" max="14857" width="13.875" style="641" bestFit="1" customWidth="1"/>
    <col min="14858" max="14858" width="2" style="641" customWidth="1"/>
    <col min="14859" max="14859" width="8.875" style="641"/>
    <col min="14860" max="14860" width="2.25" style="641" customWidth="1"/>
    <col min="14861" max="14861" width="8.875" style="641"/>
    <col min="14862" max="14862" width="2" style="641" customWidth="1"/>
    <col min="14863" max="14863" width="13.875" style="641" bestFit="1" customWidth="1"/>
    <col min="14864" max="15104" width="8.875" style="641"/>
    <col min="15105" max="15105" width="2.75" style="641" customWidth="1"/>
    <col min="15106" max="15106" width="2.625" style="641" customWidth="1"/>
    <col min="15107" max="15107" width="3.125" style="641" customWidth="1"/>
    <col min="15108" max="15108" width="2.875" style="641" customWidth="1"/>
    <col min="15109" max="15109" width="2.25" style="641" customWidth="1"/>
    <col min="15110" max="15110" width="2" style="641" customWidth="1"/>
    <col min="15111" max="15111" width="4.25" style="641" customWidth="1"/>
    <col min="15112" max="15112" width="19" style="641" customWidth="1"/>
    <col min="15113" max="15113" width="13.875" style="641" bestFit="1" customWidth="1"/>
    <col min="15114" max="15114" width="2" style="641" customWidth="1"/>
    <col min="15115" max="15115" width="8.875" style="641"/>
    <col min="15116" max="15116" width="2.25" style="641" customWidth="1"/>
    <col min="15117" max="15117" width="8.875" style="641"/>
    <col min="15118" max="15118" width="2" style="641" customWidth="1"/>
    <col min="15119" max="15119" width="13.875" style="641" bestFit="1" customWidth="1"/>
    <col min="15120" max="15360" width="8.875" style="641"/>
    <col min="15361" max="15361" width="2.75" style="641" customWidth="1"/>
    <col min="15362" max="15362" width="2.625" style="641" customWidth="1"/>
    <col min="15363" max="15363" width="3.125" style="641" customWidth="1"/>
    <col min="15364" max="15364" width="2.875" style="641" customWidth="1"/>
    <col min="15365" max="15365" width="2.25" style="641" customWidth="1"/>
    <col min="15366" max="15366" width="2" style="641" customWidth="1"/>
    <col min="15367" max="15367" width="4.25" style="641" customWidth="1"/>
    <col min="15368" max="15368" width="19" style="641" customWidth="1"/>
    <col min="15369" max="15369" width="13.875" style="641" bestFit="1" customWidth="1"/>
    <col min="15370" max="15370" width="2" style="641" customWidth="1"/>
    <col min="15371" max="15371" width="8.875" style="641"/>
    <col min="15372" max="15372" width="2.25" style="641" customWidth="1"/>
    <col min="15373" max="15373" width="8.875" style="641"/>
    <col min="15374" max="15374" width="2" style="641" customWidth="1"/>
    <col min="15375" max="15375" width="13.875" style="641" bestFit="1" customWidth="1"/>
    <col min="15376" max="15616" width="8.875" style="641"/>
    <col min="15617" max="15617" width="2.75" style="641" customWidth="1"/>
    <col min="15618" max="15618" width="2.625" style="641" customWidth="1"/>
    <col min="15619" max="15619" width="3.125" style="641" customWidth="1"/>
    <col min="15620" max="15620" width="2.875" style="641" customWidth="1"/>
    <col min="15621" max="15621" width="2.25" style="641" customWidth="1"/>
    <col min="15622" max="15622" width="2" style="641" customWidth="1"/>
    <col min="15623" max="15623" width="4.25" style="641" customWidth="1"/>
    <col min="15624" max="15624" width="19" style="641" customWidth="1"/>
    <col min="15625" max="15625" width="13.875" style="641" bestFit="1" customWidth="1"/>
    <col min="15626" max="15626" width="2" style="641" customWidth="1"/>
    <col min="15627" max="15627" width="8.875" style="641"/>
    <col min="15628" max="15628" width="2.25" style="641" customWidth="1"/>
    <col min="15629" max="15629" width="8.875" style="641"/>
    <col min="15630" max="15630" width="2" style="641" customWidth="1"/>
    <col min="15631" max="15631" width="13.875" style="641" bestFit="1" customWidth="1"/>
    <col min="15632" max="15872" width="8.875" style="641"/>
    <col min="15873" max="15873" width="2.75" style="641" customWidth="1"/>
    <col min="15874" max="15874" width="2.625" style="641" customWidth="1"/>
    <col min="15875" max="15875" width="3.125" style="641" customWidth="1"/>
    <col min="15876" max="15876" width="2.875" style="641" customWidth="1"/>
    <col min="15877" max="15877" width="2.25" style="641" customWidth="1"/>
    <col min="15878" max="15878" width="2" style="641" customWidth="1"/>
    <col min="15879" max="15879" width="4.25" style="641" customWidth="1"/>
    <col min="15880" max="15880" width="19" style="641" customWidth="1"/>
    <col min="15881" max="15881" width="13.875" style="641" bestFit="1" customWidth="1"/>
    <col min="15882" max="15882" width="2" style="641" customWidth="1"/>
    <col min="15883" max="15883" width="8.875" style="641"/>
    <col min="15884" max="15884" width="2.25" style="641" customWidth="1"/>
    <col min="15885" max="15885" width="8.875" style="641"/>
    <col min="15886" max="15886" width="2" style="641" customWidth="1"/>
    <col min="15887" max="15887" width="13.875" style="641" bestFit="1" customWidth="1"/>
    <col min="15888" max="16128" width="8.875" style="641"/>
    <col min="16129" max="16129" width="2.75" style="641" customWidth="1"/>
    <col min="16130" max="16130" width="2.625" style="641" customWidth="1"/>
    <col min="16131" max="16131" width="3.125" style="641" customWidth="1"/>
    <col min="16132" max="16132" width="2.875" style="641" customWidth="1"/>
    <col min="16133" max="16133" width="2.25" style="641" customWidth="1"/>
    <col min="16134" max="16134" width="2" style="641" customWidth="1"/>
    <col min="16135" max="16135" width="4.25" style="641" customWidth="1"/>
    <col min="16136" max="16136" width="19" style="641" customWidth="1"/>
    <col min="16137" max="16137" width="13.875" style="641" bestFit="1" customWidth="1"/>
    <col min="16138" max="16138" width="2" style="641" customWidth="1"/>
    <col min="16139" max="16139" width="8.875" style="641"/>
    <col min="16140" max="16140" width="2.25" style="641" customWidth="1"/>
    <col min="16141" max="16141" width="8.875" style="641"/>
    <col min="16142" max="16142" width="2" style="641" customWidth="1"/>
    <col min="16143" max="16143" width="13.875" style="641" bestFit="1" customWidth="1"/>
    <col min="16144" max="16384" width="8.875" style="641"/>
  </cols>
  <sheetData>
    <row r="1" spans="1:16" s="17" customFormat="1" ht="20.25">
      <c r="A1" s="1237" t="s">
        <v>1359</v>
      </c>
      <c r="B1" s="143"/>
      <c r="C1" s="20"/>
      <c r="H1" s="115"/>
      <c r="I1" s="1300"/>
      <c r="J1" s="1300"/>
      <c r="K1" s="1300"/>
      <c r="L1" s="1300"/>
      <c r="M1" s="1300"/>
      <c r="N1" s="1300"/>
      <c r="O1" s="1300"/>
    </row>
    <row r="2" spans="1:16" s="13" customFormat="1" ht="18.75">
      <c r="B2" s="144"/>
      <c r="C2" s="11"/>
      <c r="D2" s="44"/>
      <c r="E2" s="11"/>
      <c r="F2" s="11"/>
      <c r="G2" s="11"/>
      <c r="H2" s="11"/>
      <c r="I2" s="1301"/>
      <c r="J2" s="1301"/>
      <c r="K2" s="1301"/>
      <c r="L2" s="1301"/>
      <c r="M2" s="1301"/>
      <c r="N2" s="1301"/>
      <c r="O2" s="1301"/>
    </row>
    <row r="3" spans="1:16" s="13" customFormat="1" ht="18.75">
      <c r="B3" s="144"/>
      <c r="C3" s="11"/>
      <c r="D3" s="44"/>
      <c r="E3" s="11"/>
      <c r="F3" s="11"/>
      <c r="G3" s="11"/>
      <c r="H3" s="11"/>
      <c r="I3" s="1301"/>
      <c r="J3" s="1301"/>
      <c r="K3" s="1301"/>
      <c r="L3" s="1301"/>
      <c r="M3" s="1301"/>
      <c r="N3" s="1301"/>
      <c r="O3" s="1301"/>
    </row>
    <row r="4" spans="1:16" s="13" customFormat="1" ht="18">
      <c r="A4" s="1456" t="s">
        <v>240</v>
      </c>
      <c r="B4" s="1456"/>
      <c r="C4" s="1456"/>
      <c r="D4" s="1456"/>
      <c r="E4" s="1456"/>
      <c r="F4" s="1456"/>
      <c r="G4" s="1456"/>
      <c r="H4" s="1456"/>
      <c r="I4" s="1456"/>
      <c r="J4" s="1456"/>
      <c r="K4" s="1456"/>
      <c r="L4" s="1456"/>
      <c r="M4" s="1456"/>
      <c r="N4" s="1456"/>
      <c r="O4" s="1456"/>
      <c r="P4" s="77"/>
    </row>
    <row r="5" spans="1:16" s="13" customFormat="1" ht="18">
      <c r="A5" s="1456" t="s">
        <v>120</v>
      </c>
      <c r="B5" s="1456"/>
      <c r="C5" s="1456"/>
      <c r="D5" s="1456"/>
      <c r="E5" s="1456"/>
      <c r="F5" s="1456"/>
      <c r="G5" s="1456"/>
      <c r="H5" s="1456"/>
      <c r="I5" s="1456"/>
      <c r="J5" s="1456"/>
      <c r="K5" s="1456"/>
      <c r="L5" s="1456"/>
      <c r="M5" s="1456"/>
      <c r="N5" s="1456"/>
      <c r="O5" s="1456"/>
    </row>
    <row r="6" spans="1:16" s="13" customFormat="1" ht="18">
      <c r="A6" s="1457" t="s">
        <v>948</v>
      </c>
      <c r="B6" s="1457"/>
      <c r="C6" s="1457"/>
      <c r="D6" s="1457"/>
      <c r="E6" s="1457"/>
      <c r="F6" s="1457"/>
      <c r="G6" s="1457"/>
      <c r="H6" s="1457"/>
      <c r="I6" s="1457"/>
      <c r="J6" s="1457"/>
      <c r="K6" s="1457"/>
      <c r="L6" s="1457"/>
      <c r="M6" s="1457"/>
      <c r="N6" s="1457"/>
      <c r="O6" s="1457"/>
    </row>
    <row r="7" spans="1:16" s="13" customFormat="1" ht="12" customHeight="1">
      <c r="A7" s="11"/>
      <c r="B7" s="66"/>
      <c r="C7" s="11"/>
      <c r="D7" s="42"/>
      <c r="E7" s="11"/>
      <c r="F7" s="11"/>
      <c r="G7" s="11"/>
      <c r="H7" s="11"/>
      <c r="I7" s="1301"/>
      <c r="J7" s="1301"/>
      <c r="K7" s="1301"/>
      <c r="L7" s="1301"/>
      <c r="M7" s="1301"/>
      <c r="N7" s="1301"/>
      <c r="O7" s="1301"/>
    </row>
    <row r="8" spans="1:16" s="13" customFormat="1" ht="18">
      <c r="A8" s="1458" t="s">
        <v>435</v>
      </c>
      <c r="B8" s="1458"/>
      <c r="C8" s="1458"/>
      <c r="D8" s="1458"/>
      <c r="E8" s="1458"/>
      <c r="F8" s="1458"/>
      <c r="G8" s="1458"/>
      <c r="H8" s="1458"/>
      <c r="I8" s="1458"/>
      <c r="J8" s="1458"/>
      <c r="K8" s="1458"/>
      <c r="L8" s="1458"/>
      <c r="M8" s="1458"/>
      <c r="N8" s="1458"/>
      <c r="O8" s="1458"/>
      <c r="P8" s="1458"/>
    </row>
    <row r="9" spans="1:16" s="13" customFormat="1" ht="18">
      <c r="A9" s="1456" t="s">
        <v>1166</v>
      </c>
      <c r="B9" s="1456"/>
      <c r="C9" s="1456"/>
      <c r="D9" s="1456"/>
      <c r="E9" s="1456"/>
      <c r="F9" s="1456"/>
      <c r="G9" s="1456"/>
      <c r="H9" s="1456"/>
      <c r="I9" s="1456"/>
      <c r="J9" s="1456"/>
      <c r="K9" s="1456"/>
      <c r="L9" s="1456"/>
      <c r="M9" s="1456"/>
      <c r="N9" s="1456"/>
      <c r="O9" s="1456"/>
      <c r="P9" s="1456"/>
    </row>
    <row r="15" spans="1:16" ht="15.75">
      <c r="A15" s="642" t="s">
        <v>1092</v>
      </c>
      <c r="B15" s="643"/>
      <c r="C15" s="643"/>
      <c r="D15" s="643"/>
      <c r="E15" s="643"/>
      <c r="F15" s="643"/>
      <c r="G15" s="643"/>
      <c r="H15" s="643"/>
      <c r="I15" s="1302"/>
      <c r="J15" s="1302"/>
      <c r="K15" s="1302"/>
      <c r="L15" s="1302"/>
      <c r="M15" s="1302"/>
      <c r="N15" s="1302"/>
      <c r="O15" s="1302"/>
      <c r="P15" s="643"/>
    </row>
    <row r="16" spans="1:16" ht="15.75">
      <c r="A16" s="642" t="s">
        <v>1093</v>
      </c>
      <c r="B16" s="643"/>
      <c r="C16" s="643"/>
      <c r="D16" s="643"/>
      <c r="E16" s="643"/>
      <c r="F16" s="643"/>
      <c r="G16" s="643"/>
      <c r="H16" s="643"/>
      <c r="I16" s="1302"/>
      <c r="J16" s="1302"/>
      <c r="K16" s="1302"/>
      <c r="L16" s="1302"/>
      <c r="M16" s="1302"/>
      <c r="N16" s="1302"/>
      <c r="O16" s="1302"/>
      <c r="P16" s="643"/>
    </row>
    <row r="17" spans="1:22" ht="15.75">
      <c r="A17" s="642" t="s">
        <v>1094</v>
      </c>
      <c r="B17" s="643"/>
      <c r="C17" s="643"/>
      <c r="D17" s="643"/>
      <c r="E17" s="643"/>
      <c r="F17" s="643"/>
      <c r="G17" s="643"/>
      <c r="H17" s="643"/>
      <c r="I17" s="1302"/>
      <c r="J17" s="1302"/>
      <c r="K17" s="1302"/>
      <c r="L17" s="1302"/>
      <c r="M17" s="1302"/>
      <c r="N17" s="1302"/>
      <c r="O17" s="1302"/>
      <c r="P17" s="643"/>
    </row>
    <row r="18" spans="1:22" ht="15.75">
      <c r="A18" s="643"/>
      <c r="B18" s="643"/>
      <c r="C18" s="643"/>
      <c r="D18" s="643"/>
      <c r="E18" s="643"/>
      <c r="F18" s="643"/>
      <c r="G18" s="643"/>
      <c r="H18" s="643"/>
      <c r="I18" s="1303">
        <v>41639</v>
      </c>
      <c r="J18" s="1304"/>
      <c r="K18" s="1304"/>
      <c r="L18" s="1304"/>
      <c r="M18" s="1304"/>
      <c r="N18" s="1304"/>
      <c r="O18" s="1305">
        <v>42004</v>
      </c>
      <c r="P18" s="643"/>
    </row>
    <row r="19" spans="1:22" ht="15.75">
      <c r="A19" s="644"/>
      <c r="B19" s="644"/>
      <c r="C19" s="644"/>
      <c r="D19" s="644"/>
      <c r="E19" s="644"/>
      <c r="F19" s="644"/>
      <c r="G19" s="644"/>
      <c r="H19" s="644"/>
      <c r="I19" s="1306" t="s">
        <v>226</v>
      </c>
      <c r="J19" s="1307"/>
      <c r="K19" s="1306"/>
      <c r="L19" s="1307"/>
      <c r="M19" s="1306"/>
      <c r="N19" s="1307"/>
      <c r="O19" s="1306" t="s">
        <v>226</v>
      </c>
      <c r="P19" s="643"/>
    </row>
    <row r="20" spans="1:22" ht="15.75">
      <c r="A20" s="644"/>
      <c r="B20" s="644"/>
      <c r="C20" s="644"/>
      <c r="D20" s="644"/>
      <c r="E20" s="644"/>
      <c r="F20" s="644"/>
      <c r="G20" s="644"/>
      <c r="H20" s="645"/>
      <c r="I20" s="1308" t="s">
        <v>1095</v>
      </c>
      <c r="J20" s="1307"/>
      <c r="K20" s="1308" t="s">
        <v>1096</v>
      </c>
      <c r="L20" s="1307"/>
      <c r="M20" s="1308" t="s">
        <v>1097</v>
      </c>
      <c r="N20" s="1307"/>
      <c r="O20" s="1308" t="s">
        <v>1095</v>
      </c>
      <c r="P20" s="643"/>
    </row>
    <row r="21" spans="1:22" ht="15.75">
      <c r="A21" s="644"/>
      <c r="B21" s="644"/>
      <c r="C21" s="644"/>
      <c r="D21" s="644"/>
      <c r="E21" s="644"/>
      <c r="F21" s="644"/>
      <c r="G21" s="644"/>
      <c r="H21" s="645"/>
      <c r="I21" s="1309"/>
      <c r="J21" s="1309"/>
      <c r="K21" s="1309"/>
      <c r="L21" s="1309"/>
      <c r="M21" s="1309"/>
      <c r="N21" s="1309"/>
      <c r="O21" s="1309"/>
      <c r="P21" s="643"/>
    </row>
    <row r="22" spans="1:22" ht="15.75">
      <c r="A22" s="644" t="s">
        <v>1098</v>
      </c>
      <c r="B22" s="644"/>
      <c r="C22" s="644"/>
      <c r="D22" s="644"/>
      <c r="E22" s="644"/>
      <c r="F22" s="644"/>
      <c r="G22" s="644"/>
      <c r="H22" s="645"/>
      <c r="I22" s="1307"/>
      <c r="J22" s="1307"/>
      <c r="K22" s="1307"/>
      <c r="L22" s="1307"/>
      <c r="M22" s="1307"/>
      <c r="N22" s="1307"/>
      <c r="O22" s="1307"/>
      <c r="P22" s="643"/>
    </row>
    <row r="23" spans="1:22" ht="15.75">
      <c r="A23" s="644"/>
      <c r="B23" s="644" t="s">
        <v>1099</v>
      </c>
      <c r="C23" s="644"/>
      <c r="D23" s="644"/>
      <c r="E23" s="644"/>
      <c r="F23" s="644"/>
      <c r="G23" s="644"/>
      <c r="H23" s="645"/>
      <c r="I23" s="1307"/>
      <c r="J23" s="1307"/>
      <c r="K23" s="1307"/>
      <c r="L23" s="1307"/>
      <c r="M23" s="1307"/>
      <c r="N23" s="1307"/>
      <c r="O23" s="1307"/>
      <c r="P23" s="643"/>
    </row>
    <row r="24" spans="1:22" ht="15.75">
      <c r="A24" s="644"/>
      <c r="B24" s="644"/>
      <c r="C24" s="644" t="s">
        <v>964</v>
      </c>
      <c r="D24" s="644"/>
      <c r="E24" s="644"/>
      <c r="F24" s="644"/>
      <c r="G24" s="644"/>
      <c r="H24" s="645"/>
      <c r="I24" s="1424">
        <v>160</v>
      </c>
      <c r="J24" s="1424"/>
      <c r="K24" s="1424">
        <v>0</v>
      </c>
      <c r="L24" s="1424"/>
      <c r="M24" s="1424">
        <v>0</v>
      </c>
      <c r="N24" s="1425"/>
      <c r="O24" s="1425">
        <f>SUM(I24:M24)</f>
        <v>160</v>
      </c>
      <c r="P24" s="643"/>
      <c r="Q24" s="646"/>
      <c r="R24" s="646"/>
      <c r="S24" s="646"/>
      <c r="T24" s="646"/>
      <c r="U24" s="646"/>
      <c r="V24" s="646"/>
    </row>
    <row r="25" spans="1:22" ht="15.75">
      <c r="A25" s="644"/>
      <c r="B25" s="644"/>
      <c r="C25" s="644" t="s">
        <v>965</v>
      </c>
      <c r="D25" s="644"/>
      <c r="E25" s="644"/>
      <c r="F25" s="644"/>
      <c r="G25" s="644"/>
      <c r="H25" s="645"/>
      <c r="I25" s="1426">
        <v>219</v>
      </c>
      <c r="J25" s="1424"/>
      <c r="K25" s="1426">
        <v>158</v>
      </c>
      <c r="L25" s="1424"/>
      <c r="M25" s="1426">
        <v>-116</v>
      </c>
      <c r="N25" s="1425"/>
      <c r="O25" s="1427">
        <f>SUM(I25:M25)</f>
        <v>261</v>
      </c>
      <c r="P25" s="643"/>
      <c r="Q25" s="646"/>
      <c r="R25" s="646"/>
      <c r="S25" s="646"/>
      <c r="T25" s="646"/>
      <c r="U25" s="646"/>
      <c r="V25" s="646"/>
    </row>
    <row r="26" spans="1:22" ht="15.75">
      <c r="A26" s="644"/>
      <c r="B26" s="644"/>
      <c r="C26" s="644"/>
      <c r="D26" s="644"/>
      <c r="E26" s="644"/>
      <c r="F26" s="644" t="s">
        <v>1100</v>
      </c>
      <c r="G26" s="644"/>
      <c r="H26" s="645"/>
      <c r="I26" s="1428"/>
      <c r="J26" s="1425"/>
      <c r="K26" s="1428"/>
      <c r="L26" s="1425"/>
      <c r="M26" s="1428"/>
      <c r="N26" s="1425"/>
      <c r="O26" s="1428"/>
      <c r="P26" s="647"/>
    </row>
    <row r="27" spans="1:22" ht="15.75">
      <c r="A27" s="644"/>
      <c r="B27" s="644"/>
      <c r="C27" s="644"/>
      <c r="D27" s="644"/>
      <c r="E27" s="644"/>
      <c r="F27" s="644"/>
      <c r="G27" s="644" t="s">
        <v>1101</v>
      </c>
      <c r="H27" s="645"/>
      <c r="I27" s="1425"/>
      <c r="J27" s="1425"/>
      <c r="K27" s="1425"/>
      <c r="L27" s="1425"/>
      <c r="M27" s="1425"/>
      <c r="N27" s="1425"/>
      <c r="O27" s="1425"/>
      <c r="P27" s="643"/>
    </row>
    <row r="28" spans="1:22" ht="15.75">
      <c r="A28" s="644"/>
      <c r="B28" s="644"/>
      <c r="C28" s="644"/>
      <c r="D28" s="644"/>
      <c r="E28" s="644"/>
      <c r="F28" s="644"/>
      <c r="G28" s="644" t="s">
        <v>1102</v>
      </c>
      <c r="H28" s="645"/>
      <c r="I28" s="1427">
        <f>+I25+I24</f>
        <v>379</v>
      </c>
      <c r="J28" s="1425"/>
      <c r="K28" s="1427">
        <f>+K25+K24</f>
        <v>158</v>
      </c>
      <c r="L28" s="1425"/>
      <c r="M28" s="1427">
        <f>+M25+M24</f>
        <v>-116</v>
      </c>
      <c r="N28" s="1425"/>
      <c r="O28" s="1427">
        <f>SUM(O24:O27)</f>
        <v>421</v>
      </c>
      <c r="P28" s="643"/>
    </row>
    <row r="29" spans="1:22" ht="15.75">
      <c r="A29" s="644" t="s">
        <v>1103</v>
      </c>
      <c r="B29" s="644"/>
      <c r="C29" s="644"/>
      <c r="D29" s="644"/>
      <c r="E29" s="644"/>
      <c r="F29" s="644"/>
      <c r="G29" s="644"/>
      <c r="H29" s="645"/>
      <c r="I29" s="1425"/>
      <c r="J29" s="1425"/>
      <c r="K29" s="1425"/>
      <c r="L29" s="1425"/>
      <c r="M29" s="1425"/>
      <c r="N29" s="1425"/>
      <c r="O29" s="1425"/>
      <c r="P29" s="643"/>
    </row>
    <row r="30" spans="1:22" ht="15.75">
      <c r="A30" s="644"/>
      <c r="B30" s="644" t="s">
        <v>1099</v>
      </c>
      <c r="C30" s="644"/>
      <c r="D30" s="644"/>
      <c r="E30" s="644"/>
      <c r="F30" s="644"/>
      <c r="G30" s="644"/>
      <c r="H30" s="645"/>
      <c r="I30" s="1425"/>
      <c r="J30" s="1425"/>
      <c r="K30" s="1425"/>
      <c r="L30" s="1425"/>
      <c r="M30" s="1425"/>
      <c r="N30" s="1425"/>
      <c r="O30" s="1425"/>
      <c r="P30" s="643"/>
    </row>
    <row r="31" spans="1:22" ht="15.75">
      <c r="A31" s="644"/>
      <c r="B31" s="644"/>
      <c r="C31" s="644" t="s">
        <v>1104</v>
      </c>
      <c r="D31" s="644"/>
      <c r="E31" s="644"/>
      <c r="F31" s="644"/>
      <c r="G31" s="644"/>
      <c r="H31" s="645"/>
      <c r="I31" s="1424">
        <v>1898</v>
      </c>
      <c r="J31" s="1424"/>
      <c r="K31" s="1424">
        <v>68</v>
      </c>
      <c r="L31" s="1424"/>
      <c r="M31" s="1424">
        <v>-3</v>
      </c>
      <c r="N31" s="1425"/>
      <c r="O31" s="1425">
        <f>SUM(I31:M31)</f>
        <v>1963</v>
      </c>
      <c r="P31" s="643"/>
      <c r="R31" s="648"/>
    </row>
    <row r="32" spans="1:22" ht="15.75">
      <c r="A32" s="644"/>
      <c r="B32" s="644"/>
      <c r="C32" s="644" t="s">
        <v>1105</v>
      </c>
      <c r="D32" s="644"/>
      <c r="E32" s="644"/>
      <c r="F32" s="644"/>
      <c r="G32" s="644"/>
      <c r="H32" s="645"/>
      <c r="I32" s="1425"/>
      <c r="J32" s="1425"/>
      <c r="K32" s="1425"/>
      <c r="L32" s="1425"/>
      <c r="M32" s="1425"/>
      <c r="N32" s="1425"/>
      <c r="O32" s="1425"/>
      <c r="P32" s="643"/>
    </row>
    <row r="33" spans="1:19" ht="15.75">
      <c r="A33" s="644"/>
      <c r="B33" s="644"/>
      <c r="C33" s="644"/>
      <c r="D33" s="644" t="s">
        <v>1106</v>
      </c>
      <c r="E33" s="644"/>
      <c r="F33" s="644"/>
      <c r="G33" s="644"/>
      <c r="H33" s="645"/>
      <c r="I33" s="1424">
        <v>2419</v>
      </c>
      <c r="J33" s="1424"/>
      <c r="K33" s="1424">
        <v>1</v>
      </c>
      <c r="L33" s="1424"/>
      <c r="M33" s="1424">
        <v>0</v>
      </c>
      <c r="N33" s="1425"/>
      <c r="O33" s="1425">
        <f>SUM(I33:M33)</f>
        <v>2420</v>
      </c>
      <c r="P33" s="643"/>
    </row>
    <row r="34" spans="1:19" ht="15.75">
      <c r="A34" s="644"/>
      <c r="B34" s="644"/>
      <c r="C34" s="644" t="s">
        <v>36</v>
      </c>
      <c r="D34" s="644"/>
      <c r="E34" s="644"/>
      <c r="F34" s="644"/>
      <c r="G34" s="644"/>
      <c r="H34" s="645"/>
      <c r="I34" s="1424">
        <v>1962</v>
      </c>
      <c r="J34" s="1424"/>
      <c r="K34" s="1424">
        <v>23</v>
      </c>
      <c r="L34" s="1424"/>
      <c r="M34" s="1424">
        <v>0</v>
      </c>
      <c r="N34" s="1425"/>
      <c r="O34" s="1425">
        <f>SUM(I34:M34)</f>
        <v>1985</v>
      </c>
      <c r="P34" s="643"/>
    </row>
    <row r="35" spans="1:19" ht="15.75">
      <c r="A35" s="644"/>
      <c r="B35" s="644"/>
      <c r="C35" s="644" t="s">
        <v>124</v>
      </c>
      <c r="D35" s="644"/>
      <c r="E35" s="644"/>
      <c r="F35" s="644"/>
      <c r="G35" s="644"/>
      <c r="H35" s="645"/>
      <c r="I35" s="1426">
        <v>1156</v>
      </c>
      <c r="J35" s="1424"/>
      <c r="K35" s="1426">
        <v>52</v>
      </c>
      <c r="L35" s="1424"/>
      <c r="M35" s="1426">
        <v>-4</v>
      </c>
      <c r="N35" s="1425"/>
      <c r="O35" s="1427">
        <f>SUM(I35:M35)</f>
        <v>1204</v>
      </c>
      <c r="P35" s="643"/>
    </row>
    <row r="36" spans="1:19" ht="15.75">
      <c r="A36" s="644"/>
      <c r="B36" s="644"/>
      <c r="C36" s="644"/>
      <c r="D36" s="644"/>
      <c r="E36" s="644"/>
      <c r="F36" s="644" t="s">
        <v>1100</v>
      </c>
      <c r="G36" s="644"/>
      <c r="H36" s="645"/>
      <c r="I36" s="1428"/>
      <c r="J36" s="1425"/>
      <c r="K36" s="1428"/>
      <c r="L36" s="1425"/>
      <c r="M36" s="1428"/>
      <c r="N36" s="1425"/>
      <c r="O36" s="1428"/>
      <c r="P36" s="643"/>
    </row>
    <row r="37" spans="1:19" ht="15.75">
      <c r="A37" s="644"/>
      <c r="B37" s="644"/>
      <c r="C37" s="644"/>
      <c r="D37" s="644"/>
      <c r="E37" s="644"/>
      <c r="F37" s="644"/>
      <c r="G37" s="644" t="s">
        <v>1107</v>
      </c>
      <c r="H37" s="645"/>
      <c r="I37" s="1425"/>
      <c r="J37" s="1425"/>
      <c r="K37" s="1425"/>
      <c r="L37" s="1425"/>
      <c r="M37" s="1425"/>
      <c r="N37" s="1425"/>
      <c r="O37" s="1425"/>
      <c r="P37" s="643"/>
    </row>
    <row r="38" spans="1:19" ht="15.75">
      <c r="A38" s="644"/>
      <c r="B38" s="644"/>
      <c r="C38" s="644"/>
      <c r="D38" s="644"/>
      <c r="E38" s="644"/>
      <c r="F38" s="644"/>
      <c r="G38" s="644" t="s">
        <v>1102</v>
      </c>
      <c r="H38" s="645"/>
      <c r="I38" s="1426">
        <f>+I35+I34+I33+I31</f>
        <v>7435</v>
      </c>
      <c r="J38" s="1424"/>
      <c r="K38" s="1426">
        <f>+K35+K34+K33+K31</f>
        <v>144</v>
      </c>
      <c r="L38" s="1424"/>
      <c r="M38" s="1426">
        <f>+M35+M34+M33+M31</f>
        <v>-7</v>
      </c>
      <c r="N38" s="1425"/>
      <c r="O38" s="1427">
        <f>IF(SUM(O31:O35)=SUM(I38:M38),SUM(O31:O35),"Off")</f>
        <v>7572</v>
      </c>
      <c r="P38" s="647"/>
      <c r="Q38" s="648"/>
      <c r="S38" s="648"/>
    </row>
    <row r="39" spans="1:19" ht="15.75">
      <c r="A39" s="644" t="s">
        <v>1108</v>
      </c>
      <c r="B39" s="644"/>
      <c r="C39" s="644"/>
      <c r="D39" s="644"/>
      <c r="E39" s="644"/>
      <c r="F39" s="644"/>
      <c r="G39" s="644"/>
      <c r="H39" s="645"/>
      <c r="I39" s="1425"/>
      <c r="J39" s="1425"/>
      <c r="K39" s="1425"/>
      <c r="L39" s="1425"/>
      <c r="M39" s="1425"/>
      <c r="N39" s="1425"/>
      <c r="O39" s="1425"/>
      <c r="P39" s="647"/>
    </row>
    <row r="40" spans="1:19" ht="15.75">
      <c r="A40" s="644"/>
      <c r="B40" s="644" t="s">
        <v>1109</v>
      </c>
      <c r="C40" s="644"/>
      <c r="D40" s="644"/>
      <c r="E40" s="644"/>
      <c r="F40" s="644"/>
      <c r="G40" s="644"/>
      <c r="H40" s="645"/>
      <c r="I40" s="1425"/>
      <c r="J40" s="1425"/>
      <c r="K40" s="1425"/>
      <c r="L40" s="1425"/>
      <c r="M40" s="1425"/>
      <c r="N40" s="1425"/>
      <c r="O40" s="1425"/>
      <c r="P40" s="647"/>
    </row>
    <row r="41" spans="1:19" ht="15.75">
      <c r="A41" s="644"/>
      <c r="B41" s="644"/>
      <c r="C41" s="644" t="s">
        <v>1104</v>
      </c>
      <c r="D41" s="644"/>
      <c r="E41" s="644"/>
      <c r="F41" s="644"/>
      <c r="G41" s="644"/>
      <c r="H41" s="645"/>
      <c r="I41" s="1424">
        <v>710</v>
      </c>
      <c r="J41" s="1424"/>
      <c r="K41" s="1424">
        <f>38-5</f>
        <v>33</v>
      </c>
      <c r="L41" s="1424"/>
      <c r="M41" s="1424">
        <v>-3</v>
      </c>
      <c r="N41" s="1425"/>
      <c r="O41" s="1425">
        <f>SUM(I41:M41)</f>
        <v>740</v>
      </c>
      <c r="P41" s="643"/>
    </row>
    <row r="42" spans="1:19" ht="15.75">
      <c r="A42" s="644"/>
      <c r="B42" s="644"/>
      <c r="C42" s="644" t="s">
        <v>1105</v>
      </c>
      <c r="D42" s="644"/>
      <c r="E42" s="644"/>
      <c r="F42" s="644"/>
      <c r="G42" s="644"/>
      <c r="H42" s="645"/>
      <c r="I42" s="1425"/>
      <c r="J42" s="1425"/>
      <c r="K42" s="1425"/>
      <c r="L42" s="1425"/>
      <c r="M42" s="1425"/>
      <c r="N42" s="1425"/>
      <c r="O42" s="1425"/>
      <c r="P42" s="643"/>
    </row>
    <row r="43" spans="1:19" ht="15.75">
      <c r="A43" s="644"/>
      <c r="B43" s="644"/>
      <c r="C43" s="644"/>
      <c r="D43" s="644" t="s">
        <v>1106</v>
      </c>
      <c r="E43" s="644"/>
      <c r="F43" s="644"/>
      <c r="G43" s="644"/>
      <c r="H43" s="645"/>
      <c r="I43" s="1424">
        <v>778</v>
      </c>
      <c r="J43" s="1424"/>
      <c r="K43" s="1424">
        <v>103</v>
      </c>
      <c r="L43" s="1424"/>
      <c r="M43" s="1424">
        <v>0</v>
      </c>
      <c r="N43" s="1425"/>
      <c r="O43" s="1425">
        <f>SUM(I43:M43)</f>
        <v>881</v>
      </c>
      <c r="P43" s="643"/>
    </row>
    <row r="44" spans="1:19" ht="15.75">
      <c r="A44" s="644"/>
      <c r="B44" s="644"/>
      <c r="C44" s="644" t="s">
        <v>36</v>
      </c>
      <c r="D44" s="644"/>
      <c r="E44" s="644"/>
      <c r="F44" s="644"/>
      <c r="G44" s="644"/>
      <c r="H44" s="645"/>
      <c r="I44" s="1424">
        <v>1089</v>
      </c>
      <c r="J44" s="1424"/>
      <c r="K44" s="1424">
        <v>50</v>
      </c>
      <c r="L44" s="1424"/>
      <c r="M44" s="1424">
        <v>0</v>
      </c>
      <c r="N44" s="1425"/>
      <c r="O44" s="1425">
        <f>SUM(I44:M44)</f>
        <v>1139</v>
      </c>
      <c r="P44" s="643"/>
    </row>
    <row r="45" spans="1:19" ht="15.75">
      <c r="A45" s="644"/>
      <c r="B45" s="644"/>
      <c r="C45" s="644" t="s">
        <v>124</v>
      </c>
      <c r="D45" s="644"/>
      <c r="E45" s="644"/>
      <c r="F45" s="644"/>
      <c r="G45" s="644"/>
      <c r="H45" s="645"/>
      <c r="I45" s="1426">
        <v>466</v>
      </c>
      <c r="J45" s="1424"/>
      <c r="K45" s="1426">
        <v>40</v>
      </c>
      <c r="L45" s="1424"/>
      <c r="M45" s="1426">
        <v>-4</v>
      </c>
      <c r="N45" s="1425"/>
      <c r="O45" s="1427">
        <v>502</v>
      </c>
      <c r="P45" s="643"/>
    </row>
    <row r="46" spans="1:19" ht="15.75">
      <c r="A46" s="644"/>
      <c r="B46" s="644"/>
      <c r="C46" s="644"/>
      <c r="D46" s="644"/>
      <c r="E46" s="644"/>
      <c r="F46" s="644" t="s">
        <v>1110</v>
      </c>
      <c r="G46" s="644"/>
      <c r="H46" s="645"/>
      <c r="I46" s="1425"/>
      <c r="J46" s="1425"/>
      <c r="K46" s="1425"/>
      <c r="L46" s="1425"/>
      <c r="M46" s="1425"/>
      <c r="N46" s="1425"/>
      <c r="O46" s="1425"/>
      <c r="P46" s="643"/>
    </row>
    <row r="47" spans="1:19" ht="15.75">
      <c r="A47" s="644"/>
      <c r="B47" s="644"/>
      <c r="C47" s="644"/>
      <c r="D47" s="644"/>
      <c r="E47" s="644"/>
      <c r="F47" s="644"/>
      <c r="G47" s="644" t="s">
        <v>1111</v>
      </c>
      <c r="H47" s="649"/>
      <c r="I47" s="1427">
        <f>+I45+I44+I43+I41</f>
        <v>3043</v>
      </c>
      <c r="J47" s="1429"/>
      <c r="K47" s="1427">
        <f>+K45+K44+K43+K41</f>
        <v>226</v>
      </c>
      <c r="L47" s="1429"/>
      <c r="M47" s="1427">
        <f>+M45+M44+M43+M41</f>
        <v>-7</v>
      </c>
      <c r="N47" s="1429"/>
      <c r="O47" s="1427">
        <f>SUM(O41:O45)</f>
        <v>3262</v>
      </c>
      <c r="P47" s="647"/>
      <c r="Q47" s="648"/>
    </row>
    <row r="48" spans="1:19" ht="15.75">
      <c r="A48" s="644"/>
      <c r="B48" s="644"/>
      <c r="C48" s="644"/>
      <c r="D48" s="644"/>
      <c r="E48" s="644"/>
      <c r="F48" s="644" t="s">
        <v>1112</v>
      </c>
      <c r="G48" s="644"/>
      <c r="H48" s="645"/>
      <c r="I48" s="1425"/>
      <c r="J48" s="1425"/>
      <c r="K48" s="1425"/>
      <c r="L48" s="1425"/>
      <c r="M48" s="1425"/>
      <c r="N48" s="1425"/>
      <c r="O48" s="1425"/>
      <c r="P48" s="643"/>
    </row>
    <row r="49" spans="1:19" ht="15.75">
      <c r="A49" s="644"/>
      <c r="B49" s="644"/>
      <c r="C49" s="644"/>
      <c r="D49" s="644"/>
      <c r="E49" s="644"/>
      <c r="F49" s="644"/>
      <c r="G49" s="644" t="s">
        <v>1113</v>
      </c>
      <c r="H49" s="645"/>
      <c r="I49" s="1425"/>
      <c r="J49" s="1425"/>
      <c r="K49" s="1425"/>
      <c r="L49" s="1425"/>
      <c r="M49" s="1425"/>
      <c r="N49" s="1425"/>
      <c r="O49" s="1425"/>
      <c r="P49" s="643"/>
      <c r="Q49" s="648"/>
    </row>
    <row r="50" spans="1:19" ht="15.75">
      <c r="A50" s="644"/>
      <c r="B50" s="644"/>
      <c r="C50" s="644"/>
      <c r="D50" s="644"/>
      <c r="E50" s="644"/>
      <c r="F50" s="644"/>
      <c r="G50" s="644" t="s">
        <v>1102</v>
      </c>
      <c r="H50" s="645"/>
      <c r="I50" s="1427">
        <f>+I38-I47</f>
        <v>4392</v>
      </c>
      <c r="J50" s="1425"/>
      <c r="K50" s="1427">
        <f>+K38-K47</f>
        <v>-82</v>
      </c>
      <c r="L50" s="1425"/>
      <c r="M50" s="1427">
        <f>+M47-M38</f>
        <v>0</v>
      </c>
      <c r="N50" s="1425"/>
      <c r="O50" s="1427">
        <f>IF(SUM(I50:M50)=(O38-O47),SUM(I50:M50),"Off")</f>
        <v>4310</v>
      </c>
      <c r="P50" s="647"/>
      <c r="Q50" s="648"/>
      <c r="R50" s="648"/>
    </row>
    <row r="51" spans="1:19" ht="15.75">
      <c r="A51" s="644"/>
      <c r="B51" s="644"/>
      <c r="C51" s="644"/>
      <c r="D51" s="644"/>
      <c r="E51" s="644"/>
      <c r="F51" s="644" t="s">
        <v>1114</v>
      </c>
      <c r="G51" s="644"/>
      <c r="H51" s="645"/>
      <c r="I51" s="1425"/>
      <c r="J51" s="1425"/>
      <c r="K51" s="1425"/>
      <c r="L51" s="1425"/>
      <c r="M51" s="1425"/>
      <c r="N51" s="1425"/>
      <c r="O51" s="1425"/>
      <c r="P51" s="647"/>
      <c r="Q51" s="648"/>
    </row>
    <row r="52" spans="1:19" ht="16.5" thickBot="1">
      <c r="A52" s="644"/>
      <c r="B52" s="644"/>
      <c r="C52" s="644"/>
      <c r="D52" s="644"/>
      <c r="E52" s="644"/>
      <c r="F52" s="644"/>
      <c r="G52" s="644" t="s">
        <v>1115</v>
      </c>
      <c r="H52" s="645"/>
      <c r="I52" s="1430">
        <f>+I50+I28</f>
        <v>4771</v>
      </c>
      <c r="J52" s="1429"/>
      <c r="K52" s="1430">
        <f>+K50+K28</f>
        <v>76</v>
      </c>
      <c r="L52" s="1429"/>
      <c r="M52" s="1430">
        <f>+M50+M28</f>
        <v>-116</v>
      </c>
      <c r="N52" s="1429"/>
      <c r="O52" s="1430">
        <f>+O50+O28</f>
        <v>4731</v>
      </c>
      <c r="P52" s="647"/>
      <c r="Q52" s="648"/>
    </row>
    <row r="53" spans="1:19" ht="16.5" thickTop="1">
      <c r="A53" s="643"/>
      <c r="B53" s="643"/>
      <c r="C53" s="643"/>
      <c r="D53" s="643"/>
      <c r="E53" s="643"/>
      <c r="F53" s="643"/>
      <c r="G53" s="643"/>
      <c r="H53" s="643"/>
      <c r="I53" s="1302"/>
      <c r="J53" s="1302"/>
      <c r="K53" s="1302"/>
      <c r="L53" s="1302"/>
      <c r="M53" s="1302"/>
      <c r="N53" s="1302"/>
      <c r="O53" s="1302"/>
      <c r="P53" s="643"/>
      <c r="Q53" s="648"/>
    </row>
    <row r="54" spans="1:19" ht="15.75" thickBot="1">
      <c r="A54" s="650"/>
      <c r="B54" s="650"/>
      <c r="C54" s="650"/>
      <c r="D54" s="650"/>
      <c r="E54" s="650"/>
      <c r="F54" s="650"/>
      <c r="G54" s="650"/>
      <c r="H54" s="650"/>
      <c r="I54" s="1310"/>
      <c r="J54" s="1310"/>
      <c r="K54" s="1310"/>
      <c r="L54" s="1310"/>
      <c r="M54" s="1310"/>
      <c r="N54" s="1310"/>
      <c r="O54" s="1310"/>
      <c r="P54" s="650"/>
      <c r="Q54" s="650"/>
      <c r="R54" s="651"/>
      <c r="S54" s="650"/>
    </row>
  </sheetData>
  <mergeCells count="5">
    <mergeCell ref="A9:P9"/>
    <mergeCell ref="A5:O5"/>
    <mergeCell ref="A4:O4"/>
    <mergeCell ref="A6:O6"/>
    <mergeCell ref="A8:P8"/>
  </mergeCells>
  <printOptions horizontalCentered="1"/>
  <pageMargins left="0.25" right="0.25" top="0.5" bottom="0.5" header="0.05" footer="0.05"/>
  <pageSetup scale="63" orientation="portrait" cellComments="asDisplayed"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zoomScale="85" zoomScaleNormal="100" zoomScaleSheetLayoutView="85" workbookViewId="0">
      <selection activeCell="A2" sqref="A2"/>
    </sheetView>
  </sheetViews>
  <sheetFormatPr defaultRowHeight="12"/>
  <cols>
    <col min="1" max="1" width="4" customWidth="1"/>
    <col min="2" max="2" width="44.375" customWidth="1"/>
    <col min="3" max="4" width="15.875" style="672" customWidth="1"/>
    <col min="5" max="5" width="17.5" style="672" bestFit="1" customWidth="1"/>
    <col min="6" max="6" width="23.5" customWidth="1"/>
    <col min="7" max="7" width="14.25" customWidth="1"/>
    <col min="8" max="8" width="13.5" customWidth="1"/>
  </cols>
  <sheetData>
    <row r="1" spans="1:16" s="13" customFormat="1" ht="20.25">
      <c r="A1" s="1240" t="s">
        <v>1360</v>
      </c>
      <c r="C1" s="672"/>
      <c r="D1" s="672"/>
      <c r="E1" s="672"/>
    </row>
    <row r="2" spans="1:16" s="13" customFormat="1">
      <c r="C2" s="672"/>
      <c r="D2" s="672"/>
      <c r="E2" s="672"/>
    </row>
    <row r="3" spans="1:16" s="13" customFormat="1">
      <c r="C3" s="672"/>
      <c r="D3" s="672"/>
      <c r="E3" s="672"/>
    </row>
    <row r="4" spans="1:16" s="13" customFormat="1" ht="18">
      <c r="A4" s="1456" t="s">
        <v>240</v>
      </c>
      <c r="B4" s="1456"/>
      <c r="C4" s="1456"/>
      <c r="D4" s="1456"/>
      <c r="E4" s="1456"/>
      <c r="F4" s="1456"/>
      <c r="G4" s="1456"/>
      <c r="H4" s="77"/>
      <c r="I4" s="77"/>
      <c r="J4" s="77"/>
      <c r="K4" s="77"/>
      <c r="L4" s="77"/>
      <c r="M4" s="77"/>
      <c r="N4" s="77"/>
      <c r="O4" s="77"/>
      <c r="P4" s="77"/>
    </row>
    <row r="5" spans="1:16" s="13" customFormat="1" ht="18">
      <c r="A5" s="1456" t="s">
        <v>120</v>
      </c>
      <c r="B5" s="1456"/>
      <c r="C5" s="1456"/>
      <c r="D5" s="1456"/>
      <c r="E5" s="1456"/>
      <c r="F5" s="1456"/>
      <c r="G5" s="1456"/>
      <c r="H5" s="77"/>
      <c r="I5" s="77"/>
      <c r="J5" s="77"/>
      <c r="K5" s="77"/>
      <c r="L5" s="77"/>
      <c r="M5" s="77"/>
      <c r="N5" s="77"/>
      <c r="O5" s="77"/>
    </row>
    <row r="6" spans="1:16" s="13" customFormat="1" ht="18">
      <c r="A6" s="1457" t="s">
        <v>948</v>
      </c>
      <c r="B6" s="1457"/>
      <c r="C6" s="1457"/>
      <c r="D6" s="1457"/>
      <c r="E6" s="1457"/>
      <c r="F6" s="1457"/>
      <c r="G6" s="1457"/>
      <c r="H6" s="77"/>
      <c r="I6" s="77"/>
      <c r="J6" s="77"/>
      <c r="K6" s="77"/>
      <c r="L6" s="77"/>
      <c r="M6" s="77"/>
      <c r="N6" s="77"/>
      <c r="O6" s="77"/>
    </row>
    <row r="7" spans="1:16" s="13" customFormat="1" ht="18">
      <c r="A7" s="11"/>
      <c r="B7" s="66"/>
      <c r="C7" s="806"/>
      <c r="D7" s="809"/>
      <c r="E7" s="806"/>
      <c r="F7" s="11"/>
      <c r="G7" s="11"/>
      <c r="H7" s="11"/>
    </row>
    <row r="8" spans="1:16" s="13" customFormat="1" ht="18">
      <c r="A8" s="1458" t="s">
        <v>1177</v>
      </c>
      <c r="B8" s="1458"/>
      <c r="C8" s="1458"/>
      <c r="D8" s="1458"/>
      <c r="E8" s="1458"/>
      <c r="F8" s="1458"/>
      <c r="G8" s="1458"/>
      <c r="H8" s="30"/>
      <c r="I8" s="30"/>
      <c r="J8" s="30"/>
      <c r="K8" s="30"/>
      <c r="L8" s="30"/>
      <c r="M8" s="30"/>
      <c r="N8" s="30"/>
      <c r="O8" s="30"/>
      <c r="P8" s="30"/>
    </row>
    <row r="9" spans="1:16" s="13" customFormat="1" ht="18">
      <c r="A9" s="1505" t="s">
        <v>1078</v>
      </c>
      <c r="B9" s="1505"/>
      <c r="C9" s="1505"/>
      <c r="D9" s="1505"/>
      <c r="E9" s="1505"/>
      <c r="F9" s="1505"/>
      <c r="G9" s="1505"/>
      <c r="H9" s="77"/>
      <c r="I9" s="77"/>
      <c r="J9" s="77"/>
      <c r="K9" s="77"/>
      <c r="L9" s="77"/>
      <c r="M9" s="77"/>
      <c r="N9" s="77"/>
      <c r="O9" s="77"/>
      <c r="P9" s="77"/>
    </row>
    <row r="10" spans="1:16" s="13" customFormat="1" ht="15.75" customHeight="1">
      <c r="A10" s="1505"/>
      <c r="B10" s="1505"/>
      <c r="C10" s="1505"/>
      <c r="D10" s="1505"/>
      <c r="E10" s="1505"/>
      <c r="F10" s="1505"/>
      <c r="G10" s="1505"/>
    </row>
    <row r="11" spans="1:16" s="13" customFormat="1" ht="12.75">
      <c r="A11" s="956" t="s">
        <v>118</v>
      </c>
      <c r="B11" s="956" t="s">
        <v>119</v>
      </c>
      <c r="C11" s="957" t="s">
        <v>404</v>
      </c>
      <c r="D11" s="957" t="s">
        <v>793</v>
      </c>
      <c r="E11" s="957" t="s">
        <v>794</v>
      </c>
      <c r="F11" s="956" t="s">
        <v>795</v>
      </c>
      <c r="G11" s="956" t="s">
        <v>796</v>
      </c>
    </row>
    <row r="12" spans="1:16" ht="15">
      <c r="B12" s="635"/>
      <c r="C12" s="1319"/>
      <c r="D12" s="1319"/>
      <c r="E12" s="1319"/>
      <c r="F12" s="1320" t="s">
        <v>1080</v>
      </c>
      <c r="G12" s="1320" t="s">
        <v>1117</v>
      </c>
    </row>
    <row r="13" spans="1:16" s="13" customFormat="1" ht="18" customHeight="1" thickBot="1">
      <c r="B13" s="703" t="s">
        <v>480</v>
      </c>
      <c r="C13" s="1321" t="s">
        <v>61</v>
      </c>
      <c r="D13" s="1321" t="s">
        <v>27</v>
      </c>
      <c r="E13" s="1321" t="s">
        <v>1085</v>
      </c>
      <c r="F13" s="700" t="s">
        <v>1081</v>
      </c>
      <c r="G13" s="701" t="s">
        <v>968</v>
      </c>
    </row>
    <row r="14" spans="1:16" s="13" customFormat="1" ht="15.75" thickBot="1">
      <c r="B14" s="1322"/>
      <c r="C14" s="1323"/>
      <c r="D14" s="1323"/>
      <c r="E14" s="1323"/>
      <c r="F14" s="1324"/>
      <c r="G14" s="702"/>
    </row>
    <row r="15" spans="1:16" s="13" customFormat="1" ht="15.75" thickBot="1">
      <c r="A15" s="13">
        <v>1</v>
      </c>
      <c r="B15" s="703" t="s">
        <v>148</v>
      </c>
      <c r="C15" s="1312">
        <f>SUM('WP-6b'!C38:U38)</f>
        <v>924608944.62999988</v>
      </c>
      <c r="D15" s="1312">
        <f>SUM('WP-6b'!V38:AE38)</f>
        <v>66132216.490000002</v>
      </c>
      <c r="E15" s="1312">
        <f>SUM('WP-6b'!AF38,'WP-6b'!AG38,'WP-6b'!AH38,'WP-6b'!AI38,'WP-6b'!AJ38,'WP-6b'!AK38)</f>
        <v>5535161.6700000018</v>
      </c>
      <c r="F15" s="667">
        <f t="shared" ref="F15:F29" si="0">SUM(C15:E15)</f>
        <v>996276322.78999984</v>
      </c>
      <c r="G15" s="704">
        <f>F15</f>
        <v>996276322.78999984</v>
      </c>
    </row>
    <row r="16" spans="1:16" s="13" customFormat="1" ht="15.75" thickBot="1">
      <c r="A16" s="13">
        <f>+A15+1</f>
        <v>2</v>
      </c>
      <c r="B16" s="703" t="s">
        <v>131</v>
      </c>
      <c r="C16" s="1312">
        <f>SUM('WP-6b'!C18:U18)</f>
        <v>361399526.54999995</v>
      </c>
      <c r="D16" s="1312">
        <f>SUM('WP-6b'!V18:AE18)</f>
        <v>0</v>
      </c>
      <c r="E16" s="1312">
        <f>SUM('WP-6b'!AF18,'WP-6b'!AG18,'WP-6b'!AH18,'WP-6b'!AI18,'WP-6b'!AJ18,'WP-6b'!AK18)</f>
        <v>4230.91</v>
      </c>
      <c r="F16" s="667">
        <f t="shared" si="0"/>
        <v>361403757.45999998</v>
      </c>
      <c r="G16" s="704">
        <f>F16</f>
        <v>361403757.45999998</v>
      </c>
    </row>
    <row r="17" spans="1:7" s="13" customFormat="1" ht="15.75" thickBot="1">
      <c r="A17" s="13">
        <f t="shared" ref="A17:A65" si="1">+A16+1</f>
        <v>3</v>
      </c>
      <c r="B17" s="703" t="s">
        <v>152</v>
      </c>
      <c r="C17" s="1312"/>
      <c r="D17" s="1312">
        <f>SUM('WP-6b'!D42:AE42)</f>
        <v>611665808.51999986</v>
      </c>
      <c r="E17" s="1312">
        <f>SUM('WP-6b'!AF42,'WP-6b'!AG42,'WP-6b'!AH42,'WP-6b'!AI42,'WP-6b'!AJ42,'WP-6b'!AK42)</f>
        <v>2115770</v>
      </c>
      <c r="F17" s="667">
        <f t="shared" si="0"/>
        <v>613781578.51999986</v>
      </c>
      <c r="G17" s="704">
        <f>F17</f>
        <v>613781578.51999986</v>
      </c>
    </row>
    <row r="18" spans="1:7" s="13" customFormat="1" ht="15">
      <c r="A18" s="13">
        <f t="shared" si="1"/>
        <v>4</v>
      </c>
      <c r="B18" s="705" t="s">
        <v>618</v>
      </c>
      <c r="C18" s="1313">
        <f>SUM('WP-6b'!C19:U19)</f>
        <v>59.92</v>
      </c>
      <c r="D18" s="1313">
        <f>SUM('WP-6b'!V19:AE19)</f>
        <v>0</v>
      </c>
      <c r="E18" s="1313">
        <f>SUM('WP-6b'!AF19,'WP-6b'!AG19,'WP-6b'!AH19,'WP-6b'!AI19,'WP-6b'!AJ19,'WP-6b'!AK19)</f>
        <v>0</v>
      </c>
      <c r="F18" s="666">
        <f t="shared" si="0"/>
        <v>59.92</v>
      </c>
      <c r="G18" s="706"/>
    </row>
    <row r="19" spans="1:7" s="13" customFormat="1" ht="15">
      <c r="A19" s="13">
        <f t="shared" si="1"/>
        <v>5</v>
      </c>
      <c r="B19" s="707" t="s">
        <v>133</v>
      </c>
      <c r="C19" s="1314">
        <f>SUM('WP-6b'!C22:U22)</f>
        <v>10445156.780000001</v>
      </c>
      <c r="D19" s="1314">
        <f>SUM('WP-6b'!V22:AE22)</f>
        <v>0</v>
      </c>
      <c r="E19" s="1314">
        <f>SUM('WP-6b'!AF22,'WP-6b'!AG22,'WP-6b'!AH22,'WP-6b'!AI22,'WP-6b'!AJ22,'WP-6b'!AK22)</f>
        <v>0</v>
      </c>
      <c r="F19" s="708">
        <f t="shared" si="0"/>
        <v>10445156.780000001</v>
      </c>
      <c r="G19" s="706"/>
    </row>
    <row r="20" spans="1:7" s="13" customFormat="1" ht="15">
      <c r="A20" s="13">
        <f t="shared" si="1"/>
        <v>6</v>
      </c>
      <c r="B20" s="707" t="s">
        <v>134</v>
      </c>
      <c r="C20" s="1314">
        <f>SUM('WP-6b'!C23:U23)</f>
        <v>1055175.5</v>
      </c>
      <c r="D20" s="1314">
        <f>SUM('WP-6b'!V23:AE23)</f>
        <v>0</v>
      </c>
      <c r="E20" s="1314">
        <f>SUM('WP-6b'!AF23,'WP-6b'!AG23,'WP-6b'!AH23,'WP-6b'!AI23,'WP-6b'!AJ23,'WP-6b'!AK23)</f>
        <v>0</v>
      </c>
      <c r="F20" s="708">
        <f t="shared" si="0"/>
        <v>1055175.5</v>
      </c>
      <c r="G20" s="706"/>
    </row>
    <row r="21" spans="1:7" s="13" customFormat="1" ht="15">
      <c r="A21" s="13">
        <f t="shared" si="1"/>
        <v>7</v>
      </c>
      <c r="B21" s="707" t="s">
        <v>625</v>
      </c>
      <c r="C21" s="1314">
        <f>SUM('WP-6b'!C24:U24)</f>
        <v>10418124.199999999</v>
      </c>
      <c r="D21" s="1314">
        <f>SUM('WP-6b'!V24:AE24)</f>
        <v>0</v>
      </c>
      <c r="E21" s="1314">
        <f>SUM('WP-6b'!AF24,'WP-6b'!AG24,'WP-6b'!AH24,'WP-6b'!AI24,'WP-6b'!AJ24,'WP-6b'!AK24)</f>
        <v>0</v>
      </c>
      <c r="F21" s="708">
        <f t="shared" si="0"/>
        <v>10418124.199999999</v>
      </c>
      <c r="G21" s="706"/>
    </row>
    <row r="22" spans="1:7" s="13" customFormat="1" ht="15">
      <c r="A22" s="13">
        <f t="shared" si="1"/>
        <v>8</v>
      </c>
      <c r="B22" s="707" t="s">
        <v>135</v>
      </c>
      <c r="C22" s="1314">
        <f>SUM('WP-6b'!C25:U25)</f>
        <v>32081512.969999999</v>
      </c>
      <c r="D22" s="1314">
        <f>SUM('WP-6b'!V25:AE25)</f>
        <v>0</v>
      </c>
      <c r="E22" s="1314">
        <f>SUM('WP-6b'!AF25,'WP-6b'!AG25,'WP-6b'!AH25,'WP-6b'!AI25,'WP-6b'!AJ25,'WP-6b'!AK25)</f>
        <v>0</v>
      </c>
      <c r="F22" s="708">
        <f t="shared" si="0"/>
        <v>32081512.969999999</v>
      </c>
      <c r="G22" s="706"/>
    </row>
    <row r="23" spans="1:7" s="13" customFormat="1" ht="15">
      <c r="A23" s="13">
        <f t="shared" si="1"/>
        <v>9</v>
      </c>
      <c r="B23" s="707" t="s">
        <v>141</v>
      </c>
      <c r="C23" s="1314">
        <f>SUM('WP-6b'!C31:U31)</f>
        <v>4621014.34</v>
      </c>
      <c r="D23" s="1314">
        <f>SUM('WP-6b'!V31:AE31)</f>
        <v>0</v>
      </c>
      <c r="E23" s="1314">
        <f>SUM('WP-6b'!AF31,'WP-6b'!AG31,'WP-6b'!AH31,'WP-6b'!AI31,'WP-6b'!AJ31,'WP-6b'!AK31)</f>
        <v>0</v>
      </c>
      <c r="F23" s="708">
        <f t="shared" si="0"/>
        <v>4621014.34</v>
      </c>
      <c r="G23" s="706"/>
    </row>
    <row r="24" spans="1:7" s="13" customFormat="1" ht="15">
      <c r="A24" s="13">
        <f t="shared" si="1"/>
        <v>10</v>
      </c>
      <c r="B24" s="707" t="s">
        <v>142</v>
      </c>
      <c r="C24" s="1314">
        <f>SUM('WP-6b'!C32:U32)</f>
        <v>28484721.099999998</v>
      </c>
      <c r="D24" s="1314">
        <f>SUM('WP-6b'!V32:AE32)</f>
        <v>0</v>
      </c>
      <c r="E24" s="1314">
        <f>SUM('WP-6b'!AF32,'WP-6b'!AG32,'WP-6b'!AH32,'WP-6b'!AI32,'WP-6b'!AJ32,'WP-6b'!AK32)</f>
        <v>0</v>
      </c>
      <c r="F24" s="708">
        <f t="shared" si="0"/>
        <v>28484721.099999998</v>
      </c>
      <c r="G24" s="706"/>
    </row>
    <row r="25" spans="1:7" s="13" customFormat="1" ht="15">
      <c r="A25" s="13">
        <f t="shared" si="1"/>
        <v>11</v>
      </c>
      <c r="B25" s="707" t="s">
        <v>143</v>
      </c>
      <c r="C25" s="1314">
        <f>SUM('WP-6b'!C33:U33)</f>
        <v>28377948.030000001</v>
      </c>
      <c r="D25" s="1314">
        <f>SUM('WP-6b'!V33:AE33)</f>
        <v>0</v>
      </c>
      <c r="E25" s="1314">
        <f>SUM('WP-6b'!AF33,'WP-6b'!AG33,'WP-6b'!AH33,'WP-6b'!AI33,'WP-6b'!AJ33,'WP-6b'!AK33)</f>
        <v>4463598.32</v>
      </c>
      <c r="F25" s="708">
        <f t="shared" si="0"/>
        <v>32841546.350000001</v>
      </c>
      <c r="G25" s="706"/>
    </row>
    <row r="26" spans="1:7" s="13" customFormat="1" ht="15">
      <c r="A26" s="13">
        <f t="shared" si="1"/>
        <v>12</v>
      </c>
      <c r="B26" s="707" t="s">
        <v>149</v>
      </c>
      <c r="C26" s="1314">
        <f>SUM('WP-6b'!C39:U39)</f>
        <v>0</v>
      </c>
      <c r="D26" s="1314">
        <f>SUM('WP-6b'!V39:AE39)</f>
        <v>4506102.28</v>
      </c>
      <c r="E26" s="1314">
        <f>SUM('WP-6b'!AF39,'WP-6b'!AG39,'WP-6b'!AH39,'WP-6b'!AI39,'WP-6b'!AJ39,'WP-6b'!AK39)</f>
        <v>0</v>
      </c>
      <c r="F26" s="708">
        <f t="shared" si="0"/>
        <v>4506102.28</v>
      </c>
      <c r="G26" s="706"/>
    </row>
    <row r="27" spans="1:7" s="13" customFormat="1" ht="15">
      <c r="A27" s="13">
        <f t="shared" si="1"/>
        <v>13</v>
      </c>
      <c r="B27" s="707" t="s">
        <v>150</v>
      </c>
      <c r="C27" s="1314">
        <f>SUM('WP-6b'!C40:U40)</f>
        <v>0</v>
      </c>
      <c r="D27" s="1314">
        <f>SUM('WP-6b'!V40:AE40)</f>
        <v>1793841.74</v>
      </c>
      <c r="E27" s="1314">
        <f>SUM('WP-6b'!AF40,'WP-6b'!AG40,'WP-6b'!AH40,'WP-6b'!AI40,'WP-6b'!AJ40,'WP-6b'!AK40)</f>
        <v>0</v>
      </c>
      <c r="F27" s="708">
        <f t="shared" si="0"/>
        <v>1793841.74</v>
      </c>
      <c r="G27" s="706"/>
    </row>
    <row r="28" spans="1:7" s="13" customFormat="1" ht="15">
      <c r="A28" s="13">
        <f t="shared" si="1"/>
        <v>14</v>
      </c>
      <c r="B28" s="707" t="s">
        <v>151</v>
      </c>
      <c r="C28" s="1314">
        <f>SUM('WP-6b'!C41:U41)</f>
        <v>0</v>
      </c>
      <c r="D28" s="1314">
        <f>SUM('WP-6b'!V41:AE41)</f>
        <v>3437380.38</v>
      </c>
      <c r="E28" s="1314">
        <f>SUM('WP-6b'!AF41,'WP-6b'!AG41,'WP-6b'!AH41,'WP-6b'!AI41,'WP-6b'!AJ41,'WP-6b'!AK41)</f>
        <v>0</v>
      </c>
      <c r="F28" s="708">
        <f t="shared" si="0"/>
        <v>3437380.38</v>
      </c>
      <c r="G28" s="706"/>
    </row>
    <row r="29" spans="1:7" s="13" customFormat="1" ht="15">
      <c r="A29" s="13">
        <f t="shared" si="1"/>
        <v>15</v>
      </c>
      <c r="B29" s="707" t="s">
        <v>153</v>
      </c>
      <c r="C29" s="1314">
        <f>SUM('WP-6b'!C43:U43)</f>
        <v>0</v>
      </c>
      <c r="D29" s="1314">
        <f>SUM('WP-6b'!V43:AE43)</f>
        <v>16339868.799999999</v>
      </c>
      <c r="E29" s="1314">
        <f>SUM('WP-6b'!AF43,'WP-6b'!AG43,'WP-6b'!AH43,'WP-6b'!AI43,'WP-6b'!AJ43,'WP-6b'!AK43)</f>
        <v>0</v>
      </c>
      <c r="F29" s="708">
        <f t="shared" si="0"/>
        <v>16339868.799999999</v>
      </c>
      <c r="G29" s="706"/>
    </row>
    <row r="30" spans="1:7" s="13" customFormat="1" ht="15">
      <c r="A30" s="13">
        <f t="shared" si="1"/>
        <v>16</v>
      </c>
      <c r="B30" s="707" t="s">
        <v>160</v>
      </c>
      <c r="C30" s="1314">
        <f>SUM('WP-6b'!C50:U50)</f>
        <v>18551559.460000001</v>
      </c>
      <c r="D30" s="1314">
        <f>SUM('WP-6b'!V50:AE50)</f>
        <v>-6486.3399999999992</v>
      </c>
      <c r="E30" s="1314">
        <f>SUM('WP-6b'!AF50,'WP-6b'!AG50,'WP-6b'!AH50,'WP-6b'!AI50,'WP-6b'!AJ50,'WP-6b'!AK50)</f>
        <v>188321680.13999957</v>
      </c>
      <c r="F30" s="708">
        <f>SUM(C30:E30)-90000000</f>
        <v>116866753.25999957</v>
      </c>
      <c r="G30" s="706"/>
    </row>
    <row r="31" spans="1:7" s="13" customFormat="1" ht="15">
      <c r="A31" s="13">
        <f t="shared" si="1"/>
        <v>17</v>
      </c>
      <c r="B31" s="707" t="s">
        <v>161</v>
      </c>
      <c r="C31" s="1314">
        <f>SUM('WP-6b'!C51:U51)</f>
        <v>11296932.09</v>
      </c>
      <c r="D31" s="1314">
        <f>SUM('WP-6b'!V51:AE51)</f>
        <v>8819288.6799999997</v>
      </c>
      <c r="E31" s="1314">
        <f>SUM('WP-6b'!AF51,'WP-6b'!AG51,'WP-6b'!AH51,'WP-6b'!AI51,'WP-6b'!AJ51,'WP-6b'!AK51)</f>
        <v>9083140</v>
      </c>
      <c r="F31" s="708">
        <f t="shared" ref="F31:F65" si="2">SUM(C31:E31)</f>
        <v>29199360.77</v>
      </c>
      <c r="G31" s="706"/>
    </row>
    <row r="32" spans="1:7" s="13" customFormat="1" ht="15">
      <c r="A32" s="13">
        <f t="shared" si="1"/>
        <v>18</v>
      </c>
      <c r="B32" s="707" t="s">
        <v>162</v>
      </c>
      <c r="C32" s="1314">
        <f>SUM('WP-6b'!C52:U52)</f>
        <v>0</v>
      </c>
      <c r="D32" s="1314">
        <f>SUM('WP-6b'!V52:AE52)</f>
        <v>0</v>
      </c>
      <c r="E32" s="1314">
        <f>SUM('WP-6b'!AF52,'WP-6b'!AG52,'WP-6b'!AH52,'WP-6b'!AI52,'WP-6b'!AJ52,'WP-6b'!AK52)</f>
        <v>46647904.588912256</v>
      </c>
      <c r="F32" s="708">
        <f t="shared" si="2"/>
        <v>46647904.588912256</v>
      </c>
      <c r="G32" s="706"/>
    </row>
    <row r="33" spans="1:7" s="13" customFormat="1" ht="15">
      <c r="A33" s="13">
        <f t="shared" si="1"/>
        <v>19</v>
      </c>
      <c r="B33" s="707" t="s">
        <v>163</v>
      </c>
      <c r="C33" s="1314">
        <f>SUM('WP-6b'!C53:U53)</f>
        <v>0</v>
      </c>
      <c r="D33" s="1314">
        <f>SUM('WP-6b'!V53:AE53)</f>
        <v>0</v>
      </c>
      <c r="E33" s="1314">
        <f>SUM('WP-6b'!AF53,'WP-6b'!AG53,'WP-6b'!AH53,'WP-6b'!AI53,'WP-6b'!AJ53,'WP-6b'!AK53)</f>
        <v>17393880.663704205</v>
      </c>
      <c r="F33" s="708">
        <f t="shared" si="2"/>
        <v>17393880.663704205</v>
      </c>
      <c r="G33" s="706"/>
    </row>
    <row r="34" spans="1:7" s="13" customFormat="1" ht="15">
      <c r="A34" s="13">
        <f t="shared" si="1"/>
        <v>20</v>
      </c>
      <c r="B34" s="707" t="s">
        <v>164</v>
      </c>
      <c r="C34" s="1314">
        <f>SUM('WP-6b'!C54:U54)</f>
        <v>0</v>
      </c>
      <c r="D34" s="1314">
        <f>SUM('WP-6b'!V54:AE54)</f>
        <v>0</v>
      </c>
      <c r="E34" s="1314">
        <f>SUM('WP-6b'!AF54,'WP-6b'!AG54,'WP-6b'!AH54,'WP-6b'!AI54,'WP-6b'!AJ54,'WP-6b'!AK54)</f>
        <v>-12641469.800000001</v>
      </c>
      <c r="F34" s="708">
        <f t="shared" si="2"/>
        <v>-12641469.800000001</v>
      </c>
      <c r="G34" s="706"/>
    </row>
    <row r="35" spans="1:7" s="13" customFormat="1" ht="15">
      <c r="A35" s="13">
        <f t="shared" si="1"/>
        <v>21</v>
      </c>
      <c r="B35" s="707" t="s">
        <v>652</v>
      </c>
      <c r="C35" s="1314">
        <f>SUM('WP-6b'!C55:U55)</f>
        <v>0</v>
      </c>
      <c r="D35" s="1314">
        <f>SUM('WP-6b'!V55:AE55)</f>
        <v>0</v>
      </c>
      <c r="E35" s="1314">
        <f>SUM('WP-6b'!AF55,'WP-6b'!AG55,'WP-6b'!AH55,'WP-6b'!AI55,'WP-6b'!AJ55,'WP-6b'!AK55)</f>
        <v>16206632.17331155</v>
      </c>
      <c r="F35" s="708">
        <f t="shared" si="2"/>
        <v>16206632.17331155</v>
      </c>
      <c r="G35" s="706"/>
    </row>
    <row r="36" spans="1:7" s="13" customFormat="1" ht="15">
      <c r="A36" s="13">
        <f t="shared" si="1"/>
        <v>22</v>
      </c>
      <c r="B36" s="707" t="s">
        <v>564</v>
      </c>
      <c r="C36" s="1314">
        <f>SUM('WP-6b'!C56:U56)</f>
        <v>4681234.21</v>
      </c>
      <c r="D36" s="1314">
        <f>SUM('WP-6b'!V56:AE56)</f>
        <v>444547.03</v>
      </c>
      <c r="E36" s="1314">
        <f>SUM('WP-6b'!AF56,'WP-6b'!AG56,'WP-6b'!AH56,'WP-6b'!AI56,'WP-6b'!AJ56,'WP-6b'!AK56)</f>
        <v>390621.8</v>
      </c>
      <c r="F36" s="708">
        <f t="shared" si="2"/>
        <v>5516403.04</v>
      </c>
      <c r="G36" s="706"/>
    </row>
    <row r="37" spans="1:7" s="13" customFormat="1" ht="15">
      <c r="A37" s="13">
        <f t="shared" si="1"/>
        <v>23</v>
      </c>
      <c r="B37" s="707" t="s">
        <v>474</v>
      </c>
      <c r="C37" s="1314">
        <f>SUM('WP-6b'!C57:U57)</f>
        <v>2083209.7</v>
      </c>
      <c r="D37" s="1314">
        <f>SUM('WP-6b'!V57:AE57)</f>
        <v>136488.22</v>
      </c>
      <c r="E37" s="1314">
        <f>SUM('WP-6b'!AF57,'WP-6b'!AG57,'WP-6b'!AH57,'WP-6b'!AI57,'WP-6b'!AJ57,'WP-6b'!AK57)</f>
        <v>114381.27</v>
      </c>
      <c r="F37" s="708">
        <f t="shared" si="2"/>
        <v>2334079.19</v>
      </c>
      <c r="G37" s="706"/>
    </row>
    <row r="38" spans="1:7" s="13" customFormat="1" ht="15">
      <c r="A38" s="13">
        <f t="shared" si="1"/>
        <v>24</v>
      </c>
      <c r="B38" s="707" t="s">
        <v>655</v>
      </c>
      <c r="C38" s="1314">
        <f>SUM('WP-6b'!C59:U59)</f>
        <v>0</v>
      </c>
      <c r="D38" s="1314">
        <f>SUM('WP-6b'!V59:AE59)</f>
        <v>0</v>
      </c>
      <c r="E38" s="1314">
        <f>SUM('WP-6b'!AF59,'WP-6b'!AG59,'WP-6b'!AH59,'WP-6b'!AI59,'WP-6b'!AJ59,'WP-6b'!AK59)</f>
        <v>23909857.104072016</v>
      </c>
      <c r="F38" s="708">
        <f t="shared" si="2"/>
        <v>23909857.104072016</v>
      </c>
      <c r="G38" s="706"/>
    </row>
    <row r="39" spans="1:7" s="13" customFormat="1" ht="15">
      <c r="A39" s="13">
        <f t="shared" si="1"/>
        <v>25</v>
      </c>
      <c r="B39" s="707" t="s">
        <v>1130</v>
      </c>
      <c r="C39" s="1314">
        <f>SUM('WP-6b'!C58:U58)</f>
        <v>0</v>
      </c>
      <c r="D39" s="1314">
        <f>SUM('WP-6b'!V58:AE58)</f>
        <v>0</v>
      </c>
      <c r="E39" s="1314">
        <f>SUM('WP-6b'!AF58,'WP-6b'!AG58,'WP-6b'!AH58,'WP-6b'!AI58,'WP-6b'!AJ58,'WP-6b'!AK58)</f>
        <v>25004000</v>
      </c>
      <c r="F39" s="708">
        <f t="shared" si="2"/>
        <v>25004000</v>
      </c>
      <c r="G39" s="706"/>
    </row>
    <row r="40" spans="1:7" s="13" customFormat="1" ht="15">
      <c r="A40" s="13">
        <f t="shared" si="1"/>
        <v>26</v>
      </c>
      <c r="B40" s="707" t="s">
        <v>657</v>
      </c>
      <c r="C40" s="1314">
        <f>SUM('WP-6b'!C60:U60)</f>
        <v>3911486.9400000004</v>
      </c>
      <c r="D40" s="1314">
        <f>SUM('WP-6b'!V60:AE60)</f>
        <v>0</v>
      </c>
      <c r="E40" s="1314">
        <f>SUM('WP-6b'!AF60,'WP-6b'!AG60,'WP-6b'!AH60,'WP-6b'!AI60,'WP-6b'!AJ60,'WP-6b'!AK60)</f>
        <v>0</v>
      </c>
      <c r="F40" s="708">
        <f t="shared" si="2"/>
        <v>3911486.9400000004</v>
      </c>
      <c r="G40" s="706"/>
    </row>
    <row r="41" spans="1:7" s="13" customFormat="1" ht="15">
      <c r="A41" s="13">
        <f t="shared" si="1"/>
        <v>27</v>
      </c>
      <c r="B41" s="707" t="s">
        <v>165</v>
      </c>
      <c r="C41" s="1314">
        <f>SUM('WP-6b'!C61:U61)</f>
        <v>0</v>
      </c>
      <c r="D41" s="1314">
        <f>SUM('WP-6b'!V61:AE61)</f>
        <v>0</v>
      </c>
      <c r="E41" s="1314">
        <f>SUM('WP-6b'!AF61,'WP-6b'!AG61,'WP-6b'!AH61,'WP-6b'!AI61,'WP-6b'!AJ61,'WP-6b'!AK61)</f>
        <v>363067.92</v>
      </c>
      <c r="F41" s="708">
        <f t="shared" si="2"/>
        <v>363067.92</v>
      </c>
      <c r="G41" s="706"/>
    </row>
    <row r="42" spans="1:7" s="13" customFormat="1" ht="15">
      <c r="A42" s="13">
        <f t="shared" si="1"/>
        <v>28</v>
      </c>
      <c r="B42" s="707" t="s">
        <v>959</v>
      </c>
      <c r="C42" s="1314">
        <f>SUM('WP-6b'!C64:U64)</f>
        <v>0</v>
      </c>
      <c r="D42" s="1314">
        <f>SUM('WP-6b'!V64:AE64)</f>
        <v>0</v>
      </c>
      <c r="E42" s="1314">
        <f>SUM('WP-6b'!AF64,'WP-6b'!AG64,'WP-6b'!AH64,'WP-6b'!AI64,'WP-6b'!AJ64,'WP-6b'!AK64)</f>
        <v>214449.91999999998</v>
      </c>
      <c r="F42" s="708">
        <f t="shared" si="2"/>
        <v>214449.91999999998</v>
      </c>
      <c r="G42" s="706"/>
    </row>
    <row r="43" spans="1:7" s="13" customFormat="1" ht="15">
      <c r="A43" s="13">
        <f t="shared" si="1"/>
        <v>29</v>
      </c>
      <c r="B43" s="707" t="s">
        <v>660</v>
      </c>
      <c r="C43" s="1314">
        <f>SUM('WP-6b'!C65:U65)</f>
        <v>0</v>
      </c>
      <c r="D43" s="1314">
        <f>SUM('WP-6b'!V65:AE65)</f>
        <v>0</v>
      </c>
      <c r="E43" s="1314">
        <f>SUM('WP-6b'!AF65,'WP-6b'!AG65,'WP-6b'!AH65,'WP-6b'!AI65,'WP-6b'!AJ65,'WP-6b'!AK65)</f>
        <v>4526891.5700000012</v>
      </c>
      <c r="F43" s="708">
        <f t="shared" si="2"/>
        <v>4526891.5700000012</v>
      </c>
      <c r="G43" s="706"/>
    </row>
    <row r="44" spans="1:7" s="13" customFormat="1" ht="15">
      <c r="A44" s="13">
        <f t="shared" si="1"/>
        <v>30</v>
      </c>
      <c r="B44" s="707" t="s">
        <v>166</v>
      </c>
      <c r="C44" s="1314">
        <f>SUM('WP-6b'!C63:U63)</f>
        <v>5402863.3600000003</v>
      </c>
      <c r="D44" s="1314">
        <f>SUM('WP-6b'!V63:AE63)</f>
        <v>2047196.87</v>
      </c>
      <c r="E44" s="1314">
        <f>SUM('WP-6b'!AF63,'WP-6b'!AG63,'WP-6b'!AH63,'WP-6b'!AI63,'WP-6b'!AJ63,'WP-6b'!AK63)</f>
        <v>301537.13</v>
      </c>
      <c r="F44" s="708">
        <f t="shared" si="2"/>
        <v>7751597.3600000003</v>
      </c>
      <c r="G44" s="706"/>
    </row>
    <row r="45" spans="1:7" s="13" customFormat="1" ht="15">
      <c r="A45" s="13">
        <f t="shared" si="1"/>
        <v>31</v>
      </c>
      <c r="B45" s="707" t="s">
        <v>167</v>
      </c>
      <c r="C45" s="1314">
        <f>SUM('WP-6b'!C62:U62)</f>
        <v>0</v>
      </c>
      <c r="D45" s="1314">
        <f>SUM('WP-6b'!V62:AE62)</f>
        <v>0</v>
      </c>
      <c r="E45" s="1314">
        <f>SUM('WP-6b'!AF62,'WP-6b'!AG62,'WP-6b'!AH62,'WP-6b'!AI62,'WP-6b'!AJ62,'WP-6b'!AK62)</f>
        <v>683314.94</v>
      </c>
      <c r="F45" s="708">
        <f t="shared" si="2"/>
        <v>683314.94</v>
      </c>
      <c r="G45" s="709" t="s">
        <v>986</v>
      </c>
    </row>
    <row r="46" spans="1:7" s="13" customFormat="1" ht="15.75" thickBot="1">
      <c r="A46" s="13">
        <f t="shared" si="1"/>
        <v>32</v>
      </c>
      <c r="B46" s="1315" t="s">
        <v>663</v>
      </c>
      <c r="C46" s="1316">
        <f>SUM('WP-6b'!C66:U66)</f>
        <v>361498.97999999992</v>
      </c>
      <c r="D46" s="1316">
        <f>SUM('WP-6b'!V66:AE66)</f>
        <v>0</v>
      </c>
      <c r="E46" s="1316">
        <f>SUM('WP-6b'!AF66,'WP-6b'!AG66,'WP-6b'!AH66,'WP-6b'!AI66,'WP-6b'!AJ66,'WP-6b'!AK66)</f>
        <v>4098376.22</v>
      </c>
      <c r="F46" s="1317">
        <f t="shared" si="2"/>
        <v>4459875.2</v>
      </c>
      <c r="G46" s="704">
        <f>SUM(F18:F46)</f>
        <v>438372589.19999963</v>
      </c>
    </row>
    <row r="47" spans="1:7" s="13" customFormat="1" ht="15">
      <c r="A47" s="13">
        <f t="shared" si="1"/>
        <v>33</v>
      </c>
      <c r="B47" s="705" t="s">
        <v>140</v>
      </c>
      <c r="C47" s="1313">
        <f>SUM('WP-6b'!C30:U30)</f>
        <v>12850804.83</v>
      </c>
      <c r="D47" s="1313">
        <f>SUM('WP-6b'!V30:AE30)</f>
        <v>0</v>
      </c>
      <c r="E47" s="1313">
        <f>SUM('WP-6b'!AF30,'WP-6b'!AG30,'WP-6b'!AH30,'WP-6b'!AI30,'WP-6b'!AJ30,'WP-6b'!AK30)</f>
        <v>0</v>
      </c>
      <c r="F47" s="666">
        <f t="shared" si="2"/>
        <v>12850804.83</v>
      </c>
      <c r="G47" s="706"/>
    </row>
    <row r="48" spans="1:7" s="13" customFormat="1" ht="15">
      <c r="A48" s="13">
        <f t="shared" si="1"/>
        <v>34</v>
      </c>
      <c r="B48" s="707" t="s">
        <v>620</v>
      </c>
      <c r="C48" s="1314">
        <f>SUM('WP-6b'!C20:U20)</f>
        <v>2307945.3899999997</v>
      </c>
      <c r="D48" s="1314">
        <f>SUM('WP-6b'!V20:AE20)</f>
        <v>0</v>
      </c>
      <c r="E48" s="1314">
        <f>SUM('WP-6b'!AF20,'WP-6b'!AG20,'WP-6b'!AH20,'WP-6b'!AI20,'WP-6b'!AJ20,'WP-6b'!AK20)</f>
        <v>0</v>
      </c>
      <c r="F48" s="708">
        <f t="shared" si="2"/>
        <v>2307945.3899999997</v>
      </c>
      <c r="G48" s="706"/>
    </row>
    <row r="49" spans="1:7" s="13" customFormat="1" ht="15">
      <c r="A49" s="13">
        <f t="shared" si="1"/>
        <v>35</v>
      </c>
      <c r="B49" s="707" t="s">
        <v>132</v>
      </c>
      <c r="C49" s="1314">
        <f>SUM('WP-6b'!C21:U21)</f>
        <v>8716923.0299999993</v>
      </c>
      <c r="D49" s="1314">
        <f>SUM('WP-6b'!V21:AE21)</f>
        <v>0</v>
      </c>
      <c r="E49" s="1314">
        <f>SUM('WP-6b'!AF21,'WP-6b'!AG21,'WP-6b'!AH21,'WP-6b'!AI21,'WP-6b'!AJ21,'WP-6b'!AK21)</f>
        <v>0</v>
      </c>
      <c r="F49" s="708">
        <f t="shared" si="2"/>
        <v>8716923.0299999993</v>
      </c>
      <c r="G49" s="706"/>
    </row>
    <row r="50" spans="1:7" s="13" customFormat="1" ht="15">
      <c r="A50" s="13">
        <f t="shared" si="1"/>
        <v>36</v>
      </c>
      <c r="B50" s="707" t="s">
        <v>136</v>
      </c>
      <c r="C50" s="1314">
        <f>SUM('WP-6b'!C26:U26)</f>
        <v>1962153.2899999998</v>
      </c>
      <c r="D50" s="1314">
        <f>SUM('WP-6b'!V26:AE26)</f>
        <v>0</v>
      </c>
      <c r="E50" s="1314">
        <f>SUM('WP-6b'!AF26,'WP-6b'!AG26,'WP-6b'!AH26,'WP-6b'!AI26,'WP-6b'!AJ26,'WP-6b'!AK26)</f>
        <v>0</v>
      </c>
      <c r="F50" s="708">
        <f t="shared" si="2"/>
        <v>1962153.2899999998</v>
      </c>
      <c r="G50" s="706"/>
    </row>
    <row r="51" spans="1:7" s="13" customFormat="1" ht="15">
      <c r="A51" s="13">
        <f t="shared" si="1"/>
        <v>37</v>
      </c>
      <c r="B51" s="707" t="s">
        <v>137</v>
      </c>
      <c r="C51" s="1314">
        <f>SUM('WP-6b'!C27:U27)</f>
        <v>15306666.23</v>
      </c>
      <c r="D51" s="1314">
        <f>SUM('WP-6b'!V27:AE27)</f>
        <v>0</v>
      </c>
      <c r="E51" s="1314">
        <f>SUM('WP-6b'!AF27,'WP-6b'!AG27,'WP-6b'!AH27,'WP-6b'!AI27,'WP-6b'!AJ27,'WP-6b'!AK27)</f>
        <v>0</v>
      </c>
      <c r="F51" s="708">
        <f t="shared" si="2"/>
        <v>15306666.23</v>
      </c>
      <c r="G51" s="706"/>
    </row>
    <row r="52" spans="1:7" s="13" customFormat="1" ht="15">
      <c r="A52" s="13">
        <f t="shared" si="1"/>
        <v>38</v>
      </c>
      <c r="B52" s="707" t="s">
        <v>138</v>
      </c>
      <c r="C52" s="1314">
        <f>SUM('WP-6b'!C28:U28)</f>
        <v>10640368.770000001</v>
      </c>
      <c r="D52" s="1314">
        <f>SUM('WP-6b'!V28:AE28)</f>
        <v>0</v>
      </c>
      <c r="E52" s="1314">
        <f>SUM('WP-6b'!AF28,'WP-6b'!AG28,'WP-6b'!AH28,'WP-6b'!AI28,'WP-6b'!AJ28,'WP-6b'!AK28)</f>
        <v>0</v>
      </c>
      <c r="F52" s="708">
        <f t="shared" si="2"/>
        <v>10640368.770000001</v>
      </c>
      <c r="G52" s="706"/>
    </row>
    <row r="53" spans="1:7" s="13" customFormat="1" ht="15">
      <c r="A53" s="13">
        <f t="shared" si="1"/>
        <v>39</v>
      </c>
      <c r="B53" s="707" t="s">
        <v>139</v>
      </c>
      <c r="C53" s="1314">
        <f>SUM('WP-6b'!C29:U29)</f>
        <v>15847360.980000002</v>
      </c>
      <c r="D53" s="1314">
        <f>SUM('WP-6b'!V29:AE29)</f>
        <v>0</v>
      </c>
      <c r="E53" s="1314">
        <f>SUM('WP-6b'!AF29,'WP-6b'!AG29,'WP-6b'!AH29,'WP-6b'!AI29,'WP-6b'!AJ29,'WP-6b'!AK29)</f>
        <v>0</v>
      </c>
      <c r="F53" s="708">
        <f t="shared" si="2"/>
        <v>15847360.980000002</v>
      </c>
      <c r="G53" s="706"/>
    </row>
    <row r="54" spans="1:7" s="13" customFormat="1" ht="15">
      <c r="A54" s="13">
        <f t="shared" si="1"/>
        <v>40</v>
      </c>
      <c r="B54" s="707" t="s">
        <v>144</v>
      </c>
      <c r="C54" s="1314">
        <f>SUM('WP-6b'!C34:U34)</f>
        <v>13477.99</v>
      </c>
      <c r="D54" s="1314">
        <f>SUM('WP-6b'!V34:AE34)</f>
        <v>0</v>
      </c>
      <c r="E54" s="1314">
        <f>SUM('WP-6b'!AF34,'WP-6b'!AG34,'WP-6b'!AH34,'WP-6b'!AI34,'WP-6b'!AJ34,'WP-6b'!AK34)</f>
        <v>0</v>
      </c>
      <c r="F54" s="708">
        <f t="shared" si="2"/>
        <v>13477.99</v>
      </c>
      <c r="G54" s="706"/>
    </row>
    <row r="55" spans="1:7" s="13" customFormat="1" ht="15">
      <c r="A55" s="13">
        <f t="shared" si="1"/>
        <v>41</v>
      </c>
      <c r="B55" s="707" t="s">
        <v>145</v>
      </c>
      <c r="C55" s="1314">
        <f>SUM('WP-6b'!C35:U35)</f>
        <v>360784.01</v>
      </c>
      <c r="D55" s="1314">
        <f>SUM('WP-6b'!V35:AE35)</f>
        <v>0</v>
      </c>
      <c r="E55" s="1314">
        <f>SUM('WP-6b'!AF35,'WP-6b'!AG35,'WP-6b'!AH35,'WP-6b'!AI35,'WP-6b'!AJ35,'WP-6b'!AK35)</f>
        <v>0</v>
      </c>
      <c r="F55" s="708">
        <f t="shared" si="2"/>
        <v>360784.01</v>
      </c>
      <c r="G55" s="706"/>
    </row>
    <row r="56" spans="1:7" s="13" customFormat="1" ht="15">
      <c r="A56" s="13">
        <f t="shared" si="1"/>
        <v>42</v>
      </c>
      <c r="B56" s="707" t="s">
        <v>146</v>
      </c>
      <c r="C56" s="1314">
        <f>SUM('WP-6b'!C36:U36)</f>
        <v>16476469.93</v>
      </c>
      <c r="D56" s="1314">
        <f>SUM('WP-6b'!V36:AE36)</f>
        <v>0</v>
      </c>
      <c r="E56" s="1314">
        <f>SUM('WP-6b'!AF36,'WP-6b'!AG36,'WP-6b'!AH36,'WP-6b'!AI36,'WP-6b'!AJ36,'WP-6b'!AK36)</f>
        <v>0</v>
      </c>
      <c r="F56" s="708">
        <f t="shared" si="2"/>
        <v>16476469.93</v>
      </c>
      <c r="G56" s="706"/>
    </row>
    <row r="57" spans="1:7" s="13" customFormat="1" ht="15">
      <c r="A57" s="13">
        <f t="shared" si="1"/>
        <v>43</v>
      </c>
      <c r="B57" s="707" t="s">
        <v>147</v>
      </c>
      <c r="C57" s="1314">
        <f>SUM('WP-6b'!C37:U37)</f>
        <v>4038536.3200000003</v>
      </c>
      <c r="D57" s="1314">
        <f>SUM('WP-6b'!V37:AE37)</f>
        <v>0</v>
      </c>
      <c r="E57" s="1314">
        <f>SUM('WP-6b'!AF37,'WP-6b'!AG37,'WP-6b'!AH37,'WP-6b'!AI37,'WP-6b'!AJ37,'WP-6b'!AK37)</f>
        <v>0</v>
      </c>
      <c r="F57" s="708">
        <f t="shared" si="2"/>
        <v>4038536.3200000003</v>
      </c>
      <c r="G57" s="706"/>
    </row>
    <row r="58" spans="1:7" s="13" customFormat="1" ht="15">
      <c r="A58" s="13">
        <f t="shared" si="1"/>
        <v>44</v>
      </c>
      <c r="B58" s="707" t="s">
        <v>154</v>
      </c>
      <c r="C58" s="1314">
        <f>SUM('WP-6b'!C44:U44)</f>
        <v>0</v>
      </c>
      <c r="D58" s="1314">
        <f>SUM('WP-6b'!V44:AE44)</f>
        <v>2759604.7600000002</v>
      </c>
      <c r="E58" s="1314">
        <f>SUM('WP-6b'!AF44,'WP-6b'!AG44,'WP-6b'!AH44,'WP-6b'!AI44,'WP-6b'!AJ44,'WP-6b'!AK44)</f>
        <v>0</v>
      </c>
      <c r="F58" s="708">
        <f t="shared" si="2"/>
        <v>2759604.7600000002</v>
      </c>
      <c r="G58" s="706"/>
    </row>
    <row r="59" spans="1:7" s="13" customFormat="1" ht="15">
      <c r="A59" s="13">
        <f t="shared" si="1"/>
        <v>45</v>
      </c>
      <c r="B59" s="707" t="s">
        <v>155</v>
      </c>
      <c r="C59" s="1314">
        <f>SUM('WP-6b'!C45:U45)</f>
        <v>0</v>
      </c>
      <c r="D59" s="1314">
        <f>SUM('WP-6b'!V45:AE45)</f>
        <v>3192083.5699999994</v>
      </c>
      <c r="E59" s="1314">
        <f>SUM('WP-6b'!AF45,'WP-6b'!AG45,'WP-6b'!AH45,'WP-6b'!AI45,'WP-6b'!AJ45,'WP-6b'!AK45)</f>
        <v>0</v>
      </c>
      <c r="F59" s="708">
        <f t="shared" si="2"/>
        <v>3192083.5699999994</v>
      </c>
      <c r="G59" s="706"/>
    </row>
    <row r="60" spans="1:7" s="13" customFormat="1" ht="15">
      <c r="A60" s="13">
        <f t="shared" si="1"/>
        <v>46</v>
      </c>
      <c r="B60" s="707" t="s">
        <v>156</v>
      </c>
      <c r="C60" s="1314">
        <f>SUM('WP-6b'!C46:U46)</f>
        <v>0</v>
      </c>
      <c r="D60" s="1314">
        <f>SUM('WP-6b'!V46:AE46)</f>
        <v>18898665.989999998</v>
      </c>
      <c r="E60" s="1314">
        <f>SUM('WP-6b'!AF46,'WP-6b'!AG46,'WP-6b'!AH46,'WP-6b'!AI46,'WP-6b'!AJ46,'WP-6b'!AK46)</f>
        <v>0</v>
      </c>
      <c r="F60" s="708">
        <f t="shared" si="2"/>
        <v>18898665.989999998</v>
      </c>
      <c r="G60" s="706"/>
    </row>
    <row r="61" spans="1:7" s="13" customFormat="1" ht="15">
      <c r="A61" s="13">
        <f t="shared" si="1"/>
        <v>47</v>
      </c>
      <c r="B61" s="707" t="s">
        <v>157</v>
      </c>
      <c r="C61" s="1314">
        <f>SUM('WP-6b'!C47:U47)</f>
        <v>0</v>
      </c>
      <c r="D61" s="1314">
        <f>SUM('WP-6b'!V47:AE47)</f>
        <v>9238304.25</v>
      </c>
      <c r="E61" s="1314">
        <f>SUM('WP-6b'!AF47,'WP-6b'!AG47,'WP-6b'!AH47,'WP-6b'!AI47,'WP-6b'!AJ47,'WP-6b'!AK47)</f>
        <v>0</v>
      </c>
      <c r="F61" s="708">
        <f t="shared" si="2"/>
        <v>9238304.25</v>
      </c>
      <c r="G61" s="706"/>
    </row>
    <row r="62" spans="1:7" s="13" customFormat="1" ht="15">
      <c r="A62" s="13">
        <f t="shared" si="1"/>
        <v>48</v>
      </c>
      <c r="B62" s="707" t="s">
        <v>158</v>
      </c>
      <c r="C62" s="1314">
        <f>SUM('WP-6b'!C48:U48)</f>
        <v>0</v>
      </c>
      <c r="D62" s="1314">
        <f>SUM('WP-6b'!V48:AE48)</f>
        <v>225434.62</v>
      </c>
      <c r="E62" s="1314">
        <f>SUM('WP-6b'!AF48,'WP-6b'!AG48,'WP-6b'!AH48,'WP-6b'!AI48,'WP-6b'!AJ48,'WP-6b'!AK48)</f>
        <v>0</v>
      </c>
      <c r="F62" s="708">
        <f t="shared" si="2"/>
        <v>225434.62</v>
      </c>
      <c r="G62" s="709" t="s">
        <v>987</v>
      </c>
    </row>
    <row r="63" spans="1:7" s="13" customFormat="1" ht="15.75" thickBot="1">
      <c r="A63" s="13">
        <f t="shared" si="1"/>
        <v>49</v>
      </c>
      <c r="B63" s="1315" t="s">
        <v>159</v>
      </c>
      <c r="C63" s="1316">
        <f>SUM('WP-6b'!C49:U49)</f>
        <v>0</v>
      </c>
      <c r="D63" s="1316">
        <f>SUM('WP-6b'!V49:AE49)</f>
        <v>120179.2</v>
      </c>
      <c r="E63" s="1316">
        <f>SUM('WP-6b'!AF49,'WP-6b'!AG49,'WP-6b'!AH49,'WP-6b'!AI49,'WP-6b'!AJ49,'WP-6b'!AK49)</f>
        <v>0</v>
      </c>
      <c r="F63" s="1317">
        <f t="shared" si="2"/>
        <v>120179.2</v>
      </c>
      <c r="G63" s="704">
        <f>SUM(F47:F63)</f>
        <v>122955763.15999998</v>
      </c>
    </row>
    <row r="64" spans="1:7" s="13" customFormat="1" ht="15.75" thickBot="1">
      <c r="A64" s="13">
        <f t="shared" si="1"/>
        <v>50</v>
      </c>
      <c r="B64" s="710" t="s">
        <v>1087</v>
      </c>
      <c r="C64" s="1318">
        <f>SUM('WP-6b'!C17:U17)</f>
        <v>188743063.99000001</v>
      </c>
      <c r="D64" s="1318">
        <f>SUM('WP-6b'!V17:AE17)</f>
        <v>42334559.420000002</v>
      </c>
      <c r="E64" s="1318">
        <f>SUM('WP-6b'!AF17,'WP-6b'!AG17,'WP-6b'!AH17,'WP-6b'!AI17,'WP-6b'!AJ17,'WP-6b'!AK17)</f>
        <v>676445.09</v>
      </c>
      <c r="F64" s="711">
        <f t="shared" si="2"/>
        <v>231754068.50000003</v>
      </c>
      <c r="G64" s="712">
        <f>F64</f>
        <v>231754068.50000003</v>
      </c>
    </row>
    <row r="65" spans="1:7" s="13" customFormat="1" ht="15.75" thickBot="1">
      <c r="A65" s="13">
        <f t="shared" si="1"/>
        <v>51</v>
      </c>
      <c r="B65" s="710" t="s">
        <v>991</v>
      </c>
      <c r="C65" s="1318"/>
      <c r="D65" s="1318"/>
      <c r="E65" s="1318">
        <v>-90000000</v>
      </c>
      <c r="F65" s="711">
        <f t="shared" si="2"/>
        <v>-90000000</v>
      </c>
      <c r="G65" s="712"/>
    </row>
    <row r="66" spans="1:7" s="13" customFormat="1" ht="15">
      <c r="B66" s="705"/>
      <c r="C66" s="853"/>
      <c r="D66" s="853"/>
      <c r="E66" s="853"/>
      <c r="F66" s="666"/>
      <c r="G66" s="713"/>
    </row>
    <row r="67" spans="1:7" s="13" customFormat="1" ht="15">
      <c r="A67" s="13">
        <f>+A65+1</f>
        <v>52</v>
      </c>
      <c r="B67" s="714" t="s">
        <v>1079</v>
      </c>
      <c r="C67" s="854">
        <f>SUM(C15:C64)</f>
        <v>1725045523.5199997</v>
      </c>
      <c r="D67" s="854">
        <f>SUM(D15:D64)</f>
        <v>792085084.47999978</v>
      </c>
      <c r="E67" s="854">
        <f>SUM(E15:E65)</f>
        <v>247413471.62999958</v>
      </c>
      <c r="F67" s="715">
        <f>SUM(C67:E67)</f>
        <v>2764544079.6299992</v>
      </c>
      <c r="G67" s="715">
        <f>SUM(G15:G64)</f>
        <v>2764544079.6299992</v>
      </c>
    </row>
    <row r="68" spans="1:7" s="13" customFormat="1" ht="15">
      <c r="C68" s="672"/>
      <c r="D68" s="672"/>
      <c r="E68" s="698"/>
      <c r="F68" s="716"/>
      <c r="G68" s="69"/>
    </row>
    <row r="69" spans="1:7" s="13" customFormat="1" ht="15">
      <c r="C69" s="672"/>
      <c r="D69" s="672"/>
      <c r="E69" s="672"/>
      <c r="F69" s="69"/>
      <c r="G69" s="717"/>
    </row>
    <row r="70" spans="1:7" s="672" customFormat="1">
      <c r="F70" s="698"/>
      <c r="G70" s="698"/>
    </row>
    <row r="71" spans="1:7" s="672" customFormat="1">
      <c r="F71" s="698"/>
      <c r="G71" s="698"/>
    </row>
    <row r="72" spans="1:7" s="672" customFormat="1"/>
  </sheetData>
  <sortState ref="B8:H40">
    <sortCondition ref="H8:H40"/>
    <sortCondition ref="B8:B40"/>
  </sortState>
  <mergeCells count="6">
    <mergeCell ref="A10:G10"/>
    <mergeCell ref="A4:G4"/>
    <mergeCell ref="A5:G5"/>
    <mergeCell ref="A6:G6"/>
    <mergeCell ref="A8:G8"/>
    <mergeCell ref="A9:G9"/>
  </mergeCells>
  <printOptions horizontalCentered="1"/>
  <pageMargins left="0.25" right="0.25" top="0.25" bottom="0.25" header="0.3" footer="0.3"/>
  <pageSetup scale="6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AM100"/>
  <sheetViews>
    <sheetView view="pageBreakPreview" zoomScale="55" zoomScaleNormal="118" zoomScaleSheetLayoutView="55" workbookViewId="0">
      <pane xSplit="2" ySplit="15" topLeftCell="C16" activePane="bottomRight" state="frozen"/>
      <selection activeCell="A11" sqref="A11:L11"/>
      <selection pane="topRight" activeCell="A11" sqref="A11:L11"/>
      <selection pane="bottomLeft" activeCell="A11" sqref="A11:L11"/>
      <selection pane="bottomRight" activeCell="A3" sqref="A3"/>
    </sheetView>
  </sheetViews>
  <sheetFormatPr defaultColWidth="9" defaultRowHeight="15"/>
  <cols>
    <col min="1" max="1" width="15.625" style="652" customWidth="1"/>
    <col min="2" max="2" width="39.625" style="652" bestFit="1" customWidth="1"/>
    <col min="3" max="3" width="14" style="653" customWidth="1"/>
    <col min="4" max="4" width="15.375" style="653" bestFit="1" customWidth="1"/>
    <col min="5" max="5" width="16" style="653" customWidth="1"/>
    <col min="6" max="6" width="23.5" style="855" customWidth="1"/>
    <col min="7" max="7" width="16.25" style="855" bestFit="1" customWidth="1"/>
    <col min="8" max="8" width="15.5" style="856" customWidth="1"/>
    <col min="9" max="9" width="13.125" style="855" customWidth="1"/>
    <col min="10" max="10" width="14.25" style="855" bestFit="1" customWidth="1"/>
    <col min="11" max="11" width="15.25" style="855" bestFit="1" customWidth="1"/>
    <col min="12" max="12" width="13.25" style="855" bestFit="1" customWidth="1"/>
    <col min="13" max="13" width="12.625" style="855" bestFit="1" customWidth="1"/>
    <col min="14" max="14" width="15.375" style="855" customWidth="1"/>
    <col min="15" max="15" width="15.25" style="855" customWidth="1"/>
    <col min="16" max="16" width="13.125" style="855" customWidth="1"/>
    <col min="17" max="17" width="18" style="855" customWidth="1"/>
    <col min="18" max="18" width="17" style="855" customWidth="1"/>
    <col min="19" max="19" width="17.25" style="855" bestFit="1" customWidth="1"/>
    <col min="20" max="20" width="14.5" style="855" bestFit="1" customWidth="1"/>
    <col min="21" max="21" width="21.125" style="855" bestFit="1" customWidth="1"/>
    <col min="22" max="22" width="15" style="855" customWidth="1"/>
    <col min="23" max="23" width="14.375" style="855" customWidth="1"/>
    <col min="24" max="24" width="16.25" style="855" bestFit="1" customWidth="1"/>
    <col min="25" max="25" width="15.875" style="855" bestFit="1" customWidth="1"/>
    <col min="26" max="26" width="16.25" style="855" bestFit="1" customWidth="1"/>
    <col min="27" max="27" width="16.375" style="855" bestFit="1" customWidth="1"/>
    <col min="28" max="28" width="15.5" style="855" bestFit="1" customWidth="1"/>
    <col min="29" max="30" width="16" style="855" bestFit="1" customWidth="1"/>
    <col min="31" max="31" width="15.375" style="855" bestFit="1" customWidth="1"/>
    <col min="32" max="32" width="12.625" style="855" bestFit="1" customWidth="1"/>
    <col min="33" max="33" width="17" style="855" bestFit="1" customWidth="1"/>
    <col min="34" max="34" width="17.5" style="855" bestFit="1" customWidth="1"/>
    <col min="35" max="35" width="16.5" style="855" bestFit="1" customWidth="1"/>
    <col min="36" max="36" width="15.375" style="855" bestFit="1" customWidth="1"/>
    <col min="37" max="37" width="14.25" style="855" bestFit="1" customWidth="1"/>
    <col min="38" max="38" width="18" style="855" bestFit="1" customWidth="1"/>
    <col min="39" max="39" width="14.25" style="858" bestFit="1" customWidth="1"/>
    <col min="40" max="16384" width="9" style="652"/>
  </cols>
  <sheetData>
    <row r="2" spans="1:39" ht="20.25">
      <c r="A2" s="1240" t="s">
        <v>1361</v>
      </c>
      <c r="U2" s="857" t="s">
        <v>945</v>
      </c>
      <c r="AL2" s="857" t="s">
        <v>946</v>
      </c>
    </row>
    <row r="3" spans="1:39">
      <c r="A3" s="13"/>
      <c r="U3" s="858"/>
      <c r="AL3" s="858"/>
    </row>
    <row r="4" spans="1:39" s="13" customFormat="1" ht="18">
      <c r="A4" s="77"/>
      <c r="B4" s="77"/>
      <c r="C4" s="1456" t="s">
        <v>240</v>
      </c>
      <c r="D4" s="1456"/>
      <c r="E4" s="1456"/>
      <c r="F4" s="1456"/>
      <c r="G4" s="839"/>
      <c r="H4" s="839"/>
      <c r="I4" s="839"/>
      <c r="J4" s="839"/>
      <c r="K4" s="839"/>
      <c r="L4" s="839"/>
      <c r="M4" s="839"/>
      <c r="N4" s="839"/>
      <c r="O4" s="839"/>
      <c r="P4" s="839"/>
      <c r="Q4" s="672"/>
      <c r="R4" s="672"/>
      <c r="S4" s="672"/>
      <c r="T4" s="672"/>
      <c r="U4" s="672"/>
      <c r="V4" s="672"/>
      <c r="W4" s="672"/>
      <c r="X4" s="672"/>
      <c r="Y4" s="672"/>
      <c r="Z4" s="672"/>
      <c r="AA4" s="672"/>
      <c r="AB4" s="672"/>
      <c r="AC4" s="672"/>
      <c r="AD4" s="672"/>
      <c r="AE4" s="672"/>
      <c r="AF4" s="672"/>
      <c r="AG4" s="672"/>
      <c r="AH4" s="672"/>
      <c r="AI4" s="672"/>
      <c r="AJ4" s="672"/>
      <c r="AK4" s="672"/>
      <c r="AL4" s="672"/>
      <c r="AM4" s="672"/>
    </row>
    <row r="5" spans="1:39" s="13" customFormat="1" ht="18">
      <c r="A5" s="77"/>
      <c r="B5" s="77"/>
      <c r="C5" s="1456" t="s">
        <v>120</v>
      </c>
      <c r="D5" s="1456"/>
      <c r="E5" s="1456"/>
      <c r="F5" s="1456"/>
      <c r="G5" s="839"/>
      <c r="H5" s="839"/>
      <c r="I5" s="839"/>
      <c r="J5" s="839"/>
      <c r="K5" s="839"/>
      <c r="L5" s="839"/>
      <c r="M5" s="839"/>
      <c r="N5" s="839"/>
      <c r="O5" s="839"/>
      <c r="P5" s="672"/>
      <c r="Q5" s="672"/>
      <c r="R5" s="672"/>
      <c r="S5" s="672"/>
      <c r="T5" s="672"/>
      <c r="U5" s="672"/>
      <c r="V5" s="672"/>
      <c r="W5" s="672"/>
      <c r="X5" s="672"/>
      <c r="Y5" s="672"/>
      <c r="Z5" s="672"/>
      <c r="AA5" s="672"/>
      <c r="AB5" s="672"/>
      <c r="AC5" s="672"/>
      <c r="AD5" s="672"/>
      <c r="AE5" s="672"/>
      <c r="AF5" s="672"/>
      <c r="AG5" s="672"/>
      <c r="AH5" s="672"/>
      <c r="AI5" s="672"/>
      <c r="AJ5" s="672"/>
      <c r="AK5" s="672"/>
      <c r="AL5" s="672"/>
      <c r="AM5" s="672"/>
    </row>
    <row r="6" spans="1:39" s="13" customFormat="1" ht="18">
      <c r="A6" s="77"/>
      <c r="B6" s="77"/>
      <c r="C6" s="1457" t="s">
        <v>948</v>
      </c>
      <c r="D6" s="1457"/>
      <c r="E6" s="1457"/>
      <c r="F6" s="1457"/>
      <c r="G6" s="839"/>
      <c r="H6" s="839"/>
      <c r="I6" s="839"/>
      <c r="J6" s="839"/>
      <c r="K6" s="839"/>
      <c r="L6" s="839"/>
      <c r="M6" s="839"/>
      <c r="N6" s="839"/>
      <c r="O6" s="839"/>
      <c r="P6" s="672"/>
      <c r="Q6" s="672"/>
      <c r="R6" s="672"/>
      <c r="S6" s="672"/>
      <c r="T6" s="672"/>
      <c r="U6" s="672"/>
      <c r="V6" s="672"/>
      <c r="W6" s="672"/>
      <c r="X6" s="672"/>
      <c r="Y6" s="672"/>
      <c r="Z6" s="672"/>
      <c r="AA6" s="672"/>
      <c r="AB6" s="672"/>
      <c r="AC6" s="672"/>
      <c r="AD6" s="672"/>
      <c r="AE6" s="672"/>
      <c r="AF6" s="672"/>
      <c r="AG6" s="672"/>
      <c r="AH6" s="672"/>
      <c r="AI6" s="672"/>
      <c r="AJ6" s="672"/>
      <c r="AK6" s="672"/>
      <c r="AL6" s="672"/>
      <c r="AM6" s="672"/>
    </row>
    <row r="7" spans="1:39" s="13" customFormat="1" ht="18">
      <c r="A7" s="11"/>
      <c r="B7" s="66"/>
      <c r="C7" s="11"/>
      <c r="D7" s="42"/>
      <c r="E7" s="11"/>
      <c r="F7" s="806"/>
      <c r="G7" s="806"/>
      <c r="H7" s="806"/>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row>
    <row r="8" spans="1:39" s="13" customFormat="1" ht="18">
      <c r="A8" s="30"/>
      <c r="B8" s="30"/>
      <c r="C8" s="1458" t="s">
        <v>1179</v>
      </c>
      <c r="D8" s="1458"/>
      <c r="E8" s="1458"/>
      <c r="F8" s="1458"/>
      <c r="G8" s="840"/>
      <c r="H8" s="840"/>
      <c r="I8" s="840"/>
      <c r="J8" s="840"/>
      <c r="K8" s="840"/>
      <c r="L8" s="840"/>
      <c r="M8" s="840"/>
      <c r="N8" s="840"/>
      <c r="O8" s="840"/>
      <c r="P8" s="840"/>
      <c r="Q8" s="672"/>
      <c r="R8" s="672"/>
      <c r="S8" s="672"/>
      <c r="T8" s="672"/>
      <c r="U8" s="672"/>
      <c r="V8" s="672"/>
      <c r="W8" s="672"/>
      <c r="X8" s="672"/>
      <c r="Y8" s="672"/>
      <c r="Z8" s="672"/>
      <c r="AA8" s="672"/>
      <c r="AB8" s="672"/>
      <c r="AC8" s="672"/>
      <c r="AD8" s="672"/>
      <c r="AE8" s="672"/>
      <c r="AF8" s="672"/>
      <c r="AG8" s="672"/>
      <c r="AH8" s="672"/>
      <c r="AI8" s="672"/>
      <c r="AJ8" s="672"/>
      <c r="AK8" s="672"/>
      <c r="AL8" s="672"/>
      <c r="AM8" s="672"/>
    </row>
    <row r="9" spans="1:39" s="13" customFormat="1" ht="18">
      <c r="A9" s="779"/>
      <c r="B9" s="779"/>
      <c r="C9" s="1505" t="s">
        <v>1178</v>
      </c>
      <c r="D9" s="1505"/>
      <c r="E9" s="1505"/>
      <c r="F9" s="1505"/>
      <c r="G9" s="859"/>
      <c r="H9" s="839"/>
      <c r="I9" s="839"/>
      <c r="J9" s="839"/>
      <c r="K9" s="839"/>
      <c r="L9" s="839"/>
      <c r="M9" s="839"/>
      <c r="N9" s="839"/>
      <c r="O9" s="839"/>
      <c r="P9" s="839"/>
      <c r="Q9" s="672"/>
      <c r="R9" s="672"/>
      <c r="S9" s="672"/>
      <c r="T9" s="672"/>
      <c r="U9" s="672"/>
      <c r="V9" s="672"/>
      <c r="W9" s="672"/>
      <c r="X9" s="672"/>
      <c r="Y9" s="672"/>
      <c r="Z9" s="672"/>
      <c r="AA9" s="672"/>
      <c r="AB9" s="672"/>
      <c r="AC9" s="672"/>
      <c r="AD9" s="672"/>
      <c r="AE9" s="672"/>
      <c r="AF9" s="672"/>
      <c r="AG9" s="672"/>
      <c r="AH9" s="672"/>
      <c r="AI9" s="672"/>
      <c r="AJ9" s="672"/>
      <c r="AK9" s="672"/>
      <c r="AL9" s="672"/>
      <c r="AM9" s="672"/>
    </row>
    <row r="10" spans="1:39" s="13" customFormat="1" ht="15.75" customHeight="1">
      <c r="A10" s="1505"/>
      <c r="B10" s="1505"/>
      <c r="C10" s="1505"/>
      <c r="D10" s="1505"/>
      <c r="E10" s="1505"/>
      <c r="F10" s="1505"/>
      <c r="G10" s="1505"/>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row>
    <row r="11" spans="1:39" ht="20.25">
      <c r="A11" s="654" t="s">
        <v>1082</v>
      </c>
      <c r="B11" s="655"/>
      <c r="C11" s="656"/>
      <c r="D11" s="656"/>
      <c r="E11" s="656"/>
      <c r="F11" s="860"/>
      <c r="G11" s="860"/>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1"/>
      <c r="AG11" s="861"/>
      <c r="AH11" s="861"/>
      <c r="AI11" s="861"/>
      <c r="AJ11" s="861"/>
      <c r="AK11" s="861"/>
      <c r="AL11" s="860"/>
    </row>
    <row r="12" spans="1:39" s="658" customFormat="1">
      <c r="A12" s="657"/>
      <c r="B12" s="657"/>
      <c r="C12" s="656"/>
      <c r="D12" s="656"/>
      <c r="E12" s="656"/>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860"/>
      <c r="AK12" s="860"/>
      <c r="AL12" s="860"/>
      <c r="AM12" s="862"/>
    </row>
    <row r="13" spans="1:39">
      <c r="A13" s="638" t="s">
        <v>33</v>
      </c>
      <c r="B13" s="638"/>
      <c r="C13" s="659" t="s">
        <v>480</v>
      </c>
      <c r="D13" s="659" t="s">
        <v>33</v>
      </c>
      <c r="E13" s="660" t="s">
        <v>33</v>
      </c>
      <c r="F13" s="863" t="s">
        <v>33</v>
      </c>
      <c r="G13" s="864" t="s">
        <v>33</v>
      </c>
      <c r="H13" s="864" t="s">
        <v>33</v>
      </c>
      <c r="I13" s="864" t="s">
        <v>33</v>
      </c>
      <c r="J13" s="864" t="s">
        <v>33</v>
      </c>
      <c r="K13" s="864" t="s">
        <v>33</v>
      </c>
      <c r="L13" s="864" t="s">
        <v>33</v>
      </c>
      <c r="M13" s="864" t="s">
        <v>33</v>
      </c>
      <c r="N13" s="864" t="s">
        <v>33</v>
      </c>
      <c r="O13" s="864" t="s">
        <v>33</v>
      </c>
      <c r="P13" s="864" t="s">
        <v>33</v>
      </c>
      <c r="Q13" s="864" t="s">
        <v>33</v>
      </c>
      <c r="R13" s="864" t="s">
        <v>33</v>
      </c>
      <c r="S13" s="864" t="s">
        <v>33</v>
      </c>
      <c r="T13" s="864" t="s">
        <v>33</v>
      </c>
      <c r="U13" s="864" t="s">
        <v>33</v>
      </c>
      <c r="V13" s="864" t="s">
        <v>33</v>
      </c>
      <c r="W13" s="864" t="s">
        <v>33</v>
      </c>
      <c r="X13" s="864" t="s">
        <v>33</v>
      </c>
      <c r="Y13" s="864" t="s">
        <v>33</v>
      </c>
      <c r="Z13" s="864" t="s">
        <v>33</v>
      </c>
      <c r="AA13" s="864" t="s">
        <v>33</v>
      </c>
      <c r="AB13" s="864" t="s">
        <v>33</v>
      </c>
      <c r="AC13" s="864" t="s">
        <v>33</v>
      </c>
      <c r="AD13" s="864" t="s">
        <v>33</v>
      </c>
      <c r="AE13" s="864" t="s">
        <v>33</v>
      </c>
      <c r="AF13" s="864" t="s">
        <v>33</v>
      </c>
      <c r="AG13" s="864" t="s">
        <v>33</v>
      </c>
      <c r="AH13" s="864" t="s">
        <v>33</v>
      </c>
      <c r="AI13" s="864" t="s">
        <v>33</v>
      </c>
      <c r="AJ13" s="864" t="s">
        <v>33</v>
      </c>
      <c r="AK13" s="864" t="s">
        <v>33</v>
      </c>
      <c r="AL13" s="864" t="s">
        <v>33</v>
      </c>
    </row>
    <row r="14" spans="1:39">
      <c r="A14" s="638"/>
      <c r="B14" s="638"/>
      <c r="C14" s="863" t="s">
        <v>580</v>
      </c>
      <c r="D14" s="863" t="s">
        <v>581</v>
      </c>
      <c r="E14" s="863" t="s">
        <v>582</v>
      </c>
      <c r="F14" s="863" t="s">
        <v>583</v>
      </c>
      <c r="G14" s="865" t="s">
        <v>584</v>
      </c>
      <c r="H14" s="865" t="s">
        <v>585</v>
      </c>
      <c r="I14" s="865" t="s">
        <v>586</v>
      </c>
      <c r="J14" s="865" t="s">
        <v>587</v>
      </c>
      <c r="K14" s="865" t="s">
        <v>588</v>
      </c>
      <c r="L14" s="865" t="s">
        <v>589</v>
      </c>
      <c r="M14" s="865" t="s">
        <v>590</v>
      </c>
      <c r="N14" s="865" t="s">
        <v>591</v>
      </c>
      <c r="O14" s="865" t="s">
        <v>592</v>
      </c>
      <c r="P14" s="865" t="s">
        <v>593</v>
      </c>
      <c r="Q14" s="865" t="s">
        <v>594</v>
      </c>
      <c r="R14" s="865" t="s">
        <v>595</v>
      </c>
      <c r="S14" s="865" t="s">
        <v>596</v>
      </c>
      <c r="T14" s="865" t="s">
        <v>597</v>
      </c>
      <c r="U14" s="865" t="s">
        <v>598</v>
      </c>
      <c r="V14" s="865" t="s">
        <v>599</v>
      </c>
      <c r="W14" s="865" t="s">
        <v>600</v>
      </c>
      <c r="X14" s="865" t="s">
        <v>601</v>
      </c>
      <c r="Y14" s="865" t="s">
        <v>602</v>
      </c>
      <c r="Z14" s="865" t="s">
        <v>603</v>
      </c>
      <c r="AA14" s="865" t="s">
        <v>604</v>
      </c>
      <c r="AB14" s="865" t="s">
        <v>605</v>
      </c>
      <c r="AC14" s="865" t="s">
        <v>606</v>
      </c>
      <c r="AD14" s="865" t="s">
        <v>607</v>
      </c>
      <c r="AE14" s="865" t="s">
        <v>678</v>
      </c>
      <c r="AF14" s="865" t="s">
        <v>608</v>
      </c>
      <c r="AG14" s="865" t="s">
        <v>609</v>
      </c>
      <c r="AH14" s="865" t="s">
        <v>610</v>
      </c>
      <c r="AI14" s="865" t="s">
        <v>611</v>
      </c>
      <c r="AJ14" s="865" t="s">
        <v>612</v>
      </c>
      <c r="AK14" s="865" t="s">
        <v>613</v>
      </c>
      <c r="AL14" s="866" t="s">
        <v>266</v>
      </c>
    </row>
    <row r="15" spans="1:39">
      <c r="A15" s="638" t="s">
        <v>679</v>
      </c>
      <c r="B15" s="639"/>
      <c r="C15" s="867" t="s">
        <v>74</v>
      </c>
      <c r="D15" s="867" t="s">
        <v>72</v>
      </c>
      <c r="E15" s="867" t="s">
        <v>73</v>
      </c>
      <c r="F15" s="867" t="s">
        <v>102</v>
      </c>
      <c r="G15" s="868" t="s">
        <v>614</v>
      </c>
      <c r="H15" s="868" t="s">
        <v>268</v>
      </c>
      <c r="I15" s="868" t="s">
        <v>192</v>
      </c>
      <c r="J15" s="868" t="s">
        <v>180</v>
      </c>
      <c r="K15" s="868" t="s">
        <v>195</v>
      </c>
      <c r="L15" s="868" t="s">
        <v>218</v>
      </c>
      <c r="M15" s="868" t="s">
        <v>193</v>
      </c>
      <c r="N15" s="868" t="s">
        <v>445</v>
      </c>
      <c r="O15" s="868" t="s">
        <v>446</v>
      </c>
      <c r="P15" s="868" t="s">
        <v>447</v>
      </c>
      <c r="Q15" s="868" t="s">
        <v>448</v>
      </c>
      <c r="R15" s="868" t="s">
        <v>449</v>
      </c>
      <c r="S15" s="868" t="s">
        <v>450</v>
      </c>
      <c r="T15" s="868" t="s">
        <v>451</v>
      </c>
      <c r="U15" s="868" t="s">
        <v>538</v>
      </c>
      <c r="V15" s="868" t="s">
        <v>250</v>
      </c>
      <c r="W15" s="868" t="s">
        <v>251</v>
      </c>
      <c r="X15" s="868" t="s">
        <v>252</v>
      </c>
      <c r="Y15" s="868" t="s">
        <v>253</v>
      </c>
      <c r="Z15" s="868" t="s">
        <v>254</v>
      </c>
      <c r="AA15" s="868" t="s">
        <v>255</v>
      </c>
      <c r="AB15" s="868" t="s">
        <v>256</v>
      </c>
      <c r="AC15" s="868" t="s">
        <v>257</v>
      </c>
      <c r="AD15" s="868" t="s">
        <v>258</v>
      </c>
      <c r="AE15" s="868" t="s">
        <v>680</v>
      </c>
      <c r="AF15" s="868" t="s">
        <v>615</v>
      </c>
      <c r="AG15" s="868" t="s">
        <v>101</v>
      </c>
      <c r="AH15" s="868" t="s">
        <v>452</v>
      </c>
      <c r="AI15" s="868" t="s">
        <v>453</v>
      </c>
      <c r="AJ15" s="868" t="s">
        <v>269</v>
      </c>
      <c r="AK15" s="868" t="s">
        <v>267</v>
      </c>
      <c r="AL15" s="869"/>
    </row>
    <row r="16" spans="1:39">
      <c r="A16" s="638"/>
      <c r="B16" s="639"/>
      <c r="C16" s="640"/>
      <c r="D16" s="640"/>
      <c r="E16" s="640"/>
      <c r="F16" s="870"/>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1"/>
      <c r="AE16" s="871"/>
      <c r="AF16" s="871"/>
      <c r="AG16" s="871"/>
      <c r="AH16" s="871"/>
      <c r="AI16" s="871"/>
      <c r="AJ16" s="871"/>
      <c r="AK16" s="871"/>
      <c r="AL16" s="872"/>
    </row>
    <row r="17" spans="1:38">
      <c r="A17" s="1325" t="s">
        <v>1086</v>
      </c>
      <c r="B17" s="661" t="s">
        <v>1087</v>
      </c>
      <c r="C17" s="1328">
        <v>9006837.4000000004</v>
      </c>
      <c r="D17" s="1328">
        <v>21049873.82</v>
      </c>
      <c r="E17" s="1328">
        <v>36539847.740000002</v>
      </c>
      <c r="F17" s="1329">
        <v>0</v>
      </c>
      <c r="G17" s="1330">
        <v>62029003</v>
      </c>
      <c r="H17" s="1330">
        <v>5934169.0800000001</v>
      </c>
      <c r="I17" s="1330">
        <v>579141.53</v>
      </c>
      <c r="J17" s="1330">
        <v>772290.44</v>
      </c>
      <c r="K17" s="1330">
        <v>904710</v>
      </c>
      <c r="L17" s="1330">
        <v>795867.07</v>
      </c>
      <c r="M17" s="1330">
        <v>0</v>
      </c>
      <c r="N17" s="1330">
        <v>5418451.5999999996</v>
      </c>
      <c r="O17" s="1330">
        <v>4759146.57</v>
      </c>
      <c r="P17" s="1330">
        <v>246443</v>
      </c>
      <c r="Q17" s="1330">
        <v>4813666</v>
      </c>
      <c r="R17" s="1330">
        <v>1399319</v>
      </c>
      <c r="S17" s="1330">
        <v>1720227</v>
      </c>
      <c r="T17" s="1330">
        <v>1056742</v>
      </c>
      <c r="U17" s="1331">
        <v>31717328.739999998</v>
      </c>
      <c r="V17" s="1330">
        <v>1466010.65</v>
      </c>
      <c r="W17" s="1330"/>
      <c r="X17" s="1330">
        <v>1142621</v>
      </c>
      <c r="Y17" s="1330">
        <v>14555923.17</v>
      </c>
      <c r="Z17" s="1330">
        <v>8431477</v>
      </c>
      <c r="AA17" s="1330">
        <v>2992301.5</v>
      </c>
      <c r="AB17" s="1330">
        <v>9644829</v>
      </c>
      <c r="AC17" s="1330">
        <v>4091131.43</v>
      </c>
      <c r="AD17" s="1330">
        <v>10265.67</v>
      </c>
      <c r="AE17" s="1330"/>
      <c r="AF17" s="1330"/>
      <c r="AG17" s="1330">
        <v>0</v>
      </c>
      <c r="AH17" s="1330"/>
      <c r="AI17" s="1330">
        <v>111291.75</v>
      </c>
      <c r="AJ17" s="1330">
        <v>0</v>
      </c>
      <c r="AK17" s="1330">
        <v>565153.34</v>
      </c>
      <c r="AL17" s="886">
        <f t="shared" ref="AL17:AL62" si="0">SUM(C17:AK17)</f>
        <v>231754068.5</v>
      </c>
    </row>
    <row r="18" spans="1:38">
      <c r="A18" s="1326" t="s">
        <v>616</v>
      </c>
      <c r="B18" s="662" t="s">
        <v>131</v>
      </c>
      <c r="C18" s="1328"/>
      <c r="D18" s="1328"/>
      <c r="E18" s="1328"/>
      <c r="F18" s="1329"/>
      <c r="G18" s="1330">
        <v>140171246.90000001</v>
      </c>
      <c r="H18" s="1330">
        <v>52925704.740000002</v>
      </c>
      <c r="I18" s="1330"/>
      <c r="J18" s="1330"/>
      <c r="K18" s="1330"/>
      <c r="L18" s="1330"/>
      <c r="M18" s="1330"/>
      <c r="N18" s="1330">
        <v>2711706.29</v>
      </c>
      <c r="O18" s="1330">
        <v>3310780</v>
      </c>
      <c r="P18" s="1330">
        <v>3458031.88</v>
      </c>
      <c r="Q18" s="1330">
        <v>4725056</v>
      </c>
      <c r="R18" s="1330">
        <v>2489180.39</v>
      </c>
      <c r="S18" s="1330">
        <v>2167919.39</v>
      </c>
      <c r="T18" s="1330">
        <v>2190143.9</v>
      </c>
      <c r="U18" s="1331">
        <v>147249757.06</v>
      </c>
      <c r="V18" s="1330"/>
      <c r="W18" s="1330"/>
      <c r="X18" s="1330"/>
      <c r="Y18" s="1330"/>
      <c r="Z18" s="1330"/>
      <c r="AA18" s="1330"/>
      <c r="AB18" s="1330"/>
      <c r="AC18" s="1330"/>
      <c r="AD18" s="1330"/>
      <c r="AE18" s="1330"/>
      <c r="AF18" s="1330"/>
      <c r="AG18" s="1330">
        <v>4230.91</v>
      </c>
      <c r="AH18" s="1330"/>
      <c r="AI18" s="1330"/>
      <c r="AJ18" s="1330"/>
      <c r="AK18" s="1330"/>
      <c r="AL18" s="886">
        <f t="shared" si="0"/>
        <v>361403757.45999998</v>
      </c>
    </row>
    <row r="19" spans="1:38">
      <c r="A19" s="1326" t="s">
        <v>617</v>
      </c>
      <c r="B19" s="662" t="s">
        <v>618</v>
      </c>
      <c r="C19" s="1328"/>
      <c r="D19" s="1328"/>
      <c r="E19" s="1328"/>
      <c r="F19" s="1329">
        <v>0</v>
      </c>
      <c r="G19" s="1330"/>
      <c r="H19" s="1330">
        <v>59.92</v>
      </c>
      <c r="I19" s="1330"/>
      <c r="J19" s="1330"/>
      <c r="K19" s="1330"/>
      <c r="L19" s="1330"/>
      <c r="M19" s="1330"/>
      <c r="N19" s="1330"/>
      <c r="O19" s="1330"/>
      <c r="P19" s="1330"/>
      <c r="Q19" s="1330"/>
      <c r="R19" s="1330"/>
      <c r="S19" s="1330"/>
      <c r="T19" s="1330"/>
      <c r="U19" s="1331"/>
      <c r="V19" s="1330"/>
      <c r="W19" s="1330"/>
      <c r="X19" s="1330"/>
      <c r="Y19" s="1330"/>
      <c r="Z19" s="1330"/>
      <c r="AA19" s="1330"/>
      <c r="AB19" s="1330"/>
      <c r="AC19" s="1330"/>
      <c r="AD19" s="1330"/>
      <c r="AE19" s="1330"/>
      <c r="AF19" s="1330"/>
      <c r="AG19" s="1330"/>
      <c r="AH19" s="1330"/>
      <c r="AI19" s="1330"/>
      <c r="AJ19" s="1330"/>
      <c r="AK19" s="1330"/>
      <c r="AL19" s="886">
        <f t="shared" si="0"/>
        <v>59.92</v>
      </c>
    </row>
    <row r="20" spans="1:38">
      <c r="A20" s="1326" t="s">
        <v>619</v>
      </c>
      <c r="B20" s="662" t="s">
        <v>620</v>
      </c>
      <c r="C20" s="1328"/>
      <c r="D20" s="1328"/>
      <c r="E20" s="1328"/>
      <c r="F20" s="1329"/>
      <c r="G20" s="1330"/>
      <c r="H20" s="1330">
        <v>48548.86</v>
      </c>
      <c r="I20" s="1330"/>
      <c r="J20" s="1330"/>
      <c r="K20" s="1330"/>
      <c r="L20" s="1330"/>
      <c r="M20" s="1330"/>
      <c r="N20" s="1330"/>
      <c r="O20" s="1330"/>
      <c r="P20" s="1330"/>
      <c r="Q20" s="1330"/>
      <c r="R20" s="1330"/>
      <c r="S20" s="1330"/>
      <c r="T20" s="1330"/>
      <c r="U20" s="1330">
        <v>2259396.5299999998</v>
      </c>
      <c r="V20" s="1330"/>
      <c r="W20" s="1330"/>
      <c r="X20" s="1330"/>
      <c r="Y20" s="1330"/>
      <c r="Z20" s="1330"/>
      <c r="AA20" s="1330"/>
      <c r="AB20" s="1330"/>
      <c r="AC20" s="1330"/>
      <c r="AD20" s="1330"/>
      <c r="AE20" s="1330"/>
      <c r="AF20" s="1330"/>
      <c r="AG20" s="1330"/>
      <c r="AH20" s="1330"/>
      <c r="AI20" s="1330"/>
      <c r="AJ20" s="1330"/>
      <c r="AK20" s="1330"/>
      <c r="AL20" s="886">
        <f t="shared" si="0"/>
        <v>2307945.3899999997</v>
      </c>
    </row>
    <row r="21" spans="1:38">
      <c r="A21" s="1326" t="s">
        <v>621</v>
      </c>
      <c r="B21" s="662" t="s">
        <v>132</v>
      </c>
      <c r="C21" s="1328"/>
      <c r="D21" s="1328"/>
      <c r="E21" s="1328"/>
      <c r="F21" s="1329"/>
      <c r="G21" s="1330"/>
      <c r="H21" s="1330"/>
      <c r="I21" s="1330"/>
      <c r="J21" s="1330"/>
      <c r="K21" s="1330"/>
      <c r="L21" s="1330"/>
      <c r="M21" s="1330"/>
      <c r="N21" s="1330"/>
      <c r="O21" s="1330"/>
      <c r="P21" s="1330"/>
      <c r="Q21" s="1330"/>
      <c r="R21" s="1330"/>
      <c r="S21" s="1330"/>
      <c r="T21" s="1330"/>
      <c r="U21" s="1330">
        <v>8716923.0299999993</v>
      </c>
      <c r="V21" s="1330"/>
      <c r="W21" s="1330"/>
      <c r="X21" s="1330"/>
      <c r="Y21" s="1330"/>
      <c r="Z21" s="1330"/>
      <c r="AA21" s="1330"/>
      <c r="AB21" s="1330"/>
      <c r="AC21" s="1330"/>
      <c r="AD21" s="1330"/>
      <c r="AE21" s="1330"/>
      <c r="AF21" s="1330"/>
      <c r="AG21" s="1330"/>
      <c r="AH21" s="1330"/>
      <c r="AI21" s="1330"/>
      <c r="AJ21" s="1330"/>
      <c r="AK21" s="1330"/>
      <c r="AL21" s="886">
        <f t="shared" si="0"/>
        <v>8716923.0299999993</v>
      </c>
    </row>
    <row r="22" spans="1:38">
      <c r="A22" s="1326" t="s">
        <v>622</v>
      </c>
      <c r="B22" s="662" t="s">
        <v>133</v>
      </c>
      <c r="C22" s="1328">
        <v>3593691</v>
      </c>
      <c r="D22" s="1328">
        <v>1867014.62</v>
      </c>
      <c r="E22" s="1328">
        <v>4571804.1100000003</v>
      </c>
      <c r="F22" s="1329"/>
      <c r="G22" s="1330"/>
      <c r="H22" s="1330"/>
      <c r="I22" s="1330">
        <v>133559.72</v>
      </c>
      <c r="J22" s="1330">
        <v>114064.01</v>
      </c>
      <c r="K22" s="1330">
        <v>133865.91</v>
      </c>
      <c r="L22" s="1330">
        <v>31157.41</v>
      </c>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0"/>
      <c r="AI22" s="1330"/>
      <c r="AJ22" s="1330"/>
      <c r="AK22" s="1330"/>
      <c r="AL22" s="886">
        <f t="shared" si="0"/>
        <v>10445156.780000001</v>
      </c>
    </row>
    <row r="23" spans="1:38">
      <c r="A23" s="1326" t="s">
        <v>623</v>
      </c>
      <c r="B23" s="662" t="s">
        <v>134</v>
      </c>
      <c r="C23" s="1328">
        <v>3178.8</v>
      </c>
      <c r="D23" s="1328">
        <v>256755.43</v>
      </c>
      <c r="E23" s="1328">
        <v>758825.78</v>
      </c>
      <c r="F23" s="1329"/>
      <c r="G23" s="1330"/>
      <c r="H23" s="1330"/>
      <c r="I23" s="1330"/>
      <c r="J23" s="1330">
        <v>10413.35</v>
      </c>
      <c r="K23" s="1330">
        <v>26002.14</v>
      </c>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886">
        <f t="shared" si="0"/>
        <v>1055175.5</v>
      </c>
    </row>
    <row r="24" spans="1:38">
      <c r="A24" s="1326" t="s">
        <v>624</v>
      </c>
      <c r="B24" s="662" t="s">
        <v>625</v>
      </c>
      <c r="C24" s="1328">
        <v>66288.55</v>
      </c>
      <c r="D24" s="1328">
        <v>3687836.54</v>
      </c>
      <c r="E24" s="1328">
        <v>6663999.1100000003</v>
      </c>
      <c r="F24" s="1329"/>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886">
        <f t="shared" si="0"/>
        <v>10418124.199999999</v>
      </c>
    </row>
    <row r="25" spans="1:38">
      <c r="A25" s="1326" t="s">
        <v>626</v>
      </c>
      <c r="B25" s="662" t="s">
        <v>135</v>
      </c>
      <c r="C25" s="1328">
        <v>6394847.7300000004</v>
      </c>
      <c r="D25" s="1328">
        <v>10990645.07</v>
      </c>
      <c r="E25" s="1328">
        <v>12802709.279999999</v>
      </c>
      <c r="F25" s="1329"/>
      <c r="G25" s="1330"/>
      <c r="H25" s="1330"/>
      <c r="I25" s="1330">
        <v>294553.34999999998</v>
      </c>
      <c r="J25" s="1330">
        <v>546236.09</v>
      </c>
      <c r="K25" s="1330">
        <v>438761.08</v>
      </c>
      <c r="L25" s="1330">
        <v>613760.37</v>
      </c>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330"/>
      <c r="AI25" s="1330"/>
      <c r="AJ25" s="1330"/>
      <c r="AK25" s="1330"/>
      <c r="AL25" s="886">
        <f t="shared" si="0"/>
        <v>32081512.969999999</v>
      </c>
    </row>
    <row r="26" spans="1:38">
      <c r="A26" s="1326" t="s">
        <v>627</v>
      </c>
      <c r="B26" s="662" t="s">
        <v>136</v>
      </c>
      <c r="C26" s="1328">
        <v>342987.42</v>
      </c>
      <c r="D26" s="1328">
        <v>313394.65000000002</v>
      </c>
      <c r="E26" s="1328">
        <v>1096775.8799999999</v>
      </c>
      <c r="F26" s="1329"/>
      <c r="G26" s="1330"/>
      <c r="H26" s="1330"/>
      <c r="I26" s="1330"/>
      <c r="J26" s="1330">
        <v>81915.72</v>
      </c>
      <c r="K26" s="1330">
        <v>80147.67</v>
      </c>
      <c r="L26" s="1330">
        <v>46931.95</v>
      </c>
      <c r="M26" s="1330"/>
      <c r="N26" s="1330"/>
      <c r="O26" s="1330"/>
      <c r="P26" s="1330"/>
      <c r="Q26" s="1330"/>
      <c r="R26" s="1330"/>
      <c r="S26" s="1330"/>
      <c r="T26" s="1330"/>
      <c r="U26" s="1330"/>
      <c r="V26" s="1330"/>
      <c r="W26" s="1330"/>
      <c r="X26" s="1330"/>
      <c r="Y26" s="1330"/>
      <c r="Z26" s="1330"/>
      <c r="AA26" s="1330"/>
      <c r="AB26" s="1330"/>
      <c r="AC26" s="1330"/>
      <c r="AD26" s="1330"/>
      <c r="AE26" s="1330"/>
      <c r="AF26" s="1330"/>
      <c r="AG26" s="1330"/>
      <c r="AH26" s="1330"/>
      <c r="AI26" s="1330"/>
      <c r="AJ26" s="1330"/>
      <c r="AK26" s="1330"/>
      <c r="AL26" s="886">
        <f t="shared" si="0"/>
        <v>1962153.2899999998</v>
      </c>
    </row>
    <row r="27" spans="1:38">
      <c r="A27" s="1326" t="s">
        <v>628</v>
      </c>
      <c r="B27" s="662" t="s">
        <v>137</v>
      </c>
      <c r="C27" s="1328">
        <v>2321571.6800000002</v>
      </c>
      <c r="D27" s="1328">
        <v>2443435.9</v>
      </c>
      <c r="E27" s="1328">
        <v>10370388.119999999</v>
      </c>
      <c r="F27" s="1329"/>
      <c r="G27" s="1330"/>
      <c r="H27" s="1330"/>
      <c r="I27" s="1330">
        <v>2898.48</v>
      </c>
      <c r="J27" s="1330">
        <v>159207.48000000001</v>
      </c>
      <c r="K27" s="1330">
        <v>8271.09</v>
      </c>
      <c r="L27" s="1330">
        <v>893.48</v>
      </c>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886">
        <f t="shared" si="0"/>
        <v>15306666.23</v>
      </c>
    </row>
    <row r="28" spans="1:38">
      <c r="A28" s="1326" t="s">
        <v>629</v>
      </c>
      <c r="B28" s="662" t="s">
        <v>138</v>
      </c>
      <c r="C28" s="1328">
        <v>197283.68</v>
      </c>
      <c r="D28" s="1328">
        <v>2475847.1800000002</v>
      </c>
      <c r="E28" s="1328">
        <v>7550654.5999999996</v>
      </c>
      <c r="F28" s="1329"/>
      <c r="G28" s="1330"/>
      <c r="H28" s="1330"/>
      <c r="I28" s="1330">
        <v>22387.41</v>
      </c>
      <c r="J28" s="1330">
        <v>114241.18</v>
      </c>
      <c r="K28" s="1330">
        <v>279585.15000000002</v>
      </c>
      <c r="L28" s="1330">
        <v>369.57</v>
      </c>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c r="AL28" s="886">
        <f t="shared" si="0"/>
        <v>10640368.770000001</v>
      </c>
    </row>
    <row r="29" spans="1:38">
      <c r="A29" s="1326" t="s">
        <v>630</v>
      </c>
      <c r="B29" s="662" t="s">
        <v>139</v>
      </c>
      <c r="C29" s="1328">
        <v>3146568.48</v>
      </c>
      <c r="D29" s="1328">
        <v>4224640.0199999996</v>
      </c>
      <c r="E29" s="1328">
        <v>7669588.6399999997</v>
      </c>
      <c r="F29" s="1329"/>
      <c r="G29" s="1330"/>
      <c r="H29" s="1330"/>
      <c r="I29" s="1330">
        <v>297658.33</v>
      </c>
      <c r="J29" s="1330">
        <v>168308.22</v>
      </c>
      <c r="K29" s="1330">
        <v>245586.23</v>
      </c>
      <c r="L29" s="1330">
        <v>95011.06</v>
      </c>
      <c r="M29" s="1330"/>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c r="AL29" s="886">
        <f t="shared" si="0"/>
        <v>15847360.980000002</v>
      </c>
    </row>
    <row r="30" spans="1:38">
      <c r="A30" s="1326" t="s">
        <v>631</v>
      </c>
      <c r="B30" s="662" t="s">
        <v>140</v>
      </c>
      <c r="C30" s="1328">
        <v>1406941.47</v>
      </c>
      <c r="D30" s="1328">
        <v>5102547.1900000004</v>
      </c>
      <c r="E30" s="1328">
        <v>5884373.4199999999</v>
      </c>
      <c r="F30" s="1329"/>
      <c r="G30" s="1330"/>
      <c r="H30" s="1330"/>
      <c r="I30" s="1330">
        <v>178009.63</v>
      </c>
      <c r="J30" s="1330">
        <v>184938.85</v>
      </c>
      <c r="K30" s="1330">
        <v>79079.09</v>
      </c>
      <c r="L30" s="1330">
        <v>14915.18</v>
      </c>
      <c r="M30" s="1330"/>
      <c r="N30" s="1330"/>
      <c r="O30" s="1330"/>
      <c r="P30" s="1330"/>
      <c r="Q30" s="1330"/>
      <c r="R30" s="1330"/>
      <c r="S30" s="1330"/>
      <c r="T30" s="1330"/>
      <c r="U30" s="1330"/>
      <c r="V30" s="1330"/>
      <c r="W30" s="1330"/>
      <c r="X30" s="1330"/>
      <c r="Y30" s="1330"/>
      <c r="Z30" s="1330"/>
      <c r="AA30" s="1330"/>
      <c r="AB30" s="1330"/>
      <c r="AC30" s="1330"/>
      <c r="AD30" s="1330"/>
      <c r="AE30" s="1330"/>
      <c r="AF30" s="1330"/>
      <c r="AG30" s="1330"/>
      <c r="AH30" s="1330"/>
      <c r="AI30" s="1330"/>
      <c r="AJ30" s="1330"/>
      <c r="AK30" s="1330"/>
      <c r="AL30" s="886">
        <f t="shared" si="0"/>
        <v>12850804.83</v>
      </c>
    </row>
    <row r="31" spans="1:38">
      <c r="A31" s="1326" t="s">
        <v>632</v>
      </c>
      <c r="B31" s="662" t="s">
        <v>141</v>
      </c>
      <c r="C31" s="1328"/>
      <c r="D31" s="1328"/>
      <c r="E31" s="1328"/>
      <c r="F31" s="1329"/>
      <c r="G31" s="1330"/>
      <c r="H31" s="1330">
        <v>430465.63</v>
      </c>
      <c r="I31" s="1330"/>
      <c r="J31" s="1330"/>
      <c r="K31" s="1330"/>
      <c r="L31" s="1330"/>
      <c r="M31" s="1330"/>
      <c r="N31" s="1330">
        <v>965930.94</v>
      </c>
      <c r="O31" s="1330">
        <v>310971.69</v>
      </c>
      <c r="P31" s="1330">
        <v>315856.09000000003</v>
      </c>
      <c r="Q31" s="1330">
        <v>311968.33</v>
      </c>
      <c r="R31" s="1330">
        <v>279688.05</v>
      </c>
      <c r="S31" s="1330">
        <v>279993.13</v>
      </c>
      <c r="T31" s="1330">
        <v>712645.1</v>
      </c>
      <c r="U31" s="1330">
        <v>1013495.38</v>
      </c>
      <c r="V31" s="1330"/>
      <c r="W31" s="1330"/>
      <c r="X31" s="1330"/>
      <c r="Y31" s="1330"/>
      <c r="Z31" s="1330"/>
      <c r="AA31" s="1330"/>
      <c r="AB31" s="1330"/>
      <c r="AC31" s="1330"/>
      <c r="AD31" s="1330"/>
      <c r="AE31" s="1330"/>
      <c r="AF31" s="1330"/>
      <c r="AG31" s="1330"/>
      <c r="AH31" s="1330"/>
      <c r="AI31" s="1330"/>
      <c r="AJ31" s="1330"/>
      <c r="AK31" s="1330"/>
      <c r="AL31" s="886">
        <f t="shared" si="0"/>
        <v>4621014.34</v>
      </c>
    </row>
    <row r="32" spans="1:38">
      <c r="A32" s="1326" t="s">
        <v>633</v>
      </c>
      <c r="B32" s="662" t="s">
        <v>142</v>
      </c>
      <c r="C32" s="1328"/>
      <c r="D32" s="1328"/>
      <c r="E32" s="1328"/>
      <c r="F32" s="1329"/>
      <c r="G32" s="1330">
        <v>26976000</v>
      </c>
      <c r="H32" s="1330">
        <v>1448079.58</v>
      </c>
      <c r="I32" s="1330"/>
      <c r="J32" s="1330"/>
      <c r="K32" s="1330"/>
      <c r="L32" s="1330"/>
      <c r="M32" s="1330"/>
      <c r="N32" s="1330"/>
      <c r="O32" s="1330"/>
      <c r="P32" s="1330"/>
      <c r="Q32" s="1330"/>
      <c r="R32" s="1330"/>
      <c r="S32" s="1330"/>
      <c r="T32" s="1330"/>
      <c r="U32" s="1330">
        <v>60641.52</v>
      </c>
      <c r="V32" s="1330"/>
      <c r="W32" s="1330"/>
      <c r="X32" s="1330"/>
      <c r="Y32" s="1330"/>
      <c r="Z32" s="1330"/>
      <c r="AA32" s="1330"/>
      <c r="AB32" s="1330"/>
      <c r="AC32" s="1330"/>
      <c r="AD32" s="1330"/>
      <c r="AE32" s="1330"/>
      <c r="AF32" s="1330"/>
      <c r="AG32" s="1330"/>
      <c r="AH32" s="1330"/>
      <c r="AI32" s="1330"/>
      <c r="AJ32" s="1330"/>
      <c r="AK32" s="1330"/>
      <c r="AL32" s="886">
        <f t="shared" si="0"/>
        <v>28484721.099999998</v>
      </c>
    </row>
    <row r="33" spans="1:38">
      <c r="A33" s="1326" t="s">
        <v>634</v>
      </c>
      <c r="B33" s="662" t="s">
        <v>143</v>
      </c>
      <c r="C33" s="1328"/>
      <c r="D33" s="1328"/>
      <c r="E33" s="1328"/>
      <c r="F33" s="1329"/>
      <c r="G33" s="1330"/>
      <c r="H33" s="1330">
        <v>4340362.63</v>
      </c>
      <c r="I33" s="1330"/>
      <c r="J33" s="1330"/>
      <c r="K33" s="1330"/>
      <c r="L33" s="1330"/>
      <c r="M33" s="1330"/>
      <c r="N33" s="1330">
        <v>1968490.85</v>
      </c>
      <c r="O33" s="1330">
        <v>1964086.1</v>
      </c>
      <c r="P33" s="1330">
        <v>1869843.72</v>
      </c>
      <c r="Q33" s="1330">
        <v>4878769.43</v>
      </c>
      <c r="R33" s="1330">
        <v>1093763</v>
      </c>
      <c r="S33" s="1330">
        <v>1151764.96</v>
      </c>
      <c r="T33" s="1330">
        <v>565199.89</v>
      </c>
      <c r="U33" s="1330">
        <v>10545667.449999999</v>
      </c>
      <c r="V33" s="1330"/>
      <c r="W33" s="1330"/>
      <c r="X33" s="1330"/>
      <c r="Y33" s="1330"/>
      <c r="Z33" s="1330"/>
      <c r="AA33" s="1330"/>
      <c r="AB33" s="1330"/>
      <c r="AC33" s="1330"/>
      <c r="AD33" s="1330"/>
      <c r="AE33" s="1330"/>
      <c r="AF33" s="1330"/>
      <c r="AG33" s="1330"/>
      <c r="AH33" s="1330"/>
      <c r="AI33" s="1330"/>
      <c r="AJ33" s="1330"/>
      <c r="AK33" s="1330">
        <v>4463598.32</v>
      </c>
      <c r="AL33" s="886">
        <f t="shared" si="0"/>
        <v>32841546.350000001</v>
      </c>
    </row>
    <row r="34" spans="1:38">
      <c r="A34" s="1326" t="s">
        <v>635</v>
      </c>
      <c r="B34" s="662" t="s">
        <v>144</v>
      </c>
      <c r="C34" s="1328"/>
      <c r="D34" s="1328"/>
      <c r="E34" s="1328"/>
      <c r="F34" s="1329"/>
      <c r="G34" s="1330"/>
      <c r="H34" s="1330">
        <v>13477.99</v>
      </c>
      <c r="I34" s="1330"/>
      <c r="J34" s="1330"/>
      <c r="K34" s="1330"/>
      <c r="L34" s="1330"/>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0"/>
      <c r="AI34" s="1330"/>
      <c r="AJ34" s="1330"/>
      <c r="AK34" s="1330"/>
      <c r="AL34" s="886">
        <f t="shared" si="0"/>
        <v>13477.99</v>
      </c>
    </row>
    <row r="35" spans="1:38">
      <c r="A35" s="1326" t="s">
        <v>636</v>
      </c>
      <c r="B35" s="662" t="s">
        <v>145</v>
      </c>
      <c r="C35" s="1328"/>
      <c r="D35" s="1328"/>
      <c r="E35" s="1328"/>
      <c r="F35" s="1329"/>
      <c r="G35" s="1330"/>
      <c r="H35" s="1330">
        <v>25359.14</v>
      </c>
      <c r="I35" s="1330"/>
      <c r="J35" s="1330"/>
      <c r="K35" s="1330"/>
      <c r="L35" s="1330"/>
      <c r="M35" s="1330"/>
      <c r="N35" s="1330"/>
      <c r="O35" s="1330"/>
      <c r="P35" s="1330"/>
      <c r="Q35" s="1330"/>
      <c r="R35" s="1330">
        <v>12.26</v>
      </c>
      <c r="S35" s="1330"/>
      <c r="T35" s="1330"/>
      <c r="U35" s="1330">
        <v>335412.61</v>
      </c>
      <c r="V35" s="1330"/>
      <c r="W35" s="1330"/>
      <c r="X35" s="1330"/>
      <c r="Y35" s="1330"/>
      <c r="Z35" s="1330"/>
      <c r="AA35" s="1330"/>
      <c r="AB35" s="1330"/>
      <c r="AC35" s="1330"/>
      <c r="AD35" s="1330"/>
      <c r="AE35" s="1330"/>
      <c r="AF35" s="1330"/>
      <c r="AG35" s="1330"/>
      <c r="AH35" s="1330"/>
      <c r="AI35" s="1330"/>
      <c r="AJ35" s="1330"/>
      <c r="AK35" s="1330"/>
      <c r="AL35" s="886">
        <f t="shared" si="0"/>
        <v>360784.01</v>
      </c>
    </row>
    <row r="36" spans="1:38">
      <c r="A36" s="1326" t="s">
        <v>637</v>
      </c>
      <c r="B36" s="662" t="s">
        <v>146</v>
      </c>
      <c r="C36" s="1328"/>
      <c r="D36" s="1328"/>
      <c r="E36" s="1328"/>
      <c r="F36" s="1329"/>
      <c r="G36" s="1330">
        <v>1198367.8700000001</v>
      </c>
      <c r="H36" s="1330">
        <v>3448334.24</v>
      </c>
      <c r="I36" s="1330"/>
      <c r="J36" s="1330"/>
      <c r="K36" s="1330"/>
      <c r="L36" s="1330"/>
      <c r="M36" s="1330"/>
      <c r="N36" s="1330">
        <v>612923.81999999995</v>
      </c>
      <c r="O36" s="1330">
        <v>334620.3</v>
      </c>
      <c r="P36" s="1330">
        <v>1447709.91</v>
      </c>
      <c r="Q36" s="1330">
        <v>633410.07999999996</v>
      </c>
      <c r="R36" s="1330">
        <v>547439.02</v>
      </c>
      <c r="S36" s="1330">
        <v>500171.02</v>
      </c>
      <c r="T36" s="1330">
        <v>2247115.16</v>
      </c>
      <c r="U36" s="1330">
        <v>5506378.5099999998</v>
      </c>
      <c r="V36" s="1330"/>
      <c r="W36" s="1330"/>
      <c r="X36" s="1330"/>
      <c r="Y36" s="1330"/>
      <c r="Z36" s="1330"/>
      <c r="AA36" s="1330"/>
      <c r="AB36" s="1330"/>
      <c r="AC36" s="1330"/>
      <c r="AD36" s="1330"/>
      <c r="AE36" s="1330"/>
      <c r="AF36" s="1330"/>
      <c r="AG36" s="1330"/>
      <c r="AH36" s="1330"/>
      <c r="AI36" s="1330"/>
      <c r="AJ36" s="1330"/>
      <c r="AK36" s="1330"/>
      <c r="AL36" s="886">
        <f t="shared" si="0"/>
        <v>16476469.93</v>
      </c>
    </row>
    <row r="37" spans="1:38">
      <c r="A37" s="1326" t="s">
        <v>638</v>
      </c>
      <c r="B37" s="662" t="s">
        <v>147</v>
      </c>
      <c r="C37" s="1328"/>
      <c r="D37" s="1328"/>
      <c r="E37" s="1328">
        <v>0</v>
      </c>
      <c r="F37" s="1329"/>
      <c r="G37" s="1330"/>
      <c r="H37" s="1330">
        <v>204596.08</v>
      </c>
      <c r="I37" s="1330"/>
      <c r="J37" s="1330"/>
      <c r="K37" s="1330"/>
      <c r="L37" s="1330"/>
      <c r="M37" s="1330"/>
      <c r="N37" s="1330"/>
      <c r="O37" s="1330"/>
      <c r="P37" s="1330">
        <v>1988.31</v>
      </c>
      <c r="Q37" s="1330"/>
      <c r="R37" s="1330"/>
      <c r="S37" s="1330"/>
      <c r="T37" s="1330"/>
      <c r="U37" s="1330">
        <v>3831951.93</v>
      </c>
      <c r="V37" s="1330"/>
      <c r="W37" s="1330"/>
      <c r="X37" s="1330"/>
      <c r="Y37" s="1330"/>
      <c r="Z37" s="1330"/>
      <c r="AA37" s="1330"/>
      <c r="AB37" s="1330"/>
      <c r="AC37" s="1330"/>
      <c r="AD37" s="1330"/>
      <c r="AE37" s="1330"/>
      <c r="AF37" s="1330"/>
      <c r="AG37" s="1330"/>
      <c r="AH37" s="1330"/>
      <c r="AI37" s="1330"/>
      <c r="AJ37" s="1330"/>
      <c r="AK37" s="1330"/>
      <c r="AL37" s="886">
        <f t="shared" si="0"/>
        <v>4038536.3200000003</v>
      </c>
    </row>
    <row r="38" spans="1:38">
      <c r="A38" s="1326" t="s">
        <v>639</v>
      </c>
      <c r="B38" s="662" t="s">
        <v>148</v>
      </c>
      <c r="C38" s="1328">
        <v>35468864.18</v>
      </c>
      <c r="D38" s="1328">
        <v>20345046.84</v>
      </c>
      <c r="E38" s="1328">
        <v>57788852.369999997</v>
      </c>
      <c r="F38" s="1329">
        <v>781495692.41999996</v>
      </c>
      <c r="G38" s="1330">
        <v>17503163.120000001</v>
      </c>
      <c r="H38" s="1330">
        <v>419706.72</v>
      </c>
      <c r="I38" s="1330">
        <v>479243.26</v>
      </c>
      <c r="J38" s="1330"/>
      <c r="K38" s="1330"/>
      <c r="L38" s="1330">
        <v>-293811.96999999997</v>
      </c>
      <c r="M38" s="1330"/>
      <c r="N38" s="1330">
        <v>476713.9</v>
      </c>
      <c r="O38" s="1330">
        <v>625570.80000000005</v>
      </c>
      <c r="P38" s="1330">
        <v>721016.93</v>
      </c>
      <c r="Q38" s="1330">
        <v>499857.03</v>
      </c>
      <c r="R38" s="1330">
        <v>319495.71999999997</v>
      </c>
      <c r="S38" s="1330">
        <v>303065.21000000002</v>
      </c>
      <c r="T38" s="1330">
        <v>1790098.22</v>
      </c>
      <c r="U38" s="1331">
        <v>6666369.8799999999</v>
      </c>
      <c r="V38" s="1330"/>
      <c r="W38" s="1330"/>
      <c r="X38" s="1330"/>
      <c r="Y38" s="1330"/>
      <c r="Z38" s="1330"/>
      <c r="AA38" s="1330"/>
      <c r="AB38" s="1330"/>
      <c r="AC38" s="1330"/>
      <c r="AD38" s="1330"/>
      <c r="AE38" s="1330">
        <v>66132216.490000002</v>
      </c>
      <c r="AF38" s="1330"/>
      <c r="AG38" s="1330">
        <v>-158829441.22</v>
      </c>
      <c r="AH38" s="1330"/>
      <c r="AI38" s="1330">
        <v>124143752.44</v>
      </c>
      <c r="AJ38" s="1330">
        <v>40220850.450000003</v>
      </c>
      <c r="AK38" s="1330"/>
      <c r="AL38" s="886">
        <f t="shared" si="0"/>
        <v>996276322.78999996</v>
      </c>
    </row>
    <row r="39" spans="1:38">
      <c r="A39" s="1326" t="s">
        <v>640</v>
      </c>
      <c r="B39" s="662" t="s">
        <v>149</v>
      </c>
      <c r="C39" s="1328"/>
      <c r="D39" s="1328"/>
      <c r="E39" s="1328"/>
      <c r="F39" s="1329"/>
      <c r="G39" s="1330"/>
      <c r="H39" s="1330"/>
      <c r="I39" s="1330"/>
      <c r="J39" s="1330"/>
      <c r="K39" s="1330"/>
      <c r="L39" s="1330"/>
      <c r="M39" s="1330"/>
      <c r="N39" s="1330"/>
      <c r="O39" s="1330"/>
      <c r="P39" s="1330"/>
      <c r="Q39" s="1330"/>
      <c r="R39" s="1330"/>
      <c r="S39" s="1330"/>
      <c r="T39" s="1330"/>
      <c r="U39" s="1330"/>
      <c r="V39" s="1330">
        <v>159603.89000000001</v>
      </c>
      <c r="W39" s="1330"/>
      <c r="X39" s="1330"/>
      <c r="Y39" s="1330">
        <v>2924860.3</v>
      </c>
      <c r="Z39" s="1330">
        <v>308782.46999999997</v>
      </c>
      <c r="AA39" s="1330">
        <v>306446.40999999997</v>
      </c>
      <c r="AB39" s="1330">
        <v>20330.3</v>
      </c>
      <c r="AC39" s="1330">
        <v>747561.03</v>
      </c>
      <c r="AD39" s="1330">
        <v>38517.879999999997</v>
      </c>
      <c r="AE39" s="1330"/>
      <c r="AF39" s="1330"/>
      <c r="AG39" s="1330"/>
      <c r="AH39" s="1330"/>
      <c r="AI39" s="1330"/>
      <c r="AJ39" s="1330"/>
      <c r="AK39" s="1330"/>
      <c r="AL39" s="886">
        <f t="shared" si="0"/>
        <v>4506102.28</v>
      </c>
    </row>
    <row r="40" spans="1:38">
      <c r="A40" s="1326" t="s">
        <v>641</v>
      </c>
      <c r="B40" s="662" t="s">
        <v>150</v>
      </c>
      <c r="C40" s="1328"/>
      <c r="D40" s="1328"/>
      <c r="E40" s="1328"/>
      <c r="F40" s="1329"/>
      <c r="G40" s="1330"/>
      <c r="H40" s="1330"/>
      <c r="I40" s="1330"/>
      <c r="J40" s="1330"/>
      <c r="K40" s="1330"/>
      <c r="L40" s="1330"/>
      <c r="M40" s="1330"/>
      <c r="N40" s="1330"/>
      <c r="O40" s="1330"/>
      <c r="P40" s="1330"/>
      <c r="Q40" s="1330"/>
      <c r="R40" s="1330"/>
      <c r="S40" s="1330"/>
      <c r="T40" s="1330"/>
      <c r="U40" s="1330"/>
      <c r="V40" s="1330"/>
      <c r="W40" s="1330"/>
      <c r="X40" s="1330"/>
      <c r="Y40" s="1330"/>
      <c r="Z40" s="1330"/>
      <c r="AA40" s="1330"/>
      <c r="AB40" s="1330"/>
      <c r="AC40" s="1330">
        <v>1343819.15</v>
      </c>
      <c r="AD40" s="1330">
        <v>450022.59</v>
      </c>
      <c r="AE40" s="1330"/>
      <c r="AF40" s="1330"/>
      <c r="AG40" s="1330"/>
      <c r="AH40" s="1330"/>
      <c r="AI40" s="1330"/>
      <c r="AJ40" s="1330"/>
      <c r="AK40" s="1330"/>
      <c r="AL40" s="886">
        <f t="shared" si="0"/>
        <v>1793841.74</v>
      </c>
    </row>
    <row r="41" spans="1:38">
      <c r="A41" s="1326" t="s">
        <v>642</v>
      </c>
      <c r="B41" s="662" t="s">
        <v>151</v>
      </c>
      <c r="C41" s="1328"/>
      <c r="D41" s="1328"/>
      <c r="E41" s="1328"/>
      <c r="F41" s="1329"/>
      <c r="G41" s="1330"/>
      <c r="H41" s="1330"/>
      <c r="I41" s="1330"/>
      <c r="J41" s="1330"/>
      <c r="K41" s="1330"/>
      <c r="L41" s="1330"/>
      <c r="M41" s="1330"/>
      <c r="N41" s="1330"/>
      <c r="O41" s="1330"/>
      <c r="P41" s="1330"/>
      <c r="Q41" s="1330"/>
      <c r="R41" s="1330"/>
      <c r="S41" s="1330"/>
      <c r="T41" s="1330"/>
      <c r="U41" s="1330"/>
      <c r="V41" s="1330">
        <v>626315.68999999994</v>
      </c>
      <c r="W41" s="1330"/>
      <c r="X41" s="1330">
        <v>70274.759999999995</v>
      </c>
      <c r="Y41" s="1330">
        <v>738246.5</v>
      </c>
      <c r="Z41" s="1330"/>
      <c r="AA41" s="1330">
        <v>786853.26</v>
      </c>
      <c r="AB41" s="1330">
        <v>121863.61</v>
      </c>
      <c r="AC41" s="1330">
        <v>963635.17</v>
      </c>
      <c r="AD41" s="1330">
        <v>130191.39</v>
      </c>
      <c r="AE41" s="1330"/>
      <c r="AF41" s="1330"/>
      <c r="AG41" s="1330"/>
      <c r="AH41" s="1330"/>
      <c r="AI41" s="1330"/>
      <c r="AJ41" s="1330"/>
      <c r="AK41" s="1330"/>
      <c r="AL41" s="886">
        <f t="shared" si="0"/>
        <v>3437380.38</v>
      </c>
    </row>
    <row r="42" spans="1:38">
      <c r="A42" s="1326" t="s">
        <v>643</v>
      </c>
      <c r="B42" s="662" t="s">
        <v>152</v>
      </c>
      <c r="C42" s="1328"/>
      <c r="D42" s="1328">
        <v>1279639.05</v>
      </c>
      <c r="E42" s="1328">
        <v>10206007.51</v>
      </c>
      <c r="F42" s="1329">
        <v>600158409.64999998</v>
      </c>
      <c r="G42" s="1330"/>
      <c r="H42" s="1330">
        <v>21752.31</v>
      </c>
      <c r="I42" s="1330"/>
      <c r="J42" s="1330"/>
      <c r="K42" s="1330"/>
      <c r="L42" s="1330"/>
      <c r="M42" s="1330"/>
      <c r="N42" s="1330"/>
      <c r="O42" s="1330"/>
      <c r="P42" s="1330"/>
      <c r="Q42" s="1330"/>
      <c r="R42" s="1330"/>
      <c r="S42" s="1330"/>
      <c r="T42" s="1330"/>
      <c r="U42" s="1330"/>
      <c r="V42" s="1330"/>
      <c r="W42" s="1330"/>
      <c r="X42" s="1330"/>
      <c r="Y42" s="1330"/>
      <c r="Z42" s="1330"/>
      <c r="AA42" s="1330"/>
      <c r="AB42" s="1330"/>
      <c r="AC42" s="1330"/>
      <c r="AD42" s="1330"/>
      <c r="AE42" s="1330"/>
      <c r="AF42" s="1330"/>
      <c r="AG42" s="1330"/>
      <c r="AH42" s="1330"/>
      <c r="AI42" s="1330"/>
      <c r="AJ42" s="1330">
        <v>2115770</v>
      </c>
      <c r="AK42" s="1330"/>
      <c r="AL42" s="886">
        <f t="shared" si="0"/>
        <v>613781578.51999986</v>
      </c>
    </row>
    <row r="43" spans="1:38">
      <c r="A43" s="1326" t="s">
        <v>644</v>
      </c>
      <c r="B43" s="662" t="s">
        <v>153</v>
      </c>
      <c r="C43" s="1328"/>
      <c r="D43" s="1328"/>
      <c r="E43" s="1328"/>
      <c r="F43" s="1329"/>
      <c r="G43" s="1330"/>
      <c r="H43" s="1330"/>
      <c r="I43" s="1330"/>
      <c r="J43" s="1330"/>
      <c r="K43" s="1330"/>
      <c r="L43" s="1330"/>
      <c r="M43" s="1330"/>
      <c r="N43" s="1330"/>
      <c r="O43" s="1330"/>
      <c r="P43" s="1330"/>
      <c r="Q43" s="1330"/>
      <c r="R43" s="1330"/>
      <c r="S43" s="1330"/>
      <c r="T43" s="1330"/>
      <c r="U43" s="1330"/>
      <c r="V43" s="1330">
        <v>1024956.33</v>
      </c>
      <c r="W43" s="1330">
        <v>266628.2</v>
      </c>
      <c r="X43" s="1330">
        <v>400935.21</v>
      </c>
      <c r="Y43" s="1330">
        <v>2653194.6</v>
      </c>
      <c r="Z43" s="1330">
        <v>3406117.89</v>
      </c>
      <c r="AA43" s="1330">
        <v>2858828.02</v>
      </c>
      <c r="AB43" s="1330">
        <v>1662.76</v>
      </c>
      <c r="AC43" s="1330">
        <v>3059633.12</v>
      </c>
      <c r="AD43" s="1330">
        <v>2667912.67</v>
      </c>
      <c r="AE43" s="1330"/>
      <c r="AF43" s="1330"/>
      <c r="AG43" s="1330"/>
      <c r="AH43" s="1330"/>
      <c r="AI43" s="1330"/>
      <c r="AJ43" s="1330"/>
      <c r="AK43" s="1330"/>
      <c r="AL43" s="886">
        <f t="shared" si="0"/>
        <v>16339868.799999999</v>
      </c>
    </row>
    <row r="44" spans="1:38">
      <c r="A44" s="1326" t="s">
        <v>645</v>
      </c>
      <c r="B44" s="662" t="s">
        <v>154</v>
      </c>
      <c r="C44" s="1328"/>
      <c r="D44" s="1328"/>
      <c r="E44" s="1328"/>
      <c r="F44" s="1329"/>
      <c r="G44" s="1330"/>
      <c r="H44" s="1330"/>
      <c r="I44" s="1330"/>
      <c r="J44" s="1330"/>
      <c r="K44" s="1330"/>
      <c r="L44" s="1330"/>
      <c r="M44" s="1330"/>
      <c r="N44" s="1330"/>
      <c r="O44" s="1330"/>
      <c r="P44" s="1330"/>
      <c r="Q44" s="1330"/>
      <c r="R44" s="1330"/>
      <c r="S44" s="1330"/>
      <c r="T44" s="1330"/>
      <c r="U44" s="1330"/>
      <c r="V44" s="1330">
        <v>153839.09</v>
      </c>
      <c r="W44" s="1330"/>
      <c r="X44" s="1330"/>
      <c r="Y44" s="1330">
        <v>707612.16000000003</v>
      </c>
      <c r="Z44" s="1330">
        <v>334263.52</v>
      </c>
      <c r="AA44" s="1330">
        <v>277569.78000000003</v>
      </c>
      <c r="AB44" s="1330"/>
      <c r="AC44" s="1330">
        <v>854169.4</v>
      </c>
      <c r="AD44" s="1330">
        <v>432150.81</v>
      </c>
      <c r="AE44" s="1330"/>
      <c r="AF44" s="1330"/>
      <c r="AG44" s="1330"/>
      <c r="AH44" s="1330"/>
      <c r="AI44" s="1330"/>
      <c r="AJ44" s="1330"/>
      <c r="AK44" s="1330"/>
      <c r="AL44" s="886">
        <f t="shared" si="0"/>
        <v>2759604.7600000002</v>
      </c>
    </row>
    <row r="45" spans="1:38">
      <c r="A45" s="1326" t="s">
        <v>646</v>
      </c>
      <c r="B45" s="662" t="s">
        <v>155</v>
      </c>
      <c r="C45" s="1328"/>
      <c r="D45" s="1328"/>
      <c r="E45" s="1328"/>
      <c r="F45" s="1329"/>
      <c r="G45" s="1330"/>
      <c r="H45" s="1330"/>
      <c r="I45" s="1330"/>
      <c r="J45" s="1330"/>
      <c r="K45" s="1330"/>
      <c r="L45" s="1330"/>
      <c r="M45" s="1330"/>
      <c r="N45" s="1330"/>
      <c r="O45" s="1330"/>
      <c r="P45" s="1330"/>
      <c r="Q45" s="1330"/>
      <c r="R45" s="1330"/>
      <c r="S45" s="1330"/>
      <c r="T45" s="1330"/>
      <c r="U45" s="1330"/>
      <c r="V45" s="1330">
        <v>22975.78</v>
      </c>
      <c r="W45" s="1330">
        <v>21.49</v>
      </c>
      <c r="X45" s="1330"/>
      <c r="Y45" s="1330">
        <v>1887211.95</v>
      </c>
      <c r="Z45" s="1330">
        <v>115888.29</v>
      </c>
      <c r="AA45" s="1330">
        <v>289272.34999999998</v>
      </c>
      <c r="AB45" s="1330"/>
      <c r="AC45" s="1330">
        <v>571746.24</v>
      </c>
      <c r="AD45" s="1330">
        <v>304967.46999999997</v>
      </c>
      <c r="AE45" s="1330"/>
      <c r="AF45" s="1330"/>
      <c r="AG45" s="1330"/>
      <c r="AH45" s="1330"/>
      <c r="AI45" s="1330"/>
      <c r="AJ45" s="1330"/>
      <c r="AK45" s="1330"/>
      <c r="AL45" s="886">
        <f t="shared" si="0"/>
        <v>3192083.5699999994</v>
      </c>
    </row>
    <row r="46" spans="1:38">
      <c r="A46" s="1326" t="s">
        <v>647</v>
      </c>
      <c r="B46" s="662" t="s">
        <v>156</v>
      </c>
      <c r="C46" s="1328"/>
      <c r="D46" s="1328"/>
      <c r="E46" s="1328"/>
      <c r="F46" s="1329"/>
      <c r="G46" s="1330"/>
      <c r="H46" s="1330"/>
      <c r="I46" s="1330"/>
      <c r="J46" s="1330"/>
      <c r="K46" s="1330"/>
      <c r="L46" s="1330"/>
      <c r="M46" s="1330"/>
      <c r="N46" s="1330"/>
      <c r="O46" s="1330"/>
      <c r="P46" s="1330"/>
      <c r="Q46" s="1330"/>
      <c r="R46" s="1330"/>
      <c r="S46" s="1330"/>
      <c r="T46" s="1330">
        <v>0</v>
      </c>
      <c r="U46" s="1330"/>
      <c r="V46" s="1330">
        <v>392651.54</v>
      </c>
      <c r="W46" s="1330">
        <v>4722.6099999999997</v>
      </c>
      <c r="X46" s="1330">
        <v>170000</v>
      </c>
      <c r="Y46" s="1330">
        <v>4382286.88</v>
      </c>
      <c r="Z46" s="1330">
        <v>1319526</v>
      </c>
      <c r="AA46" s="1330">
        <v>3625445.09</v>
      </c>
      <c r="AB46" s="1330">
        <v>906782.02</v>
      </c>
      <c r="AC46" s="1330">
        <v>6453840.4500000002</v>
      </c>
      <c r="AD46" s="1330">
        <v>1643411.4</v>
      </c>
      <c r="AE46" s="1330"/>
      <c r="AF46" s="1330"/>
      <c r="AG46" s="1330"/>
      <c r="AH46" s="1330"/>
      <c r="AI46" s="1330"/>
      <c r="AJ46" s="1330"/>
      <c r="AK46" s="1330"/>
      <c r="AL46" s="886">
        <f t="shared" si="0"/>
        <v>18898665.989999998</v>
      </c>
    </row>
    <row r="47" spans="1:38">
      <c r="A47" s="1326" t="s">
        <v>648</v>
      </c>
      <c r="B47" s="662" t="s">
        <v>157</v>
      </c>
      <c r="C47" s="1328"/>
      <c r="D47" s="1328">
        <v>0</v>
      </c>
      <c r="E47" s="1328"/>
      <c r="F47" s="1329"/>
      <c r="G47" s="1330"/>
      <c r="H47" s="1330"/>
      <c r="I47" s="1330"/>
      <c r="J47" s="1330"/>
      <c r="K47" s="1330"/>
      <c r="L47" s="1330"/>
      <c r="M47" s="1330"/>
      <c r="N47" s="1330"/>
      <c r="O47" s="1330"/>
      <c r="P47" s="1330"/>
      <c r="Q47" s="1330"/>
      <c r="R47" s="1330"/>
      <c r="S47" s="1330"/>
      <c r="T47" s="1330"/>
      <c r="U47" s="1330"/>
      <c r="V47" s="1330">
        <v>704237.37</v>
      </c>
      <c r="W47" s="1330">
        <v>695158.01</v>
      </c>
      <c r="X47" s="1330"/>
      <c r="Y47" s="1330">
        <v>360851.66</v>
      </c>
      <c r="Z47" s="1330">
        <v>2797696.15</v>
      </c>
      <c r="AA47" s="1330">
        <v>1516616.61</v>
      </c>
      <c r="AB47" s="1330"/>
      <c r="AC47" s="1330">
        <v>1280871.4099999999</v>
      </c>
      <c r="AD47" s="1330">
        <v>1882873.04</v>
      </c>
      <c r="AE47" s="1330"/>
      <c r="AF47" s="1330"/>
      <c r="AG47" s="1330"/>
      <c r="AH47" s="1330"/>
      <c r="AI47" s="1330"/>
      <c r="AJ47" s="1330"/>
      <c r="AK47" s="1330"/>
      <c r="AL47" s="886">
        <f t="shared" si="0"/>
        <v>9238304.25</v>
      </c>
    </row>
    <row r="48" spans="1:38">
      <c r="A48" s="1326" t="s">
        <v>649</v>
      </c>
      <c r="B48" s="662" t="s">
        <v>158</v>
      </c>
      <c r="C48" s="1328"/>
      <c r="D48" s="1328"/>
      <c r="E48" s="1328"/>
      <c r="F48" s="1329"/>
      <c r="G48" s="1330"/>
      <c r="H48" s="1330"/>
      <c r="I48" s="1330"/>
      <c r="J48" s="1330"/>
      <c r="K48" s="1330"/>
      <c r="L48" s="1330"/>
      <c r="M48" s="1330"/>
      <c r="N48" s="1330"/>
      <c r="O48" s="1330"/>
      <c r="P48" s="1330"/>
      <c r="Q48" s="1330"/>
      <c r="R48" s="1330"/>
      <c r="S48" s="1330"/>
      <c r="T48" s="1330"/>
      <c r="U48" s="1330"/>
      <c r="V48" s="1330">
        <v>24918.21</v>
      </c>
      <c r="W48" s="1330"/>
      <c r="X48" s="1330">
        <v>0.63</v>
      </c>
      <c r="Y48" s="1330"/>
      <c r="Z48" s="1330">
        <v>8994.85</v>
      </c>
      <c r="AA48" s="1330">
        <v>56932.41</v>
      </c>
      <c r="AB48" s="1330">
        <v>81273</v>
      </c>
      <c r="AC48" s="1330">
        <v>53315.519999999997</v>
      </c>
      <c r="AD48" s="1330"/>
      <c r="AE48" s="1330"/>
      <c r="AF48" s="1330"/>
      <c r="AG48" s="1330"/>
      <c r="AH48" s="1330"/>
      <c r="AI48" s="1330"/>
      <c r="AJ48" s="1330"/>
      <c r="AK48" s="1330"/>
      <c r="AL48" s="886">
        <f t="shared" si="0"/>
        <v>225434.62</v>
      </c>
    </row>
    <row r="49" spans="1:38">
      <c r="A49" s="1326" t="s">
        <v>650</v>
      </c>
      <c r="B49" s="662" t="s">
        <v>159</v>
      </c>
      <c r="C49" s="1328"/>
      <c r="D49" s="1328"/>
      <c r="E49" s="1328"/>
      <c r="F49" s="1329"/>
      <c r="G49" s="1330"/>
      <c r="H49" s="1330"/>
      <c r="I49" s="1330"/>
      <c r="J49" s="1330"/>
      <c r="K49" s="1330"/>
      <c r="L49" s="1330"/>
      <c r="M49" s="1330"/>
      <c r="N49" s="1330"/>
      <c r="O49" s="1330"/>
      <c r="P49" s="1330"/>
      <c r="Q49" s="1330"/>
      <c r="R49" s="1330"/>
      <c r="S49" s="1330"/>
      <c r="T49" s="1330"/>
      <c r="U49" s="1330"/>
      <c r="V49" s="1330">
        <v>6534.56</v>
      </c>
      <c r="W49" s="1330"/>
      <c r="X49" s="1330"/>
      <c r="Y49" s="1330">
        <v>42778.77</v>
      </c>
      <c r="Z49" s="1330"/>
      <c r="AA49" s="1330">
        <v>11844.01</v>
      </c>
      <c r="AB49" s="1330"/>
      <c r="AC49" s="1330">
        <v>56560.87</v>
      </c>
      <c r="AD49" s="1330">
        <v>2460.9899999999998</v>
      </c>
      <c r="AE49" s="1330"/>
      <c r="AF49" s="1330"/>
      <c r="AG49" s="1330"/>
      <c r="AH49" s="1330"/>
      <c r="AI49" s="1330"/>
      <c r="AJ49" s="1330"/>
      <c r="AK49" s="1330"/>
      <c r="AL49" s="886">
        <f t="shared" si="0"/>
        <v>120179.2</v>
      </c>
    </row>
    <row r="50" spans="1:38">
      <c r="A50" s="1326"/>
      <c r="B50" s="662" t="s">
        <v>160</v>
      </c>
      <c r="C50" s="1328">
        <v>232483.69</v>
      </c>
      <c r="D50" s="1328"/>
      <c r="E50" s="1328">
        <v>6990439.04</v>
      </c>
      <c r="F50" s="1329">
        <v>3629149.01</v>
      </c>
      <c r="G50" s="1330"/>
      <c r="H50" s="1330"/>
      <c r="I50" s="1330"/>
      <c r="J50" s="1330"/>
      <c r="K50" s="1330"/>
      <c r="L50" s="1330">
        <v>-812219.13</v>
      </c>
      <c r="M50" s="1330">
        <v>231587</v>
      </c>
      <c r="N50" s="1330"/>
      <c r="O50" s="1330"/>
      <c r="P50" s="1330"/>
      <c r="Q50" s="1330"/>
      <c r="R50" s="1330"/>
      <c r="S50" s="1330"/>
      <c r="T50" s="1330"/>
      <c r="U50" s="1330">
        <v>8280119.8499999996</v>
      </c>
      <c r="V50" s="1330"/>
      <c r="W50" s="1330"/>
      <c r="X50" s="1330"/>
      <c r="Y50" s="1330">
        <v>-6486.3399999999992</v>
      </c>
      <c r="Z50" s="1330"/>
      <c r="AA50" s="1330"/>
      <c r="AB50" s="1330"/>
      <c r="AC50" s="1330"/>
      <c r="AD50" s="1330"/>
      <c r="AE50" s="1330"/>
      <c r="AF50" s="1330"/>
      <c r="AG50" s="1330">
        <v>98197590.129999563</v>
      </c>
      <c r="AH50" s="1330">
        <v>2250000</v>
      </c>
      <c r="AI50" s="1330">
        <v>87874090.010000005</v>
      </c>
      <c r="AJ50" s="1330"/>
      <c r="AK50" s="1330"/>
      <c r="AL50" s="886">
        <f t="shared" si="0"/>
        <v>206866753.25999957</v>
      </c>
    </row>
    <row r="51" spans="1:38">
      <c r="A51" s="1326"/>
      <c r="B51" s="662" t="s">
        <v>161</v>
      </c>
      <c r="C51" s="1328">
        <v>926.49</v>
      </c>
      <c r="D51" s="1328">
        <v>-58170.740000000005</v>
      </c>
      <c r="E51" s="1328">
        <v>11883876.689999999</v>
      </c>
      <c r="F51" s="1329">
        <v>-394920.51</v>
      </c>
      <c r="G51" s="1330"/>
      <c r="H51" s="1330">
        <v>-134779.84</v>
      </c>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v>8819288.6799999997</v>
      </c>
      <c r="AF51" s="1330"/>
      <c r="AG51" s="1330">
        <v>9083140</v>
      </c>
      <c r="AH51" s="1330"/>
      <c r="AI51" s="1330"/>
      <c r="AJ51" s="1330"/>
      <c r="AK51" s="1330"/>
      <c r="AL51" s="886">
        <f>SUM(C51:AK51)</f>
        <v>29199360.77</v>
      </c>
    </row>
    <row r="52" spans="1:38">
      <c r="A52" s="1326"/>
      <c r="B52" s="662" t="s">
        <v>162</v>
      </c>
      <c r="C52" s="1328"/>
      <c r="D52" s="1328"/>
      <c r="E52" s="1328"/>
      <c r="F52" s="1329"/>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330"/>
      <c r="AF52" s="1330"/>
      <c r="AG52" s="1330">
        <v>46647904.588912256</v>
      </c>
      <c r="AH52" s="1330"/>
      <c r="AI52" s="1330"/>
      <c r="AJ52" s="1330"/>
      <c r="AK52" s="1330"/>
      <c r="AL52" s="886">
        <f t="shared" si="0"/>
        <v>46647904.588912256</v>
      </c>
    </row>
    <row r="53" spans="1:38">
      <c r="A53" s="1326"/>
      <c r="B53" s="662" t="s">
        <v>163</v>
      </c>
      <c r="C53" s="1328"/>
      <c r="D53" s="1328"/>
      <c r="E53" s="1328"/>
      <c r="F53" s="1329"/>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c r="AF53" s="1330"/>
      <c r="AG53" s="1330">
        <v>17393880.663704205</v>
      </c>
      <c r="AH53" s="1330"/>
      <c r="AI53" s="1330"/>
      <c r="AJ53" s="1330"/>
      <c r="AK53" s="1330"/>
      <c r="AL53" s="886">
        <f t="shared" si="0"/>
        <v>17393880.663704205</v>
      </c>
    </row>
    <row r="54" spans="1:38">
      <c r="A54" s="1326" t="s">
        <v>651</v>
      </c>
      <c r="B54" s="662" t="s">
        <v>164</v>
      </c>
      <c r="C54" s="1328"/>
      <c r="D54" s="1328"/>
      <c r="E54" s="1328"/>
      <c r="F54" s="1329"/>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c r="AG54" s="1330">
        <v>-12641469.800000001</v>
      </c>
      <c r="AH54" s="1330"/>
      <c r="AI54" s="1330"/>
      <c r="AJ54" s="1330"/>
      <c r="AK54" s="1330"/>
      <c r="AL54" s="886">
        <f t="shared" si="0"/>
        <v>-12641469.800000001</v>
      </c>
    </row>
    <row r="55" spans="1:38">
      <c r="A55" s="1326"/>
      <c r="B55" s="662" t="s">
        <v>652</v>
      </c>
      <c r="C55" s="1328"/>
      <c r="D55" s="1328"/>
      <c r="E55" s="1328"/>
      <c r="F55" s="1329"/>
      <c r="G55" s="1330"/>
      <c r="H55" s="1330"/>
      <c r="I55" s="1330"/>
      <c r="J55" s="1330"/>
      <c r="K55" s="1330"/>
      <c r="L55" s="1330"/>
      <c r="M55" s="1330"/>
      <c r="N55" s="1330"/>
      <c r="O55" s="1330"/>
      <c r="P55" s="1330"/>
      <c r="Q55" s="1330"/>
      <c r="R55" s="1330"/>
      <c r="S55" s="1330"/>
      <c r="T55" s="1330"/>
      <c r="U55" s="1330"/>
      <c r="V55" s="1330"/>
      <c r="W55" s="1330"/>
      <c r="X55" s="1330"/>
      <c r="Y55" s="1330"/>
      <c r="Z55" s="1330"/>
      <c r="AA55" s="1330"/>
      <c r="AB55" s="1330"/>
      <c r="AC55" s="1330"/>
      <c r="AD55" s="1330"/>
      <c r="AE55" s="1330"/>
      <c r="AF55" s="1330"/>
      <c r="AG55" s="1330">
        <v>16206632.17331155</v>
      </c>
      <c r="AH55" s="1330"/>
      <c r="AI55" s="1330"/>
      <c r="AJ55" s="1330"/>
      <c r="AK55" s="1330"/>
      <c r="AL55" s="886">
        <f t="shared" si="0"/>
        <v>16206632.17331155</v>
      </c>
    </row>
    <row r="56" spans="1:38">
      <c r="A56" s="1326" t="s">
        <v>653</v>
      </c>
      <c r="B56" s="662" t="s">
        <v>564</v>
      </c>
      <c r="C56" s="1328">
        <v>462045.56</v>
      </c>
      <c r="D56" s="1328">
        <v>1028721.37</v>
      </c>
      <c r="E56" s="1328">
        <v>1702260.84</v>
      </c>
      <c r="F56" s="1329">
        <v>0</v>
      </c>
      <c r="G56" s="1330"/>
      <c r="H56" s="1330"/>
      <c r="I56" s="1330"/>
      <c r="J56" s="1330"/>
      <c r="K56" s="1330"/>
      <c r="L56" s="1330"/>
      <c r="M56" s="1330">
        <v>81121.56</v>
      </c>
      <c r="N56" s="1330"/>
      <c r="O56" s="1330"/>
      <c r="P56" s="1330"/>
      <c r="Q56" s="1330"/>
      <c r="R56" s="1330"/>
      <c r="S56" s="1330"/>
      <c r="T56" s="1330"/>
      <c r="U56" s="1330">
        <v>1407084.88</v>
      </c>
      <c r="V56" s="1330"/>
      <c r="W56" s="1330"/>
      <c r="X56" s="1330"/>
      <c r="Y56" s="1330">
        <v>345926.93</v>
      </c>
      <c r="Z56" s="1330"/>
      <c r="AA56" s="1330"/>
      <c r="AB56" s="1330">
        <v>98620.1</v>
      </c>
      <c r="AC56" s="1330"/>
      <c r="AD56" s="1330"/>
      <c r="AE56" s="1330"/>
      <c r="AF56" s="1330"/>
      <c r="AG56" s="1330">
        <v>390621.8</v>
      </c>
      <c r="AH56" s="1330"/>
      <c r="AI56" s="1330"/>
      <c r="AJ56" s="1330"/>
      <c r="AK56" s="1330"/>
      <c r="AL56" s="886">
        <f t="shared" si="0"/>
        <v>5516403.0399999991</v>
      </c>
    </row>
    <row r="57" spans="1:38">
      <c r="A57" s="1326"/>
      <c r="B57" s="662" t="s">
        <v>474</v>
      </c>
      <c r="C57" s="1328">
        <v>373683.68</v>
      </c>
      <c r="D57" s="1328">
        <v>309401.45</v>
      </c>
      <c r="E57" s="1328">
        <v>1212835.43</v>
      </c>
      <c r="F57" s="1329">
        <v>0</v>
      </c>
      <c r="G57" s="1330"/>
      <c r="H57" s="1330"/>
      <c r="I57" s="1330"/>
      <c r="J57" s="1330"/>
      <c r="K57" s="1330"/>
      <c r="L57" s="1330"/>
      <c r="M57" s="1330">
        <v>17639.919999999998</v>
      </c>
      <c r="N57" s="1330"/>
      <c r="O57" s="1330"/>
      <c r="P57" s="1330"/>
      <c r="Q57" s="1330"/>
      <c r="R57" s="1330"/>
      <c r="S57" s="1330"/>
      <c r="T57" s="1330"/>
      <c r="U57" s="1330">
        <v>169649.22</v>
      </c>
      <c r="V57" s="1330"/>
      <c r="W57" s="1330"/>
      <c r="X57" s="1330"/>
      <c r="Y57" s="1330">
        <v>136488.22</v>
      </c>
      <c r="Z57" s="1330"/>
      <c r="AA57" s="1330"/>
      <c r="AB57" s="1330">
        <v>0</v>
      </c>
      <c r="AC57" s="1330"/>
      <c r="AD57" s="1330"/>
      <c r="AE57" s="1330"/>
      <c r="AF57" s="1330"/>
      <c r="AG57" s="1330">
        <v>114381.27</v>
      </c>
      <c r="AH57" s="1330"/>
      <c r="AI57" s="1330"/>
      <c r="AJ57" s="1330"/>
      <c r="AK57" s="1330"/>
      <c r="AL57" s="886">
        <f t="shared" si="0"/>
        <v>2334079.19</v>
      </c>
    </row>
    <row r="58" spans="1:38">
      <c r="A58" s="1326" t="s">
        <v>654</v>
      </c>
      <c r="B58" s="662" t="s">
        <v>1130</v>
      </c>
      <c r="C58" s="1328"/>
      <c r="D58" s="1328"/>
      <c r="E58" s="1328"/>
      <c r="F58" s="1329"/>
      <c r="G58" s="1330"/>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v>25004000</v>
      </c>
      <c r="AH58" s="1330"/>
      <c r="AI58" s="1330"/>
      <c r="AJ58" s="1330"/>
      <c r="AK58" s="1330"/>
      <c r="AL58" s="886">
        <f t="shared" si="0"/>
        <v>25004000</v>
      </c>
    </row>
    <row r="59" spans="1:38">
      <c r="A59" s="1326"/>
      <c r="B59" s="662" t="s">
        <v>655</v>
      </c>
      <c r="C59" s="1328"/>
      <c r="D59" s="1328"/>
      <c r="E59" s="1328"/>
      <c r="F59" s="1329"/>
      <c r="G59" s="1330"/>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v>23909857.104072016</v>
      </c>
      <c r="AH59" s="1330"/>
      <c r="AI59" s="1330"/>
      <c r="AJ59" s="1330"/>
      <c r="AK59" s="1330"/>
      <c r="AL59" s="886">
        <f t="shared" si="0"/>
        <v>23909857.104072016</v>
      </c>
    </row>
    <row r="60" spans="1:38">
      <c r="A60" s="1326" t="s">
        <v>656</v>
      </c>
      <c r="B60" s="662" t="s">
        <v>657</v>
      </c>
      <c r="C60" s="1328">
        <v>1100209.3400000001</v>
      </c>
      <c r="D60" s="1328">
        <v>1406470.35</v>
      </c>
      <c r="E60" s="1328">
        <v>1404807.25</v>
      </c>
      <c r="F60" s="1329"/>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0"/>
      <c r="AI60" s="1330"/>
      <c r="AJ60" s="1330"/>
      <c r="AK60" s="1330"/>
      <c r="AL60" s="886">
        <f t="shared" si="0"/>
        <v>3911486.9400000004</v>
      </c>
    </row>
    <row r="61" spans="1:38">
      <c r="A61" s="1326" t="s">
        <v>658</v>
      </c>
      <c r="B61" s="662" t="s">
        <v>165</v>
      </c>
      <c r="C61" s="1328">
        <v>0</v>
      </c>
      <c r="D61" s="1328">
        <v>0</v>
      </c>
      <c r="E61" s="1328">
        <v>0</v>
      </c>
      <c r="F61" s="1329">
        <v>0</v>
      </c>
      <c r="G61" s="1330"/>
      <c r="H61" s="1330">
        <v>0</v>
      </c>
      <c r="I61" s="1330"/>
      <c r="J61" s="1330"/>
      <c r="K61" s="1330"/>
      <c r="L61" s="1330">
        <v>0</v>
      </c>
      <c r="M61" s="1330">
        <v>0</v>
      </c>
      <c r="N61" s="1330"/>
      <c r="O61" s="1330"/>
      <c r="P61" s="1330"/>
      <c r="Q61" s="1330"/>
      <c r="R61" s="1330"/>
      <c r="S61" s="1330"/>
      <c r="T61" s="1330"/>
      <c r="U61" s="1330">
        <v>0</v>
      </c>
      <c r="V61" s="1330"/>
      <c r="W61" s="1330"/>
      <c r="X61" s="1330"/>
      <c r="Y61" s="1330">
        <v>0</v>
      </c>
      <c r="Z61" s="1330"/>
      <c r="AA61" s="1330"/>
      <c r="AB61" s="1330"/>
      <c r="AC61" s="1330"/>
      <c r="AD61" s="1330"/>
      <c r="AE61" s="1330">
        <v>0</v>
      </c>
      <c r="AF61" s="1330">
        <v>363067.92</v>
      </c>
      <c r="AG61" s="1330">
        <v>0</v>
      </c>
      <c r="AH61" s="1330">
        <v>0</v>
      </c>
      <c r="AI61" s="1330">
        <v>0</v>
      </c>
      <c r="AJ61" s="1330"/>
      <c r="AK61" s="1330"/>
      <c r="AL61" s="886">
        <f t="shared" si="0"/>
        <v>363067.92</v>
      </c>
    </row>
    <row r="62" spans="1:38">
      <c r="A62" s="1326"/>
      <c r="B62" s="662" t="s">
        <v>167</v>
      </c>
      <c r="C62" s="1328"/>
      <c r="D62" s="1328"/>
      <c r="E62" s="1328"/>
      <c r="F62" s="1329"/>
      <c r="G62" s="1330"/>
      <c r="H62" s="1330"/>
      <c r="I62" s="1330"/>
      <c r="J62" s="1330"/>
      <c r="K62" s="1330"/>
      <c r="L62" s="1330"/>
      <c r="M62" s="1330"/>
      <c r="N62" s="1330"/>
      <c r="O62" s="1330"/>
      <c r="P62" s="1330"/>
      <c r="Q62" s="1330"/>
      <c r="R62" s="1330"/>
      <c r="S62" s="1330"/>
      <c r="T62" s="1330"/>
      <c r="U62" s="1330"/>
      <c r="V62" s="1330"/>
      <c r="W62" s="1330"/>
      <c r="X62" s="1330"/>
      <c r="Y62" s="1330"/>
      <c r="Z62" s="1330"/>
      <c r="AA62" s="1330"/>
      <c r="AB62" s="1330"/>
      <c r="AC62" s="1330"/>
      <c r="AD62" s="1330"/>
      <c r="AE62" s="1330"/>
      <c r="AF62" s="1330"/>
      <c r="AG62" s="1330">
        <v>683314.94</v>
      </c>
      <c r="AH62" s="1330"/>
      <c r="AI62" s="1330"/>
      <c r="AJ62" s="1330"/>
      <c r="AK62" s="1330"/>
      <c r="AL62" s="886">
        <f t="shared" si="0"/>
        <v>683314.94</v>
      </c>
    </row>
    <row r="63" spans="1:38">
      <c r="A63" s="1326" t="s">
        <v>661</v>
      </c>
      <c r="B63" s="662" t="s">
        <v>166</v>
      </c>
      <c r="C63" s="1328">
        <v>790662.95</v>
      </c>
      <c r="D63" s="1328">
        <v>1121656.1399999999</v>
      </c>
      <c r="E63" s="1328">
        <v>2102233.2000000002</v>
      </c>
      <c r="F63" s="1329"/>
      <c r="G63" s="1330"/>
      <c r="H63" s="1330">
        <v>241849.84</v>
      </c>
      <c r="I63" s="1330">
        <v>49610.22</v>
      </c>
      <c r="J63" s="1330">
        <v>82942.080000000002</v>
      </c>
      <c r="K63" s="1330">
        <v>71314.7</v>
      </c>
      <c r="L63" s="1330">
        <v>51160.53</v>
      </c>
      <c r="M63" s="1330"/>
      <c r="N63" s="1330">
        <v>144179.71</v>
      </c>
      <c r="O63" s="1330"/>
      <c r="P63" s="1330"/>
      <c r="Q63" s="1330"/>
      <c r="R63" s="1330"/>
      <c r="S63" s="1330"/>
      <c r="T63" s="1330"/>
      <c r="U63" s="1330">
        <v>747253.99</v>
      </c>
      <c r="V63" s="1330"/>
      <c r="W63" s="1330"/>
      <c r="X63" s="1330"/>
      <c r="Y63" s="1330"/>
      <c r="Z63" s="1330">
        <v>2047196.87</v>
      </c>
      <c r="AA63" s="1330"/>
      <c r="AB63" s="1330"/>
      <c r="AC63" s="1330"/>
      <c r="AD63" s="1330"/>
      <c r="AE63" s="1330"/>
      <c r="AF63" s="1330"/>
      <c r="AG63" s="1330"/>
      <c r="AH63" s="1330"/>
      <c r="AI63" s="1330">
        <v>49610.22</v>
      </c>
      <c r="AJ63" s="1330"/>
      <c r="AK63" s="1330">
        <v>251926.91</v>
      </c>
      <c r="AL63" s="886">
        <f t="shared" ref="AL63:AL65" si="1">SUM(C63:AK63)</f>
        <v>7751597.3600000003</v>
      </c>
    </row>
    <row r="64" spans="1:38">
      <c r="A64" s="1326"/>
      <c r="B64" s="662" t="s">
        <v>959</v>
      </c>
      <c r="C64" s="1328"/>
      <c r="D64" s="1328"/>
      <c r="E64" s="1328"/>
      <c r="F64" s="1329"/>
      <c r="G64" s="1330"/>
      <c r="H64" s="1330"/>
      <c r="I64" s="1330"/>
      <c r="J64" s="1330"/>
      <c r="K64" s="1330"/>
      <c r="L64" s="1330"/>
      <c r="M64" s="1330"/>
      <c r="N64" s="1330"/>
      <c r="O64" s="1330"/>
      <c r="P64" s="1330"/>
      <c r="Q64" s="1330"/>
      <c r="R64" s="1330"/>
      <c r="S64" s="1330"/>
      <c r="T64" s="1330"/>
      <c r="U64" s="1330"/>
      <c r="V64" s="1330"/>
      <c r="W64" s="1330"/>
      <c r="X64" s="1330"/>
      <c r="Y64" s="1330"/>
      <c r="Z64" s="1330"/>
      <c r="AA64" s="1330"/>
      <c r="AB64" s="1330"/>
      <c r="AC64" s="1330"/>
      <c r="AD64" s="1330"/>
      <c r="AE64" s="1330"/>
      <c r="AF64" s="1330"/>
      <c r="AG64" s="1330">
        <v>214449.91999999998</v>
      </c>
      <c r="AH64" s="1330"/>
      <c r="AI64" s="1330"/>
      <c r="AJ64" s="1330"/>
      <c r="AK64" s="1330"/>
      <c r="AL64" s="886">
        <f>SUM(C64:AK64)</f>
        <v>214449.91999999998</v>
      </c>
    </row>
    <row r="65" spans="1:39">
      <c r="A65" s="1326" t="s">
        <v>659</v>
      </c>
      <c r="B65" s="662" t="s">
        <v>660</v>
      </c>
      <c r="C65" s="1328">
        <v>0</v>
      </c>
      <c r="D65" s="1328">
        <v>0</v>
      </c>
      <c r="E65" s="1328">
        <v>0</v>
      </c>
      <c r="F65" s="1329">
        <v>0</v>
      </c>
      <c r="G65" s="1330"/>
      <c r="H65" s="1330"/>
      <c r="I65" s="1330"/>
      <c r="J65" s="1330"/>
      <c r="K65" s="1330"/>
      <c r="L65" s="1330"/>
      <c r="M65" s="1330"/>
      <c r="N65" s="1330"/>
      <c r="O65" s="1330"/>
      <c r="P65" s="1330"/>
      <c r="Q65" s="1330"/>
      <c r="R65" s="1330"/>
      <c r="S65" s="1330"/>
      <c r="T65" s="1330"/>
      <c r="U65" s="1330">
        <v>0</v>
      </c>
      <c r="V65" s="1330"/>
      <c r="W65" s="1330"/>
      <c r="X65" s="1330"/>
      <c r="Y65" s="1330">
        <v>0</v>
      </c>
      <c r="Z65" s="1330"/>
      <c r="AA65" s="1330"/>
      <c r="AB65" s="1330"/>
      <c r="AC65" s="1330"/>
      <c r="AD65" s="1330"/>
      <c r="AE65" s="1330"/>
      <c r="AF65" s="1330"/>
      <c r="AG65" s="1330">
        <v>4526891.5700000012</v>
      </c>
      <c r="AH65" s="1330"/>
      <c r="AI65" s="1330"/>
      <c r="AJ65" s="1330"/>
      <c r="AK65" s="1330"/>
      <c r="AL65" s="886">
        <f t="shared" si="1"/>
        <v>4526891.5700000012</v>
      </c>
    </row>
    <row r="66" spans="1:39">
      <c r="A66" s="1326" t="s">
        <v>662</v>
      </c>
      <c r="B66" s="662" t="s">
        <v>663</v>
      </c>
      <c r="C66" s="1328">
        <v>281449.51</v>
      </c>
      <c r="D66" s="1328">
        <v>58246.1</v>
      </c>
      <c r="E66" s="1328">
        <v>10760.17</v>
      </c>
      <c r="F66" s="1329"/>
      <c r="G66" s="1330"/>
      <c r="H66" s="1330"/>
      <c r="I66" s="1330">
        <v>5307.41</v>
      </c>
      <c r="J66" s="1330">
        <v>1695.25</v>
      </c>
      <c r="K66" s="1330">
        <v>3587.11</v>
      </c>
      <c r="L66" s="1330">
        <v>453.43</v>
      </c>
      <c r="M66" s="1330"/>
      <c r="N66" s="1330"/>
      <c r="O66" s="1330"/>
      <c r="P66" s="1330"/>
      <c r="Q66" s="1330"/>
      <c r="R66" s="1330"/>
      <c r="S66" s="1330"/>
      <c r="T66" s="1330"/>
      <c r="U66" s="1330"/>
      <c r="V66" s="1330"/>
      <c r="W66" s="1330"/>
      <c r="X66" s="1330"/>
      <c r="Y66" s="1330"/>
      <c r="Z66" s="1330"/>
      <c r="AA66" s="1330"/>
      <c r="AB66" s="1330"/>
      <c r="AC66" s="1330"/>
      <c r="AD66" s="1330"/>
      <c r="AE66" s="1330"/>
      <c r="AF66" s="1330"/>
      <c r="AG66" s="1330">
        <v>4098376.22</v>
      </c>
      <c r="AH66" s="1330"/>
      <c r="AI66" s="1330"/>
      <c r="AJ66" s="1330"/>
      <c r="AK66" s="1330"/>
      <c r="AL66" s="886">
        <f>SUM(C66:AK66)</f>
        <v>4459875.2</v>
      </c>
    </row>
    <row r="67" spans="1:39" ht="15.75" thickBot="1">
      <c r="A67" s="1327" t="s">
        <v>949</v>
      </c>
      <c r="B67" s="663"/>
      <c r="C67" s="1330"/>
      <c r="D67" s="1330"/>
      <c r="E67" s="1330"/>
      <c r="F67" s="1330"/>
      <c r="G67" s="1330"/>
      <c r="H67" s="1330"/>
      <c r="I67" s="1330"/>
      <c r="J67" s="1330"/>
      <c r="K67" s="1330"/>
      <c r="L67" s="1330"/>
      <c r="M67" s="1330"/>
      <c r="N67" s="1330"/>
      <c r="O67" s="1330"/>
      <c r="P67" s="1330"/>
      <c r="Q67" s="1330"/>
      <c r="R67" s="1330"/>
      <c r="S67" s="1330"/>
      <c r="T67" s="1330"/>
      <c r="U67" s="1330"/>
      <c r="V67" s="1330"/>
      <c r="W67" s="1330"/>
      <c r="X67" s="1330"/>
      <c r="Y67" s="1330"/>
      <c r="Z67" s="1330"/>
      <c r="AA67" s="1330"/>
      <c r="AB67" s="1330"/>
      <c r="AC67" s="1330"/>
      <c r="AD67" s="1330">
        <v>0</v>
      </c>
      <c r="AE67" s="1330"/>
      <c r="AF67" s="1330"/>
      <c r="AG67" s="1330"/>
      <c r="AH67" s="1330"/>
      <c r="AI67" s="1330"/>
      <c r="AJ67" s="1330"/>
      <c r="AK67" s="1330"/>
      <c r="AL67" s="955">
        <f t="shared" ref="AL67:AL68" si="2">SUM(C67:AK67)</f>
        <v>0</v>
      </c>
    </row>
    <row r="68" spans="1:39" ht="15.75" thickBot="1">
      <c r="A68" s="663"/>
      <c r="B68" s="710" t="s">
        <v>991</v>
      </c>
      <c r="C68" s="887"/>
      <c r="D68" s="887"/>
      <c r="E68" s="887"/>
      <c r="F68" s="885"/>
      <c r="G68" s="885"/>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954">
        <v>-90000000</v>
      </c>
      <c r="AH68" s="885"/>
      <c r="AI68" s="885"/>
      <c r="AJ68" s="885"/>
      <c r="AK68" s="885"/>
      <c r="AL68" s="955">
        <f t="shared" si="2"/>
        <v>-90000000</v>
      </c>
    </row>
    <row r="69" spans="1:39">
      <c r="A69" s="663"/>
      <c r="B69" s="663"/>
      <c r="C69" s="887"/>
      <c r="D69" s="887"/>
      <c r="E69" s="887"/>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c r="AG69" s="885"/>
      <c r="AH69" s="885"/>
      <c r="AI69" s="885"/>
      <c r="AJ69" s="885"/>
      <c r="AK69" s="885"/>
      <c r="AL69" s="886"/>
    </row>
    <row r="70" spans="1:39">
      <c r="A70" s="664" t="s">
        <v>266</v>
      </c>
      <c r="B70" s="665"/>
      <c r="C70" s="888">
        <f t="shared" ref="C70:AK70" si="3">SUM(C17:C67)</f>
        <v>65190521.610000007</v>
      </c>
      <c r="D70" s="888">
        <f t="shared" si="3"/>
        <v>77903000.980000004</v>
      </c>
      <c r="E70" s="888">
        <f t="shared" si="3"/>
        <v>187211039.17999998</v>
      </c>
      <c r="F70" s="886">
        <f t="shared" si="3"/>
        <v>1384888330.5699999</v>
      </c>
      <c r="G70" s="886">
        <f t="shared" si="3"/>
        <v>247877780.89000002</v>
      </c>
      <c r="H70" s="886">
        <f t="shared" si="3"/>
        <v>69367686.920000002</v>
      </c>
      <c r="I70" s="886">
        <f t="shared" si="3"/>
        <v>2042369.34</v>
      </c>
      <c r="J70" s="886">
        <f t="shared" si="3"/>
        <v>2236252.67</v>
      </c>
      <c r="K70" s="886">
        <f t="shared" si="3"/>
        <v>2270910.17</v>
      </c>
      <c r="L70" s="886">
        <f t="shared" si="3"/>
        <v>544488.95000000019</v>
      </c>
      <c r="M70" s="886">
        <f t="shared" si="3"/>
        <v>330348.48</v>
      </c>
      <c r="N70" s="886">
        <f t="shared" si="3"/>
        <v>12298397.110000001</v>
      </c>
      <c r="O70" s="886">
        <f t="shared" si="3"/>
        <v>11305175.460000003</v>
      </c>
      <c r="P70" s="886">
        <f t="shared" si="3"/>
        <v>8060889.8399999989</v>
      </c>
      <c r="Q70" s="886">
        <f t="shared" si="3"/>
        <v>15862726.869999999</v>
      </c>
      <c r="R70" s="886">
        <f t="shared" si="3"/>
        <v>6128897.4399999985</v>
      </c>
      <c r="S70" s="886">
        <f t="shared" si="3"/>
        <v>6123140.71</v>
      </c>
      <c r="T70" s="886">
        <f t="shared" si="3"/>
        <v>8561944.2699999996</v>
      </c>
      <c r="U70" s="886">
        <f t="shared" si="3"/>
        <v>228507430.58000001</v>
      </c>
      <c r="V70" s="886">
        <f t="shared" si="3"/>
        <v>4582043.1099999994</v>
      </c>
      <c r="W70" s="886">
        <f t="shared" si="3"/>
        <v>966530.31</v>
      </c>
      <c r="X70" s="886">
        <f t="shared" si="3"/>
        <v>1783831.5999999999</v>
      </c>
      <c r="Y70" s="886">
        <f t="shared" si="3"/>
        <v>28728894.799999997</v>
      </c>
      <c r="Z70" s="886">
        <f t="shared" si="3"/>
        <v>18769943.039999999</v>
      </c>
      <c r="AA70" s="886">
        <f t="shared" si="3"/>
        <v>12722109.439999999</v>
      </c>
      <c r="AB70" s="886">
        <f t="shared" si="3"/>
        <v>10875360.789999999</v>
      </c>
      <c r="AC70" s="886">
        <f t="shared" si="3"/>
        <v>19476283.789999999</v>
      </c>
      <c r="AD70" s="886">
        <f t="shared" si="3"/>
        <v>7562773.9100000011</v>
      </c>
      <c r="AE70" s="886">
        <f t="shared" si="3"/>
        <v>74951505.170000002</v>
      </c>
      <c r="AF70" s="886">
        <f t="shared" si="3"/>
        <v>363067.92</v>
      </c>
      <c r="AG70" s="886">
        <f>SUM(AG17:AG68)</f>
        <v>-14995639.730000407</v>
      </c>
      <c r="AH70" s="886">
        <f t="shared" si="3"/>
        <v>2250000</v>
      </c>
      <c r="AI70" s="886">
        <f t="shared" si="3"/>
        <v>212178744.41999999</v>
      </c>
      <c r="AJ70" s="886">
        <f t="shared" si="3"/>
        <v>42336620.450000003</v>
      </c>
      <c r="AK70" s="886">
        <f t="shared" si="3"/>
        <v>5280678.57</v>
      </c>
      <c r="AL70" s="886">
        <f>SUM(AL17:AL69)</f>
        <v>2764544079.6300006</v>
      </c>
      <c r="AM70" s="873"/>
    </row>
    <row r="71" spans="1:39">
      <c r="A71" s="657"/>
      <c r="B71" s="657"/>
      <c r="C71" s="656"/>
      <c r="D71" s="656"/>
      <c r="E71" s="656"/>
      <c r="F71" s="860"/>
      <c r="G71" s="860"/>
      <c r="H71" s="860"/>
      <c r="I71" s="860"/>
      <c r="J71" s="860"/>
      <c r="K71" s="860"/>
      <c r="L71" s="860"/>
      <c r="M71" s="860"/>
      <c r="N71" s="860"/>
      <c r="O71" s="860"/>
      <c r="P71" s="860"/>
      <c r="Q71" s="860"/>
      <c r="R71" s="860"/>
      <c r="S71" s="860"/>
      <c r="T71" s="860"/>
      <c r="U71" s="860"/>
      <c r="V71" s="860"/>
      <c r="W71" s="860"/>
      <c r="X71" s="860"/>
      <c r="Y71" s="860"/>
      <c r="Z71" s="860"/>
      <c r="AA71" s="860"/>
      <c r="AB71" s="860"/>
      <c r="AC71" s="860"/>
      <c r="AD71" s="860"/>
      <c r="AE71" s="860"/>
      <c r="AF71" s="860"/>
      <c r="AG71" s="860"/>
      <c r="AH71" s="860"/>
      <c r="AI71" s="860"/>
      <c r="AJ71" s="860"/>
      <c r="AK71" s="860"/>
      <c r="AL71" s="860"/>
    </row>
    <row r="72" spans="1:39">
      <c r="A72" s="657"/>
      <c r="B72" s="657"/>
      <c r="C72" s="656"/>
      <c r="D72" s="656"/>
      <c r="E72" s="656"/>
      <c r="F72" s="860"/>
      <c r="G72" s="860"/>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0"/>
      <c r="AF72" s="860"/>
      <c r="AG72" s="860"/>
      <c r="AH72" s="860"/>
      <c r="AI72" s="860"/>
      <c r="AJ72" s="860"/>
      <c r="AK72" s="860"/>
      <c r="AL72" s="860"/>
    </row>
    <row r="73" spans="1:39">
      <c r="A73" s="657"/>
      <c r="B73" s="657"/>
      <c r="C73" s="656"/>
      <c r="D73" s="656"/>
      <c r="E73" s="656"/>
      <c r="F73" s="860"/>
      <c r="G73" s="860"/>
      <c r="H73" s="860"/>
      <c r="I73" s="860"/>
      <c r="J73" s="860"/>
      <c r="K73" s="860"/>
      <c r="L73" s="860"/>
      <c r="M73" s="860"/>
      <c r="N73" s="860"/>
      <c r="O73" s="860"/>
      <c r="P73" s="860"/>
      <c r="Q73" s="860"/>
      <c r="R73" s="860"/>
      <c r="S73" s="860"/>
      <c r="T73" s="860"/>
      <c r="U73" s="860"/>
      <c r="V73" s="860"/>
      <c r="W73" s="860"/>
      <c r="X73" s="860"/>
      <c r="Y73" s="860"/>
      <c r="Z73" s="860"/>
      <c r="AA73" s="860"/>
      <c r="AB73" s="860"/>
      <c r="AC73" s="860"/>
      <c r="AD73" s="860"/>
      <c r="AE73" s="874"/>
      <c r="AF73" s="874"/>
      <c r="AG73" s="860"/>
      <c r="AH73" s="860"/>
      <c r="AI73" s="860"/>
      <c r="AJ73" s="860"/>
      <c r="AK73" s="860"/>
      <c r="AL73" s="860"/>
    </row>
    <row r="74" spans="1:39">
      <c r="A74" s="657"/>
      <c r="B74" s="657"/>
      <c r="C74" s="656"/>
      <c r="D74" s="656"/>
      <c r="E74" s="656"/>
      <c r="F74" s="860"/>
      <c r="G74" s="860"/>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74"/>
      <c r="AF74" s="874"/>
      <c r="AG74" s="860"/>
      <c r="AH74" s="860"/>
      <c r="AI74" s="860"/>
      <c r="AJ74" s="860"/>
      <c r="AK74" s="860"/>
      <c r="AL74" s="860"/>
    </row>
    <row r="75" spans="1:39">
      <c r="A75" s="657"/>
      <c r="B75" s="657"/>
      <c r="C75" s="656"/>
      <c r="D75" s="656"/>
      <c r="E75" s="656"/>
      <c r="F75" s="860"/>
      <c r="G75" s="860"/>
      <c r="H75" s="860"/>
      <c r="I75" s="860"/>
      <c r="J75" s="860"/>
      <c r="K75" s="860"/>
      <c r="L75" s="860"/>
      <c r="M75" s="860"/>
      <c r="N75" s="860"/>
      <c r="O75" s="860"/>
      <c r="P75" s="860"/>
      <c r="Q75" s="860"/>
      <c r="R75" s="860"/>
      <c r="S75" s="860"/>
      <c r="T75" s="860"/>
      <c r="U75" s="860"/>
      <c r="V75" s="860"/>
      <c r="W75" s="860"/>
      <c r="X75" s="860"/>
      <c r="Y75" s="860"/>
      <c r="Z75" s="860"/>
      <c r="AA75" s="860"/>
      <c r="AB75" s="860"/>
      <c r="AC75" s="860"/>
      <c r="AD75" s="860"/>
      <c r="AE75" s="874"/>
      <c r="AF75" s="874"/>
      <c r="AG75" s="860"/>
      <c r="AH75" s="860"/>
      <c r="AI75" s="860"/>
      <c r="AJ75" s="860"/>
      <c r="AK75" s="860"/>
      <c r="AL75" s="860"/>
    </row>
    <row r="76" spans="1:39">
      <c r="A76" s="657"/>
      <c r="B76" s="657"/>
      <c r="C76" s="656"/>
      <c r="D76" s="656"/>
      <c r="E76" s="656"/>
      <c r="F76" s="860"/>
      <c r="G76" s="860"/>
      <c r="H76" s="860"/>
      <c r="I76" s="860"/>
      <c r="J76" s="860"/>
      <c r="K76" s="860"/>
      <c r="L76" s="860"/>
      <c r="M76" s="860"/>
      <c r="N76" s="860"/>
      <c r="O76" s="860"/>
      <c r="P76" s="860"/>
      <c r="Q76" s="860"/>
      <c r="R76" s="860"/>
      <c r="S76" s="860"/>
      <c r="T76" s="860"/>
      <c r="U76" s="860"/>
      <c r="V76" s="860"/>
      <c r="W76" s="860"/>
      <c r="X76" s="860"/>
      <c r="Y76" s="860"/>
      <c r="Z76" s="860"/>
      <c r="AA76" s="860"/>
      <c r="AB76" s="860"/>
      <c r="AC76" s="860"/>
      <c r="AD76" s="860"/>
      <c r="AE76" s="874"/>
      <c r="AF76" s="874"/>
      <c r="AG76" s="860"/>
      <c r="AH76" s="860"/>
      <c r="AI76" s="860"/>
      <c r="AJ76" s="860"/>
      <c r="AK76" s="860"/>
      <c r="AL76" s="860"/>
    </row>
    <row r="77" spans="1:39">
      <c r="A77" s="657"/>
      <c r="B77" s="657"/>
      <c r="C77" s="656"/>
      <c r="D77" s="656"/>
      <c r="E77" s="656"/>
      <c r="F77" s="860"/>
      <c r="G77" s="860"/>
      <c r="H77" s="860"/>
      <c r="I77" s="860"/>
      <c r="J77" s="860"/>
      <c r="K77" s="860"/>
      <c r="L77" s="860"/>
      <c r="M77" s="860"/>
      <c r="N77" s="860"/>
      <c r="O77" s="860"/>
      <c r="P77" s="860"/>
      <c r="Q77" s="860"/>
      <c r="R77" s="860"/>
      <c r="S77" s="860"/>
      <c r="T77" s="860"/>
      <c r="U77" s="860"/>
      <c r="V77" s="860"/>
      <c r="W77" s="860"/>
      <c r="X77" s="860"/>
      <c r="Y77" s="860"/>
      <c r="Z77" s="860"/>
      <c r="AA77" s="860"/>
      <c r="AB77" s="860"/>
      <c r="AC77" s="860"/>
      <c r="AD77" s="860"/>
      <c r="AE77" s="874"/>
      <c r="AF77" s="874"/>
      <c r="AG77" s="860"/>
      <c r="AH77" s="860"/>
      <c r="AI77" s="860"/>
      <c r="AJ77" s="860"/>
      <c r="AK77" s="860"/>
      <c r="AL77" s="860"/>
    </row>
    <row r="78" spans="1:39">
      <c r="A78" s="657"/>
      <c r="B78" s="657"/>
      <c r="C78" s="656"/>
      <c r="D78" s="656"/>
      <c r="E78" s="656"/>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74"/>
      <c r="AF78" s="874"/>
      <c r="AG78" s="860"/>
      <c r="AH78" s="860"/>
      <c r="AI78" s="860"/>
      <c r="AJ78" s="860"/>
      <c r="AK78" s="860"/>
      <c r="AL78" s="860"/>
    </row>
    <row r="79" spans="1:39">
      <c r="A79" s="657"/>
      <c r="B79" s="657"/>
      <c r="C79" s="656"/>
      <c r="D79" s="656"/>
      <c r="E79" s="656"/>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74"/>
      <c r="AF79" s="874"/>
      <c r="AG79" s="860"/>
      <c r="AH79" s="860"/>
      <c r="AI79" s="860"/>
      <c r="AJ79" s="860"/>
      <c r="AK79" s="860"/>
      <c r="AL79" s="860"/>
    </row>
    <row r="80" spans="1:39">
      <c r="A80" s="657"/>
      <c r="B80" s="657"/>
      <c r="C80" s="656"/>
      <c r="D80" s="656"/>
      <c r="E80" s="656"/>
      <c r="F80" s="860"/>
      <c r="G80" s="860"/>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74"/>
      <c r="AF80" s="874"/>
      <c r="AG80" s="860"/>
      <c r="AH80" s="860"/>
      <c r="AI80" s="860"/>
      <c r="AJ80" s="860"/>
      <c r="AK80" s="860"/>
      <c r="AL80" s="860"/>
    </row>
    <row r="81" spans="1:38">
      <c r="A81" s="657"/>
      <c r="B81" s="657"/>
      <c r="C81" s="656"/>
      <c r="D81" s="656"/>
      <c r="E81" s="656"/>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row>
    <row r="82" spans="1:38">
      <c r="A82" s="657"/>
      <c r="B82" s="657"/>
      <c r="C82" s="656"/>
      <c r="D82" s="656"/>
      <c r="E82" s="656"/>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c r="AL82" s="860"/>
    </row>
    <row r="83" spans="1:38">
      <c r="A83" s="657"/>
      <c r="B83" s="657"/>
      <c r="C83" s="656"/>
      <c r="D83" s="656"/>
      <c r="E83" s="656"/>
      <c r="F83" s="860"/>
      <c r="G83" s="860"/>
      <c r="H83" s="860"/>
      <c r="I83" s="860"/>
      <c r="J83" s="860"/>
      <c r="K83" s="860"/>
      <c r="L83" s="860"/>
      <c r="M83" s="860"/>
      <c r="N83" s="860"/>
      <c r="O83" s="860"/>
      <c r="P83" s="860"/>
      <c r="Q83" s="860"/>
      <c r="R83" s="860"/>
      <c r="S83" s="860"/>
      <c r="T83" s="860"/>
      <c r="U83" s="860"/>
      <c r="V83" s="860"/>
      <c r="W83" s="860"/>
      <c r="X83" s="860"/>
      <c r="Y83" s="860"/>
      <c r="Z83" s="860"/>
      <c r="AA83" s="860"/>
      <c r="AB83" s="860"/>
      <c r="AC83" s="860"/>
      <c r="AD83" s="860"/>
      <c r="AE83" s="860"/>
      <c r="AF83" s="860"/>
      <c r="AG83" s="860"/>
      <c r="AH83" s="860"/>
      <c r="AI83" s="860"/>
      <c r="AJ83" s="860"/>
      <c r="AK83" s="860"/>
      <c r="AL83" s="860"/>
    </row>
    <row r="84" spans="1:38">
      <c r="A84" s="657"/>
      <c r="B84" s="657"/>
      <c r="C84" s="656"/>
      <c r="D84" s="656"/>
      <c r="E84" s="656"/>
      <c r="F84" s="860"/>
      <c r="G84" s="860"/>
      <c r="H84" s="860"/>
      <c r="I84" s="860"/>
      <c r="J84" s="860"/>
      <c r="K84" s="860"/>
      <c r="L84" s="860"/>
      <c r="M84" s="860"/>
      <c r="N84" s="860"/>
      <c r="O84" s="860"/>
      <c r="P84" s="860"/>
      <c r="Q84" s="860"/>
      <c r="R84" s="860"/>
      <c r="S84" s="860"/>
      <c r="T84" s="860"/>
      <c r="U84" s="860"/>
      <c r="V84" s="860"/>
      <c r="W84" s="860"/>
      <c r="X84" s="860"/>
      <c r="Y84" s="860"/>
      <c r="Z84" s="860"/>
      <c r="AA84" s="860"/>
      <c r="AB84" s="860"/>
      <c r="AC84" s="860"/>
      <c r="AD84" s="860"/>
      <c r="AE84" s="860"/>
      <c r="AF84" s="860"/>
      <c r="AG84" s="860"/>
      <c r="AH84" s="860"/>
      <c r="AI84" s="860"/>
      <c r="AJ84" s="860"/>
      <c r="AK84" s="860"/>
      <c r="AL84" s="860"/>
    </row>
    <row r="85" spans="1:38">
      <c r="A85" s="657"/>
      <c r="B85" s="657"/>
      <c r="C85" s="656"/>
      <c r="D85" s="656"/>
      <c r="E85" s="656"/>
      <c r="F85" s="860"/>
      <c r="G85" s="860"/>
      <c r="H85" s="860"/>
      <c r="I85" s="860"/>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row>
    <row r="86" spans="1:38">
      <c r="A86" s="657"/>
      <c r="B86" s="657"/>
      <c r="C86" s="656"/>
      <c r="D86" s="656"/>
      <c r="E86" s="656"/>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0"/>
      <c r="AL86" s="860"/>
    </row>
    <row r="87" spans="1:38">
      <c r="A87" s="657"/>
      <c r="B87" s="657"/>
      <c r="C87" s="656"/>
      <c r="D87" s="656"/>
      <c r="E87" s="656"/>
      <c r="F87" s="860"/>
      <c r="G87" s="860"/>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c r="AL87" s="860"/>
    </row>
    <row r="88" spans="1:38">
      <c r="A88" s="657"/>
      <c r="B88" s="657"/>
      <c r="C88" s="656"/>
      <c r="D88" s="656"/>
      <c r="E88" s="656"/>
      <c r="F88" s="860"/>
      <c r="G88" s="860"/>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row>
    <row r="89" spans="1:38">
      <c r="A89" s="657"/>
      <c r="B89" s="657"/>
      <c r="C89" s="656"/>
      <c r="D89" s="656"/>
      <c r="E89" s="656"/>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c r="AI89" s="860"/>
      <c r="AJ89" s="860"/>
      <c r="AK89" s="860"/>
      <c r="AL89" s="860"/>
    </row>
    <row r="90" spans="1:38">
      <c r="A90" s="657"/>
      <c r="B90" s="657"/>
      <c r="C90" s="656"/>
      <c r="D90" s="656"/>
      <c r="E90" s="656"/>
      <c r="F90" s="860"/>
      <c r="G90" s="860"/>
      <c r="H90" s="860"/>
      <c r="I90" s="860"/>
      <c r="J90" s="860"/>
      <c r="K90" s="860"/>
      <c r="L90" s="860"/>
      <c r="M90" s="860"/>
      <c r="N90" s="860"/>
      <c r="O90" s="860"/>
      <c r="P90" s="860"/>
      <c r="Q90" s="860"/>
      <c r="R90" s="860"/>
      <c r="S90" s="860"/>
      <c r="T90" s="860"/>
      <c r="U90" s="860"/>
      <c r="V90" s="860"/>
      <c r="W90" s="860"/>
      <c r="X90" s="860"/>
      <c r="Y90" s="860"/>
      <c r="Z90" s="860"/>
      <c r="AA90" s="860"/>
      <c r="AB90" s="860"/>
      <c r="AC90" s="860"/>
      <c r="AD90" s="860"/>
      <c r="AE90" s="860"/>
      <c r="AF90" s="860"/>
      <c r="AG90" s="860"/>
      <c r="AH90" s="860"/>
      <c r="AI90" s="860"/>
      <c r="AJ90" s="860"/>
      <c r="AK90" s="860"/>
      <c r="AL90" s="860"/>
    </row>
    <row r="91" spans="1:38">
      <c r="A91" s="657"/>
      <c r="B91" s="657"/>
      <c r="C91" s="656"/>
      <c r="D91" s="656"/>
      <c r="E91" s="656"/>
      <c r="F91" s="860"/>
      <c r="G91" s="860"/>
      <c r="H91" s="860"/>
      <c r="I91" s="860"/>
      <c r="J91" s="860"/>
      <c r="K91" s="860"/>
      <c r="L91" s="860"/>
      <c r="M91" s="860"/>
      <c r="N91" s="860"/>
      <c r="O91" s="860"/>
      <c r="P91" s="860"/>
      <c r="Q91" s="860"/>
      <c r="R91" s="860"/>
      <c r="S91" s="860"/>
      <c r="T91" s="860"/>
      <c r="U91" s="860"/>
      <c r="V91" s="860"/>
      <c r="W91" s="860"/>
      <c r="X91" s="860"/>
      <c r="Y91" s="860"/>
      <c r="Z91" s="860"/>
      <c r="AA91" s="860"/>
      <c r="AB91" s="860"/>
      <c r="AC91" s="860"/>
      <c r="AD91" s="860"/>
      <c r="AE91" s="860"/>
      <c r="AF91" s="860"/>
      <c r="AG91" s="860"/>
      <c r="AH91" s="860"/>
      <c r="AI91" s="860"/>
      <c r="AJ91" s="860"/>
      <c r="AK91" s="860"/>
      <c r="AL91" s="860"/>
    </row>
    <row r="92" spans="1:38">
      <c r="A92" s="657"/>
      <c r="B92" s="657"/>
      <c r="C92" s="656"/>
      <c r="D92" s="656"/>
      <c r="E92" s="656"/>
      <c r="F92" s="860"/>
      <c r="G92" s="860"/>
      <c r="H92" s="860"/>
      <c r="I92" s="860"/>
      <c r="J92" s="860"/>
      <c r="K92" s="860"/>
      <c r="L92" s="860"/>
      <c r="M92" s="860"/>
      <c r="N92" s="860"/>
      <c r="O92" s="860"/>
      <c r="P92" s="860"/>
      <c r="Q92" s="860"/>
      <c r="R92" s="860"/>
      <c r="S92" s="860"/>
      <c r="T92" s="860"/>
      <c r="U92" s="860"/>
      <c r="V92" s="860"/>
      <c r="W92" s="860"/>
      <c r="X92" s="860"/>
      <c r="Y92" s="860"/>
      <c r="Z92" s="860"/>
      <c r="AA92" s="860"/>
      <c r="AB92" s="860"/>
      <c r="AC92" s="860"/>
      <c r="AD92" s="860"/>
      <c r="AE92" s="860"/>
      <c r="AF92" s="860"/>
      <c r="AG92" s="860"/>
      <c r="AH92" s="860"/>
      <c r="AI92" s="860"/>
      <c r="AJ92" s="860"/>
      <c r="AK92" s="860"/>
      <c r="AL92" s="860"/>
    </row>
    <row r="93" spans="1:38">
      <c r="A93" s="657"/>
      <c r="B93" s="657"/>
      <c r="C93" s="656"/>
      <c r="D93" s="656"/>
      <c r="E93" s="656"/>
      <c r="F93" s="860"/>
      <c r="G93" s="860"/>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0"/>
      <c r="AL93" s="860"/>
    </row>
    <row r="94" spans="1:38">
      <c r="A94" s="657"/>
      <c r="B94" s="657"/>
      <c r="C94" s="656"/>
      <c r="D94" s="656"/>
      <c r="E94" s="656"/>
      <c r="F94" s="860"/>
      <c r="G94" s="860"/>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0"/>
      <c r="AL94" s="860"/>
    </row>
    <row r="95" spans="1:38">
      <c r="A95" s="657"/>
      <c r="B95" s="657"/>
      <c r="C95" s="656"/>
      <c r="D95" s="656"/>
      <c r="E95" s="656"/>
      <c r="F95" s="860"/>
      <c r="G95" s="860"/>
      <c r="H95" s="860"/>
      <c r="I95" s="860"/>
      <c r="J95" s="860"/>
      <c r="K95" s="860"/>
      <c r="L95" s="860"/>
      <c r="M95" s="860"/>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0"/>
      <c r="AL95" s="860"/>
    </row>
    <row r="96" spans="1:38">
      <c r="A96" s="657"/>
      <c r="B96" s="657"/>
      <c r="C96" s="656"/>
      <c r="D96" s="656"/>
      <c r="E96" s="656"/>
      <c r="F96" s="860"/>
      <c r="G96" s="860"/>
      <c r="H96" s="860"/>
      <c r="I96" s="860"/>
      <c r="J96" s="860"/>
      <c r="K96" s="860"/>
      <c r="L96" s="860"/>
      <c r="M96" s="860"/>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860"/>
      <c r="AK96" s="860"/>
      <c r="AL96" s="860"/>
    </row>
    <row r="97" spans="1:38">
      <c r="A97" s="657"/>
      <c r="B97" s="657"/>
      <c r="C97" s="656"/>
      <c r="D97" s="656"/>
      <c r="E97" s="656"/>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row>
    <row r="98" spans="1:38">
      <c r="A98" s="657"/>
      <c r="B98" s="657"/>
      <c r="C98" s="656"/>
      <c r="D98" s="656"/>
      <c r="E98" s="656"/>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0"/>
      <c r="AL98" s="860"/>
    </row>
    <row r="99" spans="1:38">
      <c r="AG99" s="860"/>
      <c r="AH99" s="860"/>
      <c r="AI99" s="860"/>
      <c r="AJ99" s="860"/>
      <c r="AK99" s="860"/>
    </row>
    <row r="100" spans="1:38">
      <c r="AG100" s="860"/>
      <c r="AH100" s="860"/>
      <c r="AI100" s="860"/>
      <c r="AJ100" s="860"/>
      <c r="AK100" s="860"/>
    </row>
  </sheetData>
  <mergeCells count="6">
    <mergeCell ref="A10:G10"/>
    <mergeCell ref="C4:F4"/>
    <mergeCell ref="C5:F5"/>
    <mergeCell ref="C6:F6"/>
    <mergeCell ref="C8:F8"/>
    <mergeCell ref="C9:F9"/>
  </mergeCells>
  <printOptions horizontalCentered="1"/>
  <pageMargins left="0.45" right="0.45" top="0.5" bottom="0.5" header="0.3" footer="0.3"/>
  <pageSetup scale="29" fitToWidth="2" orientation="landscape" r:id="rId1"/>
  <colBreaks count="1" manualBreakCount="1">
    <brk id="21" max="69"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S38"/>
  <sheetViews>
    <sheetView view="pageBreakPreview" zoomScale="90" zoomScaleNormal="80" zoomScaleSheetLayoutView="90" workbookViewId="0">
      <selection activeCell="A2" sqref="A2"/>
    </sheetView>
  </sheetViews>
  <sheetFormatPr defaultRowHeight="12.75"/>
  <cols>
    <col min="1" max="1" width="2.375" style="1158" customWidth="1"/>
    <col min="2" max="2" width="9.25" style="1158" bestFit="1" customWidth="1"/>
    <col min="3" max="3" width="4" style="1158" customWidth="1"/>
    <col min="4" max="4" width="38.125" style="1159" bestFit="1" customWidth="1"/>
    <col min="5" max="5" width="3.25" style="1159" customWidth="1"/>
    <col min="6" max="6" width="15" style="1159" bestFit="1" customWidth="1"/>
    <col min="7" max="7" width="6" style="1159" customWidth="1"/>
    <col min="8" max="8" width="10" style="1159" bestFit="1" customWidth="1"/>
    <col min="9" max="9" width="10.875" style="1159" customWidth="1"/>
    <col min="10" max="10" width="1.5" style="1158" customWidth="1"/>
    <col min="11" max="239" width="9" style="1158"/>
    <col min="240" max="240" width="18.875" style="1158" bestFit="1" customWidth="1"/>
    <col min="241" max="241" width="13" style="1158" bestFit="1" customWidth="1"/>
    <col min="242" max="242" width="14.375" style="1158" customWidth="1"/>
    <col min="243" max="243" width="12" style="1158" customWidth="1"/>
    <col min="244" max="244" width="12.125" style="1158" customWidth="1"/>
    <col min="245" max="245" width="8.625" style="1158" customWidth="1"/>
    <col min="246" max="246" width="8" style="1158" customWidth="1"/>
    <col min="247" max="247" width="12.125" style="1158" customWidth="1"/>
    <col min="248" max="249" width="11.125" style="1158" customWidth="1"/>
    <col min="250" max="250" width="9.75" style="1158" customWidth="1"/>
    <col min="251" max="251" width="10.75" style="1158" bestFit="1" customWidth="1"/>
    <col min="252" max="252" width="12.125" style="1158" bestFit="1" customWidth="1"/>
    <col min="253" max="253" width="10.125" style="1158" customWidth="1"/>
    <col min="254" max="254" width="10.5" style="1158" bestFit="1" customWidth="1"/>
    <col min="255" max="495" width="9" style="1158"/>
    <col min="496" max="496" width="18.875" style="1158" bestFit="1" customWidth="1"/>
    <col min="497" max="497" width="13" style="1158" bestFit="1" customWidth="1"/>
    <col min="498" max="498" width="14.375" style="1158" customWidth="1"/>
    <col min="499" max="499" width="12" style="1158" customWidth="1"/>
    <col min="500" max="500" width="12.125" style="1158" customWidth="1"/>
    <col min="501" max="501" width="8.625" style="1158" customWidth="1"/>
    <col min="502" max="502" width="8" style="1158" customWidth="1"/>
    <col min="503" max="503" width="12.125" style="1158" customWidth="1"/>
    <col min="504" max="505" width="11.125" style="1158" customWidth="1"/>
    <col min="506" max="506" width="9.75" style="1158" customWidth="1"/>
    <col min="507" max="507" width="10.75" style="1158" bestFit="1" customWidth="1"/>
    <col min="508" max="508" width="12.125" style="1158" bestFit="1" customWidth="1"/>
    <col min="509" max="509" width="10.125" style="1158" customWidth="1"/>
    <col min="510" max="510" width="10.5" style="1158" bestFit="1" customWidth="1"/>
    <col min="511" max="751" width="9" style="1158"/>
    <col min="752" max="752" width="18.875" style="1158" bestFit="1" customWidth="1"/>
    <col min="753" max="753" width="13" style="1158" bestFit="1" customWidth="1"/>
    <col min="754" max="754" width="14.375" style="1158" customWidth="1"/>
    <col min="755" max="755" width="12" style="1158" customWidth="1"/>
    <col min="756" max="756" width="12.125" style="1158" customWidth="1"/>
    <col min="757" max="757" width="8.625" style="1158" customWidth="1"/>
    <col min="758" max="758" width="8" style="1158" customWidth="1"/>
    <col min="759" max="759" width="12.125" style="1158" customWidth="1"/>
    <col min="760" max="761" width="11.125" style="1158" customWidth="1"/>
    <col min="762" max="762" width="9.75" style="1158" customWidth="1"/>
    <col min="763" max="763" width="10.75" style="1158" bestFit="1" customWidth="1"/>
    <col min="764" max="764" width="12.125" style="1158" bestFit="1" customWidth="1"/>
    <col min="765" max="765" width="10.125" style="1158" customWidth="1"/>
    <col min="766" max="766" width="10.5" style="1158" bestFit="1" customWidth="1"/>
    <col min="767" max="1007" width="9" style="1158"/>
    <col min="1008" max="1008" width="18.875" style="1158" bestFit="1" customWidth="1"/>
    <col min="1009" max="1009" width="13" style="1158" bestFit="1" customWidth="1"/>
    <col min="1010" max="1010" width="14.375" style="1158" customWidth="1"/>
    <col min="1011" max="1011" width="12" style="1158" customWidth="1"/>
    <col min="1012" max="1012" width="12.125" style="1158" customWidth="1"/>
    <col min="1013" max="1013" width="8.625" style="1158" customWidth="1"/>
    <col min="1014" max="1014" width="8" style="1158" customWidth="1"/>
    <col min="1015" max="1015" width="12.125" style="1158" customWidth="1"/>
    <col min="1016" max="1017" width="11.125" style="1158" customWidth="1"/>
    <col min="1018" max="1018" width="9.75" style="1158" customWidth="1"/>
    <col min="1019" max="1019" width="10.75" style="1158" bestFit="1" customWidth="1"/>
    <col min="1020" max="1020" width="12.125" style="1158" bestFit="1" customWidth="1"/>
    <col min="1021" max="1021" width="10.125" style="1158" customWidth="1"/>
    <col min="1022" max="1022" width="10.5" style="1158" bestFit="1" customWidth="1"/>
    <col min="1023" max="1263" width="9" style="1158"/>
    <col min="1264" max="1264" width="18.875" style="1158" bestFit="1" customWidth="1"/>
    <col min="1265" max="1265" width="13" style="1158" bestFit="1" customWidth="1"/>
    <col min="1266" max="1266" width="14.375" style="1158" customWidth="1"/>
    <col min="1267" max="1267" width="12" style="1158" customWidth="1"/>
    <col min="1268" max="1268" width="12.125" style="1158" customWidth="1"/>
    <col min="1269" max="1269" width="8.625" style="1158" customWidth="1"/>
    <col min="1270" max="1270" width="8" style="1158" customWidth="1"/>
    <col min="1271" max="1271" width="12.125" style="1158" customWidth="1"/>
    <col min="1272" max="1273" width="11.125" style="1158" customWidth="1"/>
    <col min="1274" max="1274" width="9.75" style="1158" customWidth="1"/>
    <col min="1275" max="1275" width="10.75" style="1158" bestFit="1" customWidth="1"/>
    <col min="1276" max="1276" width="12.125" style="1158" bestFit="1" customWidth="1"/>
    <col min="1277" max="1277" width="10.125" style="1158" customWidth="1"/>
    <col min="1278" max="1278" width="10.5" style="1158" bestFit="1" customWidth="1"/>
    <col min="1279" max="1519" width="9" style="1158"/>
    <col min="1520" max="1520" width="18.875" style="1158" bestFit="1" customWidth="1"/>
    <col min="1521" max="1521" width="13" style="1158" bestFit="1" customWidth="1"/>
    <col min="1522" max="1522" width="14.375" style="1158" customWidth="1"/>
    <col min="1523" max="1523" width="12" style="1158" customWidth="1"/>
    <col min="1524" max="1524" width="12.125" style="1158" customWidth="1"/>
    <col min="1525" max="1525" width="8.625" style="1158" customWidth="1"/>
    <col min="1526" max="1526" width="8" style="1158" customWidth="1"/>
    <col min="1527" max="1527" width="12.125" style="1158" customWidth="1"/>
    <col min="1528" max="1529" width="11.125" style="1158" customWidth="1"/>
    <col min="1530" max="1530" width="9.75" style="1158" customWidth="1"/>
    <col min="1531" max="1531" width="10.75" style="1158" bestFit="1" customWidth="1"/>
    <col min="1532" max="1532" width="12.125" style="1158" bestFit="1" customWidth="1"/>
    <col min="1533" max="1533" width="10.125" style="1158" customWidth="1"/>
    <col min="1534" max="1534" width="10.5" style="1158" bestFit="1" customWidth="1"/>
    <col min="1535" max="1775" width="9" style="1158"/>
    <col min="1776" max="1776" width="18.875" style="1158" bestFit="1" customWidth="1"/>
    <col min="1777" max="1777" width="13" style="1158" bestFit="1" customWidth="1"/>
    <col min="1778" max="1778" width="14.375" style="1158" customWidth="1"/>
    <col min="1779" max="1779" width="12" style="1158" customWidth="1"/>
    <col min="1780" max="1780" width="12.125" style="1158" customWidth="1"/>
    <col min="1781" max="1781" width="8.625" style="1158" customWidth="1"/>
    <col min="1782" max="1782" width="8" style="1158" customWidth="1"/>
    <col min="1783" max="1783" width="12.125" style="1158" customWidth="1"/>
    <col min="1784" max="1785" width="11.125" style="1158" customWidth="1"/>
    <col min="1786" max="1786" width="9.75" style="1158" customWidth="1"/>
    <col min="1787" max="1787" width="10.75" style="1158" bestFit="1" customWidth="1"/>
    <col min="1788" max="1788" width="12.125" style="1158" bestFit="1" customWidth="1"/>
    <col min="1789" max="1789" width="10.125" style="1158" customWidth="1"/>
    <col min="1790" max="1790" width="10.5" style="1158" bestFit="1" customWidth="1"/>
    <col min="1791" max="2031" width="9" style="1158"/>
    <col min="2032" max="2032" width="18.875" style="1158" bestFit="1" customWidth="1"/>
    <col min="2033" max="2033" width="13" style="1158" bestFit="1" customWidth="1"/>
    <col min="2034" max="2034" width="14.375" style="1158" customWidth="1"/>
    <col min="2035" max="2035" width="12" style="1158" customWidth="1"/>
    <col min="2036" max="2036" width="12.125" style="1158" customWidth="1"/>
    <col min="2037" max="2037" width="8.625" style="1158" customWidth="1"/>
    <col min="2038" max="2038" width="8" style="1158" customWidth="1"/>
    <col min="2039" max="2039" width="12.125" style="1158" customWidth="1"/>
    <col min="2040" max="2041" width="11.125" style="1158" customWidth="1"/>
    <col min="2042" max="2042" width="9.75" style="1158" customWidth="1"/>
    <col min="2043" max="2043" width="10.75" style="1158" bestFit="1" customWidth="1"/>
    <col min="2044" max="2044" width="12.125" style="1158" bestFit="1" customWidth="1"/>
    <col min="2045" max="2045" width="10.125" style="1158" customWidth="1"/>
    <col min="2046" max="2046" width="10.5" style="1158" bestFit="1" customWidth="1"/>
    <col min="2047" max="2287" width="9" style="1158"/>
    <col min="2288" max="2288" width="18.875" style="1158" bestFit="1" customWidth="1"/>
    <col min="2289" max="2289" width="13" style="1158" bestFit="1" customWidth="1"/>
    <col min="2290" max="2290" width="14.375" style="1158" customWidth="1"/>
    <col min="2291" max="2291" width="12" style="1158" customWidth="1"/>
    <col min="2292" max="2292" width="12.125" style="1158" customWidth="1"/>
    <col min="2293" max="2293" width="8.625" style="1158" customWidth="1"/>
    <col min="2294" max="2294" width="8" style="1158" customWidth="1"/>
    <col min="2295" max="2295" width="12.125" style="1158" customWidth="1"/>
    <col min="2296" max="2297" width="11.125" style="1158" customWidth="1"/>
    <col min="2298" max="2298" width="9.75" style="1158" customWidth="1"/>
    <col min="2299" max="2299" width="10.75" style="1158" bestFit="1" customWidth="1"/>
    <col min="2300" max="2300" width="12.125" style="1158" bestFit="1" customWidth="1"/>
    <col min="2301" max="2301" width="10.125" style="1158" customWidth="1"/>
    <col min="2302" max="2302" width="10.5" style="1158" bestFit="1" customWidth="1"/>
    <col min="2303" max="2543" width="9" style="1158"/>
    <col min="2544" max="2544" width="18.875" style="1158" bestFit="1" customWidth="1"/>
    <col min="2545" max="2545" width="13" style="1158" bestFit="1" customWidth="1"/>
    <col min="2546" max="2546" width="14.375" style="1158" customWidth="1"/>
    <col min="2547" max="2547" width="12" style="1158" customWidth="1"/>
    <col min="2548" max="2548" width="12.125" style="1158" customWidth="1"/>
    <col min="2549" max="2549" width="8.625" style="1158" customWidth="1"/>
    <col min="2550" max="2550" width="8" style="1158" customWidth="1"/>
    <col min="2551" max="2551" width="12.125" style="1158" customWidth="1"/>
    <col min="2552" max="2553" width="11.125" style="1158" customWidth="1"/>
    <col min="2554" max="2554" width="9.75" style="1158" customWidth="1"/>
    <col min="2555" max="2555" width="10.75" style="1158" bestFit="1" customWidth="1"/>
    <col min="2556" max="2556" width="12.125" style="1158" bestFit="1" customWidth="1"/>
    <col min="2557" max="2557" width="10.125" style="1158" customWidth="1"/>
    <col min="2558" max="2558" width="10.5" style="1158" bestFit="1" customWidth="1"/>
    <col min="2559" max="2799" width="9" style="1158"/>
    <col min="2800" max="2800" width="18.875" style="1158" bestFit="1" customWidth="1"/>
    <col min="2801" max="2801" width="13" style="1158" bestFit="1" customWidth="1"/>
    <col min="2802" max="2802" width="14.375" style="1158" customWidth="1"/>
    <col min="2803" max="2803" width="12" style="1158" customWidth="1"/>
    <col min="2804" max="2804" width="12.125" style="1158" customWidth="1"/>
    <col min="2805" max="2805" width="8.625" style="1158" customWidth="1"/>
    <col min="2806" max="2806" width="8" style="1158" customWidth="1"/>
    <col min="2807" max="2807" width="12.125" style="1158" customWidth="1"/>
    <col min="2808" max="2809" width="11.125" style="1158" customWidth="1"/>
    <col min="2810" max="2810" width="9.75" style="1158" customWidth="1"/>
    <col min="2811" max="2811" width="10.75" style="1158" bestFit="1" customWidth="1"/>
    <col min="2812" max="2812" width="12.125" style="1158" bestFit="1" customWidth="1"/>
    <col min="2813" max="2813" width="10.125" style="1158" customWidth="1"/>
    <col min="2814" max="2814" width="10.5" style="1158" bestFit="1" customWidth="1"/>
    <col min="2815" max="3055" width="9" style="1158"/>
    <col min="3056" max="3056" width="18.875" style="1158" bestFit="1" customWidth="1"/>
    <col min="3057" max="3057" width="13" style="1158" bestFit="1" customWidth="1"/>
    <col min="3058" max="3058" width="14.375" style="1158" customWidth="1"/>
    <col min="3059" max="3059" width="12" style="1158" customWidth="1"/>
    <col min="3060" max="3060" width="12.125" style="1158" customWidth="1"/>
    <col min="3061" max="3061" width="8.625" style="1158" customWidth="1"/>
    <col min="3062" max="3062" width="8" style="1158" customWidth="1"/>
    <col min="3063" max="3063" width="12.125" style="1158" customWidth="1"/>
    <col min="3064" max="3065" width="11.125" style="1158" customWidth="1"/>
    <col min="3066" max="3066" width="9.75" style="1158" customWidth="1"/>
    <col min="3067" max="3067" width="10.75" style="1158" bestFit="1" customWidth="1"/>
    <col min="3068" max="3068" width="12.125" style="1158" bestFit="1" customWidth="1"/>
    <col min="3069" max="3069" width="10.125" style="1158" customWidth="1"/>
    <col min="3070" max="3070" width="10.5" style="1158" bestFit="1" customWidth="1"/>
    <col min="3071" max="3311" width="9" style="1158"/>
    <col min="3312" max="3312" width="18.875" style="1158" bestFit="1" customWidth="1"/>
    <col min="3313" max="3313" width="13" style="1158" bestFit="1" customWidth="1"/>
    <col min="3314" max="3314" width="14.375" style="1158" customWidth="1"/>
    <col min="3315" max="3315" width="12" style="1158" customWidth="1"/>
    <col min="3316" max="3316" width="12.125" style="1158" customWidth="1"/>
    <col min="3317" max="3317" width="8.625" style="1158" customWidth="1"/>
    <col min="3318" max="3318" width="8" style="1158" customWidth="1"/>
    <col min="3319" max="3319" width="12.125" style="1158" customWidth="1"/>
    <col min="3320" max="3321" width="11.125" style="1158" customWidth="1"/>
    <col min="3322" max="3322" width="9.75" style="1158" customWidth="1"/>
    <col min="3323" max="3323" width="10.75" style="1158" bestFit="1" customWidth="1"/>
    <col min="3324" max="3324" width="12.125" style="1158" bestFit="1" customWidth="1"/>
    <col min="3325" max="3325" width="10.125" style="1158" customWidth="1"/>
    <col min="3326" max="3326" width="10.5" style="1158" bestFit="1" customWidth="1"/>
    <col min="3327" max="3567" width="9" style="1158"/>
    <col min="3568" max="3568" width="18.875" style="1158" bestFit="1" customWidth="1"/>
    <col min="3569" max="3569" width="13" style="1158" bestFit="1" customWidth="1"/>
    <col min="3570" max="3570" width="14.375" style="1158" customWidth="1"/>
    <col min="3571" max="3571" width="12" style="1158" customWidth="1"/>
    <col min="3572" max="3572" width="12.125" style="1158" customWidth="1"/>
    <col min="3573" max="3573" width="8.625" style="1158" customWidth="1"/>
    <col min="3574" max="3574" width="8" style="1158" customWidth="1"/>
    <col min="3575" max="3575" width="12.125" style="1158" customWidth="1"/>
    <col min="3576" max="3577" width="11.125" style="1158" customWidth="1"/>
    <col min="3578" max="3578" width="9.75" style="1158" customWidth="1"/>
    <col min="3579" max="3579" width="10.75" style="1158" bestFit="1" customWidth="1"/>
    <col min="3580" max="3580" width="12.125" style="1158" bestFit="1" customWidth="1"/>
    <col min="3581" max="3581" width="10.125" style="1158" customWidth="1"/>
    <col min="3582" max="3582" width="10.5" style="1158" bestFit="1" customWidth="1"/>
    <col min="3583" max="3823" width="9" style="1158"/>
    <col min="3824" max="3824" width="18.875" style="1158" bestFit="1" customWidth="1"/>
    <col min="3825" max="3825" width="13" style="1158" bestFit="1" customWidth="1"/>
    <col min="3826" max="3826" width="14.375" style="1158" customWidth="1"/>
    <col min="3827" max="3827" width="12" style="1158" customWidth="1"/>
    <col min="3828" max="3828" width="12.125" style="1158" customWidth="1"/>
    <col min="3829" max="3829" width="8.625" style="1158" customWidth="1"/>
    <col min="3830" max="3830" width="8" style="1158" customWidth="1"/>
    <col min="3831" max="3831" width="12.125" style="1158" customWidth="1"/>
    <col min="3832" max="3833" width="11.125" style="1158" customWidth="1"/>
    <col min="3834" max="3834" width="9.75" style="1158" customWidth="1"/>
    <col min="3835" max="3835" width="10.75" style="1158" bestFit="1" customWidth="1"/>
    <col min="3836" max="3836" width="12.125" style="1158" bestFit="1" customWidth="1"/>
    <col min="3837" max="3837" width="10.125" style="1158" customWidth="1"/>
    <col min="3838" max="3838" width="10.5" style="1158" bestFit="1" customWidth="1"/>
    <col min="3839" max="4079" width="9" style="1158"/>
    <col min="4080" max="4080" width="18.875" style="1158" bestFit="1" customWidth="1"/>
    <col min="4081" max="4081" width="13" style="1158" bestFit="1" customWidth="1"/>
    <col min="4082" max="4082" width="14.375" style="1158" customWidth="1"/>
    <col min="4083" max="4083" width="12" style="1158" customWidth="1"/>
    <col min="4084" max="4084" width="12.125" style="1158" customWidth="1"/>
    <col min="4085" max="4085" width="8.625" style="1158" customWidth="1"/>
    <col min="4086" max="4086" width="8" style="1158" customWidth="1"/>
    <col min="4087" max="4087" width="12.125" style="1158" customWidth="1"/>
    <col min="4088" max="4089" width="11.125" style="1158" customWidth="1"/>
    <col min="4090" max="4090" width="9.75" style="1158" customWidth="1"/>
    <col min="4091" max="4091" width="10.75" style="1158" bestFit="1" customWidth="1"/>
    <col min="4092" max="4092" width="12.125" style="1158" bestFit="1" customWidth="1"/>
    <col min="4093" max="4093" width="10.125" style="1158" customWidth="1"/>
    <col min="4094" max="4094" width="10.5" style="1158" bestFit="1" customWidth="1"/>
    <col min="4095" max="4335" width="9" style="1158"/>
    <col min="4336" max="4336" width="18.875" style="1158" bestFit="1" customWidth="1"/>
    <col min="4337" max="4337" width="13" style="1158" bestFit="1" customWidth="1"/>
    <col min="4338" max="4338" width="14.375" style="1158" customWidth="1"/>
    <col min="4339" max="4339" width="12" style="1158" customWidth="1"/>
    <col min="4340" max="4340" width="12.125" style="1158" customWidth="1"/>
    <col min="4341" max="4341" width="8.625" style="1158" customWidth="1"/>
    <col min="4342" max="4342" width="8" style="1158" customWidth="1"/>
    <col min="4343" max="4343" width="12.125" style="1158" customWidth="1"/>
    <col min="4344" max="4345" width="11.125" style="1158" customWidth="1"/>
    <col min="4346" max="4346" width="9.75" style="1158" customWidth="1"/>
    <col min="4347" max="4347" width="10.75" style="1158" bestFit="1" customWidth="1"/>
    <col min="4348" max="4348" width="12.125" style="1158" bestFit="1" customWidth="1"/>
    <col min="4349" max="4349" width="10.125" style="1158" customWidth="1"/>
    <col min="4350" max="4350" width="10.5" style="1158" bestFit="1" customWidth="1"/>
    <col min="4351" max="4591" width="9" style="1158"/>
    <col min="4592" max="4592" width="18.875" style="1158" bestFit="1" customWidth="1"/>
    <col min="4593" max="4593" width="13" style="1158" bestFit="1" customWidth="1"/>
    <col min="4594" max="4594" width="14.375" style="1158" customWidth="1"/>
    <col min="4595" max="4595" width="12" style="1158" customWidth="1"/>
    <col min="4596" max="4596" width="12.125" style="1158" customWidth="1"/>
    <col min="4597" max="4597" width="8.625" style="1158" customWidth="1"/>
    <col min="4598" max="4598" width="8" style="1158" customWidth="1"/>
    <col min="4599" max="4599" width="12.125" style="1158" customWidth="1"/>
    <col min="4600" max="4601" width="11.125" style="1158" customWidth="1"/>
    <col min="4602" max="4602" width="9.75" style="1158" customWidth="1"/>
    <col min="4603" max="4603" width="10.75" style="1158" bestFit="1" customWidth="1"/>
    <col min="4604" max="4604" width="12.125" style="1158" bestFit="1" customWidth="1"/>
    <col min="4605" max="4605" width="10.125" style="1158" customWidth="1"/>
    <col min="4606" max="4606" width="10.5" style="1158" bestFit="1" customWidth="1"/>
    <col min="4607" max="4847" width="9" style="1158"/>
    <col min="4848" max="4848" width="18.875" style="1158" bestFit="1" customWidth="1"/>
    <col min="4849" max="4849" width="13" style="1158" bestFit="1" customWidth="1"/>
    <col min="4850" max="4850" width="14.375" style="1158" customWidth="1"/>
    <col min="4851" max="4851" width="12" style="1158" customWidth="1"/>
    <col min="4852" max="4852" width="12.125" style="1158" customWidth="1"/>
    <col min="4853" max="4853" width="8.625" style="1158" customWidth="1"/>
    <col min="4854" max="4854" width="8" style="1158" customWidth="1"/>
    <col min="4855" max="4855" width="12.125" style="1158" customWidth="1"/>
    <col min="4856" max="4857" width="11.125" style="1158" customWidth="1"/>
    <col min="4858" max="4858" width="9.75" style="1158" customWidth="1"/>
    <col min="4859" max="4859" width="10.75" style="1158" bestFit="1" customWidth="1"/>
    <col min="4860" max="4860" width="12.125" style="1158" bestFit="1" customWidth="1"/>
    <col min="4861" max="4861" width="10.125" style="1158" customWidth="1"/>
    <col min="4862" max="4862" width="10.5" style="1158" bestFit="1" customWidth="1"/>
    <col min="4863" max="5103" width="9" style="1158"/>
    <col min="5104" max="5104" width="18.875" style="1158" bestFit="1" customWidth="1"/>
    <col min="5105" max="5105" width="13" style="1158" bestFit="1" customWidth="1"/>
    <col min="5106" max="5106" width="14.375" style="1158" customWidth="1"/>
    <col min="5107" max="5107" width="12" style="1158" customWidth="1"/>
    <col min="5108" max="5108" width="12.125" style="1158" customWidth="1"/>
    <col min="5109" max="5109" width="8.625" style="1158" customWidth="1"/>
    <col min="5110" max="5110" width="8" style="1158" customWidth="1"/>
    <col min="5111" max="5111" width="12.125" style="1158" customWidth="1"/>
    <col min="5112" max="5113" width="11.125" style="1158" customWidth="1"/>
    <col min="5114" max="5114" width="9.75" style="1158" customWidth="1"/>
    <col min="5115" max="5115" width="10.75" style="1158" bestFit="1" customWidth="1"/>
    <col min="5116" max="5116" width="12.125" style="1158" bestFit="1" customWidth="1"/>
    <col min="5117" max="5117" width="10.125" style="1158" customWidth="1"/>
    <col min="5118" max="5118" width="10.5" style="1158" bestFit="1" customWidth="1"/>
    <col min="5119" max="5359" width="9" style="1158"/>
    <col min="5360" max="5360" width="18.875" style="1158" bestFit="1" customWidth="1"/>
    <col min="5361" max="5361" width="13" style="1158" bestFit="1" customWidth="1"/>
    <col min="5362" max="5362" width="14.375" style="1158" customWidth="1"/>
    <col min="5363" max="5363" width="12" style="1158" customWidth="1"/>
    <col min="5364" max="5364" width="12.125" style="1158" customWidth="1"/>
    <col min="5365" max="5365" width="8.625" style="1158" customWidth="1"/>
    <col min="5366" max="5366" width="8" style="1158" customWidth="1"/>
    <col min="5367" max="5367" width="12.125" style="1158" customWidth="1"/>
    <col min="5368" max="5369" width="11.125" style="1158" customWidth="1"/>
    <col min="5370" max="5370" width="9.75" style="1158" customWidth="1"/>
    <col min="5371" max="5371" width="10.75" style="1158" bestFit="1" customWidth="1"/>
    <col min="5372" max="5372" width="12.125" style="1158" bestFit="1" customWidth="1"/>
    <col min="5373" max="5373" width="10.125" style="1158" customWidth="1"/>
    <col min="5374" max="5374" width="10.5" style="1158" bestFit="1" customWidth="1"/>
    <col min="5375" max="5615" width="9" style="1158"/>
    <col min="5616" max="5616" width="18.875" style="1158" bestFit="1" customWidth="1"/>
    <col min="5617" max="5617" width="13" style="1158" bestFit="1" customWidth="1"/>
    <col min="5618" max="5618" width="14.375" style="1158" customWidth="1"/>
    <col min="5619" max="5619" width="12" style="1158" customWidth="1"/>
    <col min="5620" max="5620" width="12.125" style="1158" customWidth="1"/>
    <col min="5621" max="5621" width="8.625" style="1158" customWidth="1"/>
    <col min="5622" max="5622" width="8" style="1158" customWidth="1"/>
    <col min="5623" max="5623" width="12.125" style="1158" customWidth="1"/>
    <col min="5624" max="5625" width="11.125" style="1158" customWidth="1"/>
    <col min="5626" max="5626" width="9.75" style="1158" customWidth="1"/>
    <col min="5627" max="5627" width="10.75" style="1158" bestFit="1" customWidth="1"/>
    <col min="5628" max="5628" width="12.125" style="1158" bestFit="1" customWidth="1"/>
    <col min="5629" max="5629" width="10.125" style="1158" customWidth="1"/>
    <col min="5630" max="5630" width="10.5" style="1158" bestFit="1" customWidth="1"/>
    <col min="5631" max="5871" width="9" style="1158"/>
    <col min="5872" max="5872" width="18.875" style="1158" bestFit="1" customWidth="1"/>
    <col min="5873" max="5873" width="13" style="1158" bestFit="1" customWidth="1"/>
    <col min="5874" max="5874" width="14.375" style="1158" customWidth="1"/>
    <col min="5875" max="5875" width="12" style="1158" customWidth="1"/>
    <col min="5876" max="5876" width="12.125" style="1158" customWidth="1"/>
    <col min="5877" max="5877" width="8.625" style="1158" customWidth="1"/>
    <col min="5878" max="5878" width="8" style="1158" customWidth="1"/>
    <col min="5879" max="5879" width="12.125" style="1158" customWidth="1"/>
    <col min="5880" max="5881" width="11.125" style="1158" customWidth="1"/>
    <col min="5882" max="5882" width="9.75" style="1158" customWidth="1"/>
    <col min="5883" max="5883" width="10.75" style="1158" bestFit="1" customWidth="1"/>
    <col min="5884" max="5884" width="12.125" style="1158" bestFit="1" customWidth="1"/>
    <col min="5885" max="5885" width="10.125" style="1158" customWidth="1"/>
    <col min="5886" max="5886" width="10.5" style="1158" bestFit="1" customWidth="1"/>
    <col min="5887" max="6127" width="9" style="1158"/>
    <col min="6128" max="6128" width="18.875" style="1158" bestFit="1" customWidth="1"/>
    <col min="6129" max="6129" width="13" style="1158" bestFit="1" customWidth="1"/>
    <col min="6130" max="6130" width="14.375" style="1158" customWidth="1"/>
    <col min="6131" max="6131" width="12" style="1158" customWidth="1"/>
    <col min="6132" max="6132" width="12.125" style="1158" customWidth="1"/>
    <col min="6133" max="6133" width="8.625" style="1158" customWidth="1"/>
    <col min="6134" max="6134" width="8" style="1158" customWidth="1"/>
    <col min="6135" max="6135" width="12.125" style="1158" customWidth="1"/>
    <col min="6136" max="6137" width="11.125" style="1158" customWidth="1"/>
    <col min="6138" max="6138" width="9.75" style="1158" customWidth="1"/>
    <col min="6139" max="6139" width="10.75" style="1158" bestFit="1" customWidth="1"/>
    <col min="6140" max="6140" width="12.125" style="1158" bestFit="1" customWidth="1"/>
    <col min="6141" max="6141" width="10.125" style="1158" customWidth="1"/>
    <col min="6142" max="6142" width="10.5" style="1158" bestFit="1" customWidth="1"/>
    <col min="6143" max="6383" width="9" style="1158"/>
    <col min="6384" max="6384" width="18.875" style="1158" bestFit="1" customWidth="1"/>
    <col min="6385" max="6385" width="13" style="1158" bestFit="1" customWidth="1"/>
    <col min="6386" max="6386" width="14.375" style="1158" customWidth="1"/>
    <col min="6387" max="6387" width="12" style="1158" customWidth="1"/>
    <col min="6388" max="6388" width="12.125" style="1158" customWidth="1"/>
    <col min="6389" max="6389" width="8.625" style="1158" customWidth="1"/>
    <col min="6390" max="6390" width="8" style="1158" customWidth="1"/>
    <col min="6391" max="6391" width="12.125" style="1158" customWidth="1"/>
    <col min="6392" max="6393" width="11.125" style="1158" customWidth="1"/>
    <col min="6394" max="6394" width="9.75" style="1158" customWidth="1"/>
    <col min="6395" max="6395" width="10.75" style="1158" bestFit="1" customWidth="1"/>
    <col min="6396" max="6396" width="12.125" style="1158" bestFit="1" customWidth="1"/>
    <col min="6397" max="6397" width="10.125" style="1158" customWidth="1"/>
    <col min="6398" max="6398" width="10.5" style="1158" bestFit="1" customWidth="1"/>
    <col min="6399" max="6639" width="9" style="1158"/>
    <col min="6640" max="6640" width="18.875" style="1158" bestFit="1" customWidth="1"/>
    <col min="6641" max="6641" width="13" style="1158" bestFit="1" customWidth="1"/>
    <col min="6642" max="6642" width="14.375" style="1158" customWidth="1"/>
    <col min="6643" max="6643" width="12" style="1158" customWidth="1"/>
    <col min="6644" max="6644" width="12.125" style="1158" customWidth="1"/>
    <col min="6645" max="6645" width="8.625" style="1158" customWidth="1"/>
    <col min="6646" max="6646" width="8" style="1158" customWidth="1"/>
    <col min="6647" max="6647" width="12.125" style="1158" customWidth="1"/>
    <col min="6648" max="6649" width="11.125" style="1158" customWidth="1"/>
    <col min="6650" max="6650" width="9.75" style="1158" customWidth="1"/>
    <col min="6651" max="6651" width="10.75" style="1158" bestFit="1" customWidth="1"/>
    <col min="6652" max="6652" width="12.125" style="1158" bestFit="1" customWidth="1"/>
    <col min="6653" max="6653" width="10.125" style="1158" customWidth="1"/>
    <col min="6654" max="6654" width="10.5" style="1158" bestFit="1" customWidth="1"/>
    <col min="6655" max="6895" width="9" style="1158"/>
    <col min="6896" max="6896" width="18.875" style="1158" bestFit="1" customWidth="1"/>
    <col min="6897" max="6897" width="13" style="1158" bestFit="1" customWidth="1"/>
    <col min="6898" max="6898" width="14.375" style="1158" customWidth="1"/>
    <col min="6899" max="6899" width="12" style="1158" customWidth="1"/>
    <col min="6900" max="6900" width="12.125" style="1158" customWidth="1"/>
    <col min="6901" max="6901" width="8.625" style="1158" customWidth="1"/>
    <col min="6902" max="6902" width="8" style="1158" customWidth="1"/>
    <col min="6903" max="6903" width="12.125" style="1158" customWidth="1"/>
    <col min="6904" max="6905" width="11.125" style="1158" customWidth="1"/>
    <col min="6906" max="6906" width="9.75" style="1158" customWidth="1"/>
    <col min="6907" max="6907" width="10.75" style="1158" bestFit="1" customWidth="1"/>
    <col min="6908" max="6908" width="12.125" style="1158" bestFit="1" customWidth="1"/>
    <col min="6909" max="6909" width="10.125" style="1158" customWidth="1"/>
    <col min="6910" max="6910" width="10.5" style="1158" bestFit="1" customWidth="1"/>
    <col min="6911" max="7151" width="9" style="1158"/>
    <col min="7152" max="7152" width="18.875" style="1158" bestFit="1" customWidth="1"/>
    <col min="7153" max="7153" width="13" style="1158" bestFit="1" customWidth="1"/>
    <col min="7154" max="7154" width="14.375" style="1158" customWidth="1"/>
    <col min="7155" max="7155" width="12" style="1158" customWidth="1"/>
    <col min="7156" max="7156" width="12.125" style="1158" customWidth="1"/>
    <col min="7157" max="7157" width="8.625" style="1158" customWidth="1"/>
    <col min="7158" max="7158" width="8" style="1158" customWidth="1"/>
    <col min="7159" max="7159" width="12.125" style="1158" customWidth="1"/>
    <col min="7160" max="7161" width="11.125" style="1158" customWidth="1"/>
    <col min="7162" max="7162" width="9.75" style="1158" customWidth="1"/>
    <col min="7163" max="7163" width="10.75" style="1158" bestFit="1" customWidth="1"/>
    <col min="7164" max="7164" width="12.125" style="1158" bestFit="1" customWidth="1"/>
    <col min="7165" max="7165" width="10.125" style="1158" customWidth="1"/>
    <col min="7166" max="7166" width="10.5" style="1158" bestFit="1" customWidth="1"/>
    <col min="7167" max="7407" width="9" style="1158"/>
    <col min="7408" max="7408" width="18.875" style="1158" bestFit="1" customWidth="1"/>
    <col min="7409" max="7409" width="13" style="1158" bestFit="1" customWidth="1"/>
    <col min="7410" max="7410" width="14.375" style="1158" customWidth="1"/>
    <col min="7411" max="7411" width="12" style="1158" customWidth="1"/>
    <col min="7412" max="7412" width="12.125" style="1158" customWidth="1"/>
    <col min="7413" max="7413" width="8.625" style="1158" customWidth="1"/>
    <col min="7414" max="7414" width="8" style="1158" customWidth="1"/>
    <col min="7415" max="7415" width="12.125" style="1158" customWidth="1"/>
    <col min="7416" max="7417" width="11.125" style="1158" customWidth="1"/>
    <col min="7418" max="7418" width="9.75" style="1158" customWidth="1"/>
    <col min="7419" max="7419" width="10.75" style="1158" bestFit="1" customWidth="1"/>
    <col min="7420" max="7420" width="12.125" style="1158" bestFit="1" customWidth="1"/>
    <col min="7421" max="7421" width="10.125" style="1158" customWidth="1"/>
    <col min="7422" max="7422" width="10.5" style="1158" bestFit="1" customWidth="1"/>
    <col min="7423" max="7663" width="9" style="1158"/>
    <col min="7664" max="7664" width="18.875" style="1158" bestFit="1" customWidth="1"/>
    <col min="7665" max="7665" width="13" style="1158" bestFit="1" customWidth="1"/>
    <col min="7666" max="7666" width="14.375" style="1158" customWidth="1"/>
    <col min="7667" max="7667" width="12" style="1158" customWidth="1"/>
    <col min="7668" max="7668" width="12.125" style="1158" customWidth="1"/>
    <col min="7669" max="7669" width="8.625" style="1158" customWidth="1"/>
    <col min="7670" max="7670" width="8" style="1158" customWidth="1"/>
    <col min="7671" max="7671" width="12.125" style="1158" customWidth="1"/>
    <col min="7672" max="7673" width="11.125" style="1158" customWidth="1"/>
    <col min="7674" max="7674" width="9.75" style="1158" customWidth="1"/>
    <col min="7675" max="7675" width="10.75" style="1158" bestFit="1" customWidth="1"/>
    <col min="7676" max="7676" width="12.125" style="1158" bestFit="1" customWidth="1"/>
    <col min="7677" max="7677" width="10.125" style="1158" customWidth="1"/>
    <col min="7678" max="7678" width="10.5" style="1158" bestFit="1" customWidth="1"/>
    <col min="7679" max="7919" width="9" style="1158"/>
    <col min="7920" max="7920" width="18.875" style="1158" bestFit="1" customWidth="1"/>
    <col min="7921" max="7921" width="13" style="1158" bestFit="1" customWidth="1"/>
    <col min="7922" max="7922" width="14.375" style="1158" customWidth="1"/>
    <col min="7923" max="7923" width="12" style="1158" customWidth="1"/>
    <col min="7924" max="7924" width="12.125" style="1158" customWidth="1"/>
    <col min="7925" max="7925" width="8.625" style="1158" customWidth="1"/>
    <col min="7926" max="7926" width="8" style="1158" customWidth="1"/>
    <col min="7927" max="7927" width="12.125" style="1158" customWidth="1"/>
    <col min="7928" max="7929" width="11.125" style="1158" customWidth="1"/>
    <col min="7930" max="7930" width="9.75" style="1158" customWidth="1"/>
    <col min="7931" max="7931" width="10.75" style="1158" bestFit="1" customWidth="1"/>
    <col min="7932" max="7932" width="12.125" style="1158" bestFit="1" customWidth="1"/>
    <col min="7933" max="7933" width="10.125" style="1158" customWidth="1"/>
    <col min="7934" max="7934" width="10.5" style="1158" bestFit="1" customWidth="1"/>
    <col min="7935" max="8175" width="9" style="1158"/>
    <col min="8176" max="8176" width="18.875" style="1158" bestFit="1" customWidth="1"/>
    <col min="8177" max="8177" width="13" style="1158" bestFit="1" customWidth="1"/>
    <col min="8178" max="8178" width="14.375" style="1158" customWidth="1"/>
    <col min="8179" max="8179" width="12" style="1158" customWidth="1"/>
    <col min="8180" max="8180" width="12.125" style="1158" customWidth="1"/>
    <col min="8181" max="8181" width="8.625" style="1158" customWidth="1"/>
    <col min="8182" max="8182" width="8" style="1158" customWidth="1"/>
    <col min="8183" max="8183" width="12.125" style="1158" customWidth="1"/>
    <col min="8184" max="8185" width="11.125" style="1158" customWidth="1"/>
    <col min="8186" max="8186" width="9.75" style="1158" customWidth="1"/>
    <col min="8187" max="8187" width="10.75" style="1158" bestFit="1" customWidth="1"/>
    <col min="8188" max="8188" width="12.125" style="1158" bestFit="1" customWidth="1"/>
    <col min="8189" max="8189" width="10.125" style="1158" customWidth="1"/>
    <col min="8190" max="8190" width="10.5" style="1158" bestFit="1" customWidth="1"/>
    <col min="8191" max="8431" width="9" style="1158"/>
    <col min="8432" max="8432" width="18.875" style="1158" bestFit="1" customWidth="1"/>
    <col min="8433" max="8433" width="13" style="1158" bestFit="1" customWidth="1"/>
    <col min="8434" max="8434" width="14.375" style="1158" customWidth="1"/>
    <col min="8435" max="8435" width="12" style="1158" customWidth="1"/>
    <col min="8436" max="8436" width="12.125" style="1158" customWidth="1"/>
    <col min="8437" max="8437" width="8.625" style="1158" customWidth="1"/>
    <col min="8438" max="8438" width="8" style="1158" customWidth="1"/>
    <col min="8439" max="8439" width="12.125" style="1158" customWidth="1"/>
    <col min="8440" max="8441" width="11.125" style="1158" customWidth="1"/>
    <col min="8442" max="8442" width="9.75" style="1158" customWidth="1"/>
    <col min="8443" max="8443" width="10.75" style="1158" bestFit="1" customWidth="1"/>
    <col min="8444" max="8444" width="12.125" style="1158" bestFit="1" customWidth="1"/>
    <col min="8445" max="8445" width="10.125" style="1158" customWidth="1"/>
    <col min="8446" max="8446" width="10.5" style="1158" bestFit="1" customWidth="1"/>
    <col min="8447" max="8687" width="9" style="1158"/>
    <col min="8688" max="8688" width="18.875" style="1158" bestFit="1" customWidth="1"/>
    <col min="8689" max="8689" width="13" style="1158" bestFit="1" customWidth="1"/>
    <col min="8690" max="8690" width="14.375" style="1158" customWidth="1"/>
    <col min="8691" max="8691" width="12" style="1158" customWidth="1"/>
    <col min="8692" max="8692" width="12.125" style="1158" customWidth="1"/>
    <col min="8693" max="8693" width="8.625" style="1158" customWidth="1"/>
    <col min="8694" max="8694" width="8" style="1158" customWidth="1"/>
    <col min="8695" max="8695" width="12.125" style="1158" customWidth="1"/>
    <col min="8696" max="8697" width="11.125" style="1158" customWidth="1"/>
    <col min="8698" max="8698" width="9.75" style="1158" customWidth="1"/>
    <col min="8699" max="8699" width="10.75" style="1158" bestFit="1" customWidth="1"/>
    <col min="8700" max="8700" width="12.125" style="1158" bestFit="1" customWidth="1"/>
    <col min="8701" max="8701" width="10.125" style="1158" customWidth="1"/>
    <col min="8702" max="8702" width="10.5" style="1158" bestFit="1" customWidth="1"/>
    <col min="8703" max="8943" width="9" style="1158"/>
    <col min="8944" max="8944" width="18.875" style="1158" bestFit="1" customWidth="1"/>
    <col min="8945" max="8945" width="13" style="1158" bestFit="1" customWidth="1"/>
    <col min="8946" max="8946" width="14.375" style="1158" customWidth="1"/>
    <col min="8947" max="8947" width="12" style="1158" customWidth="1"/>
    <col min="8948" max="8948" width="12.125" style="1158" customWidth="1"/>
    <col min="8949" max="8949" width="8.625" style="1158" customWidth="1"/>
    <col min="8950" max="8950" width="8" style="1158" customWidth="1"/>
    <col min="8951" max="8951" width="12.125" style="1158" customWidth="1"/>
    <col min="8952" max="8953" width="11.125" style="1158" customWidth="1"/>
    <col min="8954" max="8954" width="9.75" style="1158" customWidth="1"/>
    <col min="8955" max="8955" width="10.75" style="1158" bestFit="1" customWidth="1"/>
    <col min="8956" max="8956" width="12.125" style="1158" bestFit="1" customWidth="1"/>
    <col min="8957" max="8957" width="10.125" style="1158" customWidth="1"/>
    <col min="8958" max="8958" width="10.5" style="1158" bestFit="1" customWidth="1"/>
    <col min="8959" max="9199" width="9" style="1158"/>
    <col min="9200" max="9200" width="18.875" style="1158" bestFit="1" customWidth="1"/>
    <col min="9201" max="9201" width="13" style="1158" bestFit="1" customWidth="1"/>
    <col min="9202" max="9202" width="14.375" style="1158" customWidth="1"/>
    <col min="9203" max="9203" width="12" style="1158" customWidth="1"/>
    <col min="9204" max="9204" width="12.125" style="1158" customWidth="1"/>
    <col min="9205" max="9205" width="8.625" style="1158" customWidth="1"/>
    <col min="9206" max="9206" width="8" style="1158" customWidth="1"/>
    <col min="9207" max="9207" width="12.125" style="1158" customWidth="1"/>
    <col min="9208" max="9209" width="11.125" style="1158" customWidth="1"/>
    <col min="9210" max="9210" width="9.75" style="1158" customWidth="1"/>
    <col min="9211" max="9211" width="10.75" style="1158" bestFit="1" customWidth="1"/>
    <col min="9212" max="9212" width="12.125" style="1158" bestFit="1" customWidth="1"/>
    <col min="9213" max="9213" width="10.125" style="1158" customWidth="1"/>
    <col min="9214" max="9214" width="10.5" style="1158" bestFit="1" customWidth="1"/>
    <col min="9215" max="9455" width="9" style="1158"/>
    <col min="9456" max="9456" width="18.875" style="1158" bestFit="1" customWidth="1"/>
    <col min="9457" max="9457" width="13" style="1158" bestFit="1" customWidth="1"/>
    <col min="9458" max="9458" width="14.375" style="1158" customWidth="1"/>
    <col min="9459" max="9459" width="12" style="1158" customWidth="1"/>
    <col min="9460" max="9460" width="12.125" style="1158" customWidth="1"/>
    <col min="9461" max="9461" width="8.625" style="1158" customWidth="1"/>
    <col min="9462" max="9462" width="8" style="1158" customWidth="1"/>
    <col min="9463" max="9463" width="12.125" style="1158" customWidth="1"/>
    <col min="9464" max="9465" width="11.125" style="1158" customWidth="1"/>
    <col min="9466" max="9466" width="9.75" style="1158" customWidth="1"/>
    <col min="9467" max="9467" width="10.75" style="1158" bestFit="1" customWidth="1"/>
    <col min="9468" max="9468" width="12.125" style="1158" bestFit="1" customWidth="1"/>
    <col min="9469" max="9469" width="10.125" style="1158" customWidth="1"/>
    <col min="9470" max="9470" width="10.5" style="1158" bestFit="1" customWidth="1"/>
    <col min="9471" max="9711" width="9" style="1158"/>
    <col min="9712" max="9712" width="18.875" style="1158" bestFit="1" customWidth="1"/>
    <col min="9713" max="9713" width="13" style="1158" bestFit="1" customWidth="1"/>
    <col min="9714" max="9714" width="14.375" style="1158" customWidth="1"/>
    <col min="9715" max="9715" width="12" style="1158" customWidth="1"/>
    <col min="9716" max="9716" width="12.125" style="1158" customWidth="1"/>
    <col min="9717" max="9717" width="8.625" style="1158" customWidth="1"/>
    <col min="9718" max="9718" width="8" style="1158" customWidth="1"/>
    <col min="9719" max="9719" width="12.125" style="1158" customWidth="1"/>
    <col min="9720" max="9721" width="11.125" style="1158" customWidth="1"/>
    <col min="9722" max="9722" width="9.75" style="1158" customWidth="1"/>
    <col min="9723" max="9723" width="10.75" style="1158" bestFit="1" customWidth="1"/>
    <col min="9724" max="9724" width="12.125" style="1158" bestFit="1" customWidth="1"/>
    <col min="9725" max="9725" width="10.125" style="1158" customWidth="1"/>
    <col min="9726" max="9726" width="10.5" style="1158" bestFit="1" customWidth="1"/>
    <col min="9727" max="9967" width="9" style="1158"/>
    <col min="9968" max="9968" width="18.875" style="1158" bestFit="1" customWidth="1"/>
    <col min="9969" max="9969" width="13" style="1158" bestFit="1" customWidth="1"/>
    <col min="9970" max="9970" width="14.375" style="1158" customWidth="1"/>
    <col min="9971" max="9971" width="12" style="1158" customWidth="1"/>
    <col min="9972" max="9972" width="12.125" style="1158" customWidth="1"/>
    <col min="9973" max="9973" width="8.625" style="1158" customWidth="1"/>
    <col min="9974" max="9974" width="8" style="1158" customWidth="1"/>
    <col min="9975" max="9975" width="12.125" style="1158" customWidth="1"/>
    <col min="9976" max="9977" width="11.125" style="1158" customWidth="1"/>
    <col min="9978" max="9978" width="9.75" style="1158" customWidth="1"/>
    <col min="9979" max="9979" width="10.75" style="1158" bestFit="1" customWidth="1"/>
    <col min="9980" max="9980" width="12.125" style="1158" bestFit="1" customWidth="1"/>
    <col min="9981" max="9981" width="10.125" style="1158" customWidth="1"/>
    <col min="9982" max="9982" width="10.5" style="1158" bestFit="1" customWidth="1"/>
    <col min="9983" max="10223" width="9" style="1158"/>
    <col min="10224" max="10224" width="18.875" style="1158" bestFit="1" customWidth="1"/>
    <col min="10225" max="10225" width="13" style="1158" bestFit="1" customWidth="1"/>
    <col min="10226" max="10226" width="14.375" style="1158" customWidth="1"/>
    <col min="10227" max="10227" width="12" style="1158" customWidth="1"/>
    <col min="10228" max="10228" width="12.125" style="1158" customWidth="1"/>
    <col min="10229" max="10229" width="8.625" style="1158" customWidth="1"/>
    <col min="10230" max="10230" width="8" style="1158" customWidth="1"/>
    <col min="10231" max="10231" width="12.125" style="1158" customWidth="1"/>
    <col min="10232" max="10233" width="11.125" style="1158" customWidth="1"/>
    <col min="10234" max="10234" width="9.75" style="1158" customWidth="1"/>
    <col min="10235" max="10235" width="10.75" style="1158" bestFit="1" customWidth="1"/>
    <col min="10236" max="10236" width="12.125" style="1158" bestFit="1" customWidth="1"/>
    <col min="10237" max="10237" width="10.125" style="1158" customWidth="1"/>
    <col min="10238" max="10238" width="10.5" style="1158" bestFit="1" customWidth="1"/>
    <col min="10239" max="10479" width="9" style="1158"/>
    <col min="10480" max="10480" width="18.875" style="1158" bestFit="1" customWidth="1"/>
    <col min="10481" max="10481" width="13" style="1158" bestFit="1" customWidth="1"/>
    <col min="10482" max="10482" width="14.375" style="1158" customWidth="1"/>
    <col min="10483" max="10483" width="12" style="1158" customWidth="1"/>
    <col min="10484" max="10484" width="12.125" style="1158" customWidth="1"/>
    <col min="10485" max="10485" width="8.625" style="1158" customWidth="1"/>
    <col min="10486" max="10486" width="8" style="1158" customWidth="1"/>
    <col min="10487" max="10487" width="12.125" style="1158" customWidth="1"/>
    <col min="10488" max="10489" width="11.125" style="1158" customWidth="1"/>
    <col min="10490" max="10490" width="9.75" style="1158" customWidth="1"/>
    <col min="10491" max="10491" width="10.75" style="1158" bestFit="1" customWidth="1"/>
    <col min="10492" max="10492" width="12.125" style="1158" bestFit="1" customWidth="1"/>
    <col min="10493" max="10493" width="10.125" style="1158" customWidth="1"/>
    <col min="10494" max="10494" width="10.5" style="1158" bestFit="1" customWidth="1"/>
    <col min="10495" max="10735" width="9" style="1158"/>
    <col min="10736" max="10736" width="18.875" style="1158" bestFit="1" customWidth="1"/>
    <col min="10737" max="10737" width="13" style="1158" bestFit="1" customWidth="1"/>
    <col min="10738" max="10738" width="14.375" style="1158" customWidth="1"/>
    <col min="10739" max="10739" width="12" style="1158" customWidth="1"/>
    <col min="10740" max="10740" width="12.125" style="1158" customWidth="1"/>
    <col min="10741" max="10741" width="8.625" style="1158" customWidth="1"/>
    <col min="10742" max="10742" width="8" style="1158" customWidth="1"/>
    <col min="10743" max="10743" width="12.125" style="1158" customWidth="1"/>
    <col min="10744" max="10745" width="11.125" style="1158" customWidth="1"/>
    <col min="10746" max="10746" width="9.75" style="1158" customWidth="1"/>
    <col min="10747" max="10747" width="10.75" style="1158" bestFit="1" customWidth="1"/>
    <col min="10748" max="10748" width="12.125" style="1158" bestFit="1" customWidth="1"/>
    <col min="10749" max="10749" width="10.125" style="1158" customWidth="1"/>
    <col min="10750" max="10750" width="10.5" style="1158" bestFit="1" customWidth="1"/>
    <col min="10751" max="10991" width="9" style="1158"/>
    <col min="10992" max="10992" width="18.875" style="1158" bestFit="1" customWidth="1"/>
    <col min="10993" max="10993" width="13" style="1158" bestFit="1" customWidth="1"/>
    <col min="10994" max="10994" width="14.375" style="1158" customWidth="1"/>
    <col min="10995" max="10995" width="12" style="1158" customWidth="1"/>
    <col min="10996" max="10996" width="12.125" style="1158" customWidth="1"/>
    <col min="10997" max="10997" width="8.625" style="1158" customWidth="1"/>
    <col min="10998" max="10998" width="8" style="1158" customWidth="1"/>
    <col min="10999" max="10999" width="12.125" style="1158" customWidth="1"/>
    <col min="11000" max="11001" width="11.125" style="1158" customWidth="1"/>
    <col min="11002" max="11002" width="9.75" style="1158" customWidth="1"/>
    <col min="11003" max="11003" width="10.75" style="1158" bestFit="1" customWidth="1"/>
    <col min="11004" max="11004" width="12.125" style="1158" bestFit="1" customWidth="1"/>
    <col min="11005" max="11005" width="10.125" style="1158" customWidth="1"/>
    <col min="11006" max="11006" width="10.5" style="1158" bestFit="1" customWidth="1"/>
    <col min="11007" max="11247" width="9" style="1158"/>
    <col min="11248" max="11248" width="18.875" style="1158" bestFit="1" customWidth="1"/>
    <col min="11249" max="11249" width="13" style="1158" bestFit="1" customWidth="1"/>
    <col min="11250" max="11250" width="14.375" style="1158" customWidth="1"/>
    <col min="11251" max="11251" width="12" style="1158" customWidth="1"/>
    <col min="11252" max="11252" width="12.125" style="1158" customWidth="1"/>
    <col min="11253" max="11253" width="8.625" style="1158" customWidth="1"/>
    <col min="11254" max="11254" width="8" style="1158" customWidth="1"/>
    <col min="11255" max="11255" width="12.125" style="1158" customWidth="1"/>
    <col min="11256" max="11257" width="11.125" style="1158" customWidth="1"/>
    <col min="11258" max="11258" width="9.75" style="1158" customWidth="1"/>
    <col min="11259" max="11259" width="10.75" style="1158" bestFit="1" customWidth="1"/>
    <col min="11260" max="11260" width="12.125" style="1158" bestFit="1" customWidth="1"/>
    <col min="11261" max="11261" width="10.125" style="1158" customWidth="1"/>
    <col min="11262" max="11262" width="10.5" style="1158" bestFit="1" customWidth="1"/>
    <col min="11263" max="11503" width="9" style="1158"/>
    <col min="11504" max="11504" width="18.875" style="1158" bestFit="1" customWidth="1"/>
    <col min="11505" max="11505" width="13" style="1158" bestFit="1" customWidth="1"/>
    <col min="11506" max="11506" width="14.375" style="1158" customWidth="1"/>
    <col min="11507" max="11507" width="12" style="1158" customWidth="1"/>
    <col min="11508" max="11508" width="12.125" style="1158" customWidth="1"/>
    <col min="11509" max="11509" width="8.625" style="1158" customWidth="1"/>
    <col min="11510" max="11510" width="8" style="1158" customWidth="1"/>
    <col min="11511" max="11511" width="12.125" style="1158" customWidth="1"/>
    <col min="11512" max="11513" width="11.125" style="1158" customWidth="1"/>
    <col min="11514" max="11514" width="9.75" style="1158" customWidth="1"/>
    <col min="11515" max="11515" width="10.75" style="1158" bestFit="1" customWidth="1"/>
    <col min="11516" max="11516" width="12.125" style="1158" bestFit="1" customWidth="1"/>
    <col min="11517" max="11517" width="10.125" style="1158" customWidth="1"/>
    <col min="11518" max="11518" width="10.5" style="1158" bestFit="1" customWidth="1"/>
    <col min="11519" max="11759" width="9" style="1158"/>
    <col min="11760" max="11760" width="18.875" style="1158" bestFit="1" customWidth="1"/>
    <col min="11761" max="11761" width="13" style="1158" bestFit="1" customWidth="1"/>
    <col min="11762" max="11762" width="14.375" style="1158" customWidth="1"/>
    <col min="11763" max="11763" width="12" style="1158" customWidth="1"/>
    <col min="11764" max="11764" width="12.125" style="1158" customWidth="1"/>
    <col min="11765" max="11765" width="8.625" style="1158" customWidth="1"/>
    <col min="11766" max="11766" width="8" style="1158" customWidth="1"/>
    <col min="11767" max="11767" width="12.125" style="1158" customWidth="1"/>
    <col min="11768" max="11769" width="11.125" style="1158" customWidth="1"/>
    <col min="11770" max="11770" width="9.75" style="1158" customWidth="1"/>
    <col min="11771" max="11771" width="10.75" style="1158" bestFit="1" customWidth="1"/>
    <col min="11772" max="11772" width="12.125" style="1158" bestFit="1" customWidth="1"/>
    <col min="11773" max="11773" width="10.125" style="1158" customWidth="1"/>
    <col min="11774" max="11774" width="10.5" style="1158" bestFit="1" customWidth="1"/>
    <col min="11775" max="12015" width="9" style="1158"/>
    <col min="12016" max="12016" width="18.875" style="1158" bestFit="1" customWidth="1"/>
    <col min="12017" max="12017" width="13" style="1158" bestFit="1" customWidth="1"/>
    <col min="12018" max="12018" width="14.375" style="1158" customWidth="1"/>
    <col min="12019" max="12019" width="12" style="1158" customWidth="1"/>
    <col min="12020" max="12020" width="12.125" style="1158" customWidth="1"/>
    <col min="12021" max="12021" width="8.625" style="1158" customWidth="1"/>
    <col min="12022" max="12022" width="8" style="1158" customWidth="1"/>
    <col min="12023" max="12023" width="12.125" style="1158" customWidth="1"/>
    <col min="12024" max="12025" width="11.125" style="1158" customWidth="1"/>
    <col min="12026" max="12026" width="9.75" style="1158" customWidth="1"/>
    <col min="12027" max="12027" width="10.75" style="1158" bestFit="1" customWidth="1"/>
    <col min="12028" max="12028" width="12.125" style="1158" bestFit="1" customWidth="1"/>
    <col min="12029" max="12029" width="10.125" style="1158" customWidth="1"/>
    <col min="12030" max="12030" width="10.5" style="1158" bestFit="1" customWidth="1"/>
    <col min="12031" max="12271" width="9" style="1158"/>
    <col min="12272" max="12272" width="18.875" style="1158" bestFit="1" customWidth="1"/>
    <col min="12273" max="12273" width="13" style="1158" bestFit="1" customWidth="1"/>
    <col min="12274" max="12274" width="14.375" style="1158" customWidth="1"/>
    <col min="12275" max="12275" width="12" style="1158" customWidth="1"/>
    <col min="12276" max="12276" width="12.125" style="1158" customWidth="1"/>
    <col min="12277" max="12277" width="8.625" style="1158" customWidth="1"/>
    <col min="12278" max="12278" width="8" style="1158" customWidth="1"/>
    <col min="12279" max="12279" width="12.125" style="1158" customWidth="1"/>
    <col min="12280" max="12281" width="11.125" style="1158" customWidth="1"/>
    <col min="12282" max="12282" width="9.75" style="1158" customWidth="1"/>
    <col min="12283" max="12283" width="10.75" style="1158" bestFit="1" customWidth="1"/>
    <col min="12284" max="12284" width="12.125" style="1158" bestFit="1" customWidth="1"/>
    <col min="12285" max="12285" width="10.125" style="1158" customWidth="1"/>
    <col min="12286" max="12286" width="10.5" style="1158" bestFit="1" customWidth="1"/>
    <col min="12287" max="12527" width="9" style="1158"/>
    <col min="12528" max="12528" width="18.875" style="1158" bestFit="1" customWidth="1"/>
    <col min="12529" max="12529" width="13" style="1158" bestFit="1" customWidth="1"/>
    <col min="12530" max="12530" width="14.375" style="1158" customWidth="1"/>
    <col min="12531" max="12531" width="12" style="1158" customWidth="1"/>
    <col min="12532" max="12532" width="12.125" style="1158" customWidth="1"/>
    <col min="12533" max="12533" width="8.625" style="1158" customWidth="1"/>
    <col min="12534" max="12534" width="8" style="1158" customWidth="1"/>
    <col min="12535" max="12535" width="12.125" style="1158" customWidth="1"/>
    <col min="12536" max="12537" width="11.125" style="1158" customWidth="1"/>
    <col min="12538" max="12538" width="9.75" style="1158" customWidth="1"/>
    <col min="12539" max="12539" width="10.75" style="1158" bestFit="1" customWidth="1"/>
    <col min="12540" max="12540" width="12.125" style="1158" bestFit="1" customWidth="1"/>
    <col min="12541" max="12541" width="10.125" style="1158" customWidth="1"/>
    <col min="12542" max="12542" width="10.5" style="1158" bestFit="1" customWidth="1"/>
    <col min="12543" max="12783" width="9" style="1158"/>
    <col min="12784" max="12784" width="18.875" style="1158" bestFit="1" customWidth="1"/>
    <col min="12785" max="12785" width="13" style="1158" bestFit="1" customWidth="1"/>
    <col min="12786" max="12786" width="14.375" style="1158" customWidth="1"/>
    <col min="12787" max="12787" width="12" style="1158" customWidth="1"/>
    <col min="12788" max="12788" width="12.125" style="1158" customWidth="1"/>
    <col min="12789" max="12789" width="8.625" style="1158" customWidth="1"/>
    <col min="12790" max="12790" width="8" style="1158" customWidth="1"/>
    <col min="12791" max="12791" width="12.125" style="1158" customWidth="1"/>
    <col min="12792" max="12793" width="11.125" style="1158" customWidth="1"/>
    <col min="12794" max="12794" width="9.75" style="1158" customWidth="1"/>
    <col min="12795" max="12795" width="10.75" style="1158" bestFit="1" customWidth="1"/>
    <col min="12796" max="12796" width="12.125" style="1158" bestFit="1" customWidth="1"/>
    <col min="12797" max="12797" width="10.125" style="1158" customWidth="1"/>
    <col min="12798" max="12798" width="10.5" style="1158" bestFit="1" customWidth="1"/>
    <col min="12799" max="13039" width="9" style="1158"/>
    <col min="13040" max="13040" width="18.875" style="1158" bestFit="1" customWidth="1"/>
    <col min="13041" max="13041" width="13" style="1158" bestFit="1" customWidth="1"/>
    <col min="13042" max="13042" width="14.375" style="1158" customWidth="1"/>
    <col min="13043" max="13043" width="12" style="1158" customWidth="1"/>
    <col min="13044" max="13044" width="12.125" style="1158" customWidth="1"/>
    <col min="13045" max="13045" width="8.625" style="1158" customWidth="1"/>
    <col min="13046" max="13046" width="8" style="1158" customWidth="1"/>
    <col min="13047" max="13047" width="12.125" style="1158" customWidth="1"/>
    <col min="13048" max="13049" width="11.125" style="1158" customWidth="1"/>
    <col min="13050" max="13050" width="9.75" style="1158" customWidth="1"/>
    <col min="13051" max="13051" width="10.75" style="1158" bestFit="1" customWidth="1"/>
    <col min="13052" max="13052" width="12.125" style="1158" bestFit="1" customWidth="1"/>
    <col min="13053" max="13053" width="10.125" style="1158" customWidth="1"/>
    <col min="13054" max="13054" width="10.5" style="1158" bestFit="1" customWidth="1"/>
    <col min="13055" max="13295" width="9" style="1158"/>
    <col min="13296" max="13296" width="18.875" style="1158" bestFit="1" customWidth="1"/>
    <col min="13297" max="13297" width="13" style="1158" bestFit="1" customWidth="1"/>
    <col min="13298" max="13298" width="14.375" style="1158" customWidth="1"/>
    <col min="13299" max="13299" width="12" style="1158" customWidth="1"/>
    <col min="13300" max="13300" width="12.125" style="1158" customWidth="1"/>
    <col min="13301" max="13301" width="8.625" style="1158" customWidth="1"/>
    <col min="13302" max="13302" width="8" style="1158" customWidth="1"/>
    <col min="13303" max="13303" width="12.125" style="1158" customWidth="1"/>
    <col min="13304" max="13305" width="11.125" style="1158" customWidth="1"/>
    <col min="13306" max="13306" width="9.75" style="1158" customWidth="1"/>
    <col min="13307" max="13307" width="10.75" style="1158" bestFit="1" customWidth="1"/>
    <col min="13308" max="13308" width="12.125" style="1158" bestFit="1" customWidth="1"/>
    <col min="13309" max="13309" width="10.125" style="1158" customWidth="1"/>
    <col min="13310" max="13310" width="10.5" style="1158" bestFit="1" customWidth="1"/>
    <col min="13311" max="13551" width="9" style="1158"/>
    <col min="13552" max="13552" width="18.875" style="1158" bestFit="1" customWidth="1"/>
    <col min="13553" max="13553" width="13" style="1158" bestFit="1" customWidth="1"/>
    <col min="13554" max="13554" width="14.375" style="1158" customWidth="1"/>
    <col min="13555" max="13555" width="12" style="1158" customWidth="1"/>
    <col min="13556" max="13556" width="12.125" style="1158" customWidth="1"/>
    <col min="13557" max="13557" width="8.625" style="1158" customWidth="1"/>
    <col min="13558" max="13558" width="8" style="1158" customWidth="1"/>
    <col min="13559" max="13559" width="12.125" style="1158" customWidth="1"/>
    <col min="13560" max="13561" width="11.125" style="1158" customWidth="1"/>
    <col min="13562" max="13562" width="9.75" style="1158" customWidth="1"/>
    <col min="13563" max="13563" width="10.75" style="1158" bestFit="1" customWidth="1"/>
    <col min="13564" max="13564" width="12.125" style="1158" bestFit="1" customWidth="1"/>
    <col min="13565" max="13565" width="10.125" style="1158" customWidth="1"/>
    <col min="13566" max="13566" width="10.5" style="1158" bestFit="1" customWidth="1"/>
    <col min="13567" max="13807" width="9" style="1158"/>
    <col min="13808" max="13808" width="18.875" style="1158" bestFit="1" customWidth="1"/>
    <col min="13809" max="13809" width="13" style="1158" bestFit="1" customWidth="1"/>
    <col min="13810" max="13810" width="14.375" style="1158" customWidth="1"/>
    <col min="13811" max="13811" width="12" style="1158" customWidth="1"/>
    <col min="13812" max="13812" width="12.125" style="1158" customWidth="1"/>
    <col min="13813" max="13813" width="8.625" style="1158" customWidth="1"/>
    <col min="13814" max="13814" width="8" style="1158" customWidth="1"/>
    <col min="13815" max="13815" width="12.125" style="1158" customWidth="1"/>
    <col min="13816" max="13817" width="11.125" style="1158" customWidth="1"/>
    <col min="13818" max="13818" width="9.75" style="1158" customWidth="1"/>
    <col min="13819" max="13819" width="10.75" style="1158" bestFit="1" customWidth="1"/>
    <col min="13820" max="13820" width="12.125" style="1158" bestFit="1" customWidth="1"/>
    <col min="13821" max="13821" width="10.125" style="1158" customWidth="1"/>
    <col min="13822" max="13822" width="10.5" style="1158" bestFit="1" customWidth="1"/>
    <col min="13823" max="14063" width="9" style="1158"/>
    <col min="14064" max="14064" width="18.875" style="1158" bestFit="1" customWidth="1"/>
    <col min="14065" max="14065" width="13" style="1158" bestFit="1" customWidth="1"/>
    <col min="14066" max="14066" width="14.375" style="1158" customWidth="1"/>
    <col min="14067" max="14067" width="12" style="1158" customWidth="1"/>
    <col min="14068" max="14068" width="12.125" style="1158" customWidth="1"/>
    <col min="14069" max="14069" width="8.625" style="1158" customWidth="1"/>
    <col min="14070" max="14070" width="8" style="1158" customWidth="1"/>
    <col min="14071" max="14071" width="12.125" style="1158" customWidth="1"/>
    <col min="14072" max="14073" width="11.125" style="1158" customWidth="1"/>
    <col min="14074" max="14074" width="9.75" style="1158" customWidth="1"/>
    <col min="14075" max="14075" width="10.75" style="1158" bestFit="1" customWidth="1"/>
    <col min="14076" max="14076" width="12.125" style="1158" bestFit="1" customWidth="1"/>
    <col min="14077" max="14077" width="10.125" style="1158" customWidth="1"/>
    <col min="14078" max="14078" width="10.5" style="1158" bestFit="1" customWidth="1"/>
    <col min="14079" max="14319" width="9" style="1158"/>
    <col min="14320" max="14320" width="18.875" style="1158" bestFit="1" customWidth="1"/>
    <col min="14321" max="14321" width="13" style="1158" bestFit="1" customWidth="1"/>
    <col min="14322" max="14322" width="14.375" style="1158" customWidth="1"/>
    <col min="14323" max="14323" width="12" style="1158" customWidth="1"/>
    <col min="14324" max="14324" width="12.125" style="1158" customWidth="1"/>
    <col min="14325" max="14325" width="8.625" style="1158" customWidth="1"/>
    <col min="14326" max="14326" width="8" style="1158" customWidth="1"/>
    <col min="14327" max="14327" width="12.125" style="1158" customWidth="1"/>
    <col min="14328" max="14329" width="11.125" style="1158" customWidth="1"/>
    <col min="14330" max="14330" width="9.75" style="1158" customWidth="1"/>
    <col min="14331" max="14331" width="10.75" style="1158" bestFit="1" customWidth="1"/>
    <col min="14332" max="14332" width="12.125" style="1158" bestFit="1" customWidth="1"/>
    <col min="14333" max="14333" width="10.125" style="1158" customWidth="1"/>
    <col min="14334" max="14334" width="10.5" style="1158" bestFit="1" customWidth="1"/>
    <col min="14335" max="14575" width="9" style="1158"/>
    <col min="14576" max="14576" width="18.875" style="1158" bestFit="1" customWidth="1"/>
    <col min="14577" max="14577" width="13" style="1158" bestFit="1" customWidth="1"/>
    <col min="14578" max="14578" width="14.375" style="1158" customWidth="1"/>
    <col min="14579" max="14579" width="12" style="1158" customWidth="1"/>
    <col min="14580" max="14580" width="12.125" style="1158" customWidth="1"/>
    <col min="14581" max="14581" width="8.625" style="1158" customWidth="1"/>
    <col min="14582" max="14582" width="8" style="1158" customWidth="1"/>
    <col min="14583" max="14583" width="12.125" style="1158" customWidth="1"/>
    <col min="14584" max="14585" width="11.125" style="1158" customWidth="1"/>
    <col min="14586" max="14586" width="9.75" style="1158" customWidth="1"/>
    <col min="14587" max="14587" width="10.75" style="1158" bestFit="1" customWidth="1"/>
    <col min="14588" max="14588" width="12.125" style="1158" bestFit="1" customWidth="1"/>
    <col min="14589" max="14589" width="10.125" style="1158" customWidth="1"/>
    <col min="14590" max="14590" width="10.5" style="1158" bestFit="1" customWidth="1"/>
    <col min="14591" max="14831" width="9" style="1158"/>
    <col min="14832" max="14832" width="18.875" style="1158" bestFit="1" customWidth="1"/>
    <col min="14833" max="14833" width="13" style="1158" bestFit="1" customWidth="1"/>
    <col min="14834" max="14834" width="14.375" style="1158" customWidth="1"/>
    <col min="14835" max="14835" width="12" style="1158" customWidth="1"/>
    <col min="14836" max="14836" width="12.125" style="1158" customWidth="1"/>
    <col min="14837" max="14837" width="8.625" style="1158" customWidth="1"/>
    <col min="14838" max="14838" width="8" style="1158" customWidth="1"/>
    <col min="14839" max="14839" width="12.125" style="1158" customWidth="1"/>
    <col min="14840" max="14841" width="11.125" style="1158" customWidth="1"/>
    <col min="14842" max="14842" width="9.75" style="1158" customWidth="1"/>
    <col min="14843" max="14843" width="10.75" style="1158" bestFit="1" customWidth="1"/>
    <col min="14844" max="14844" width="12.125" style="1158" bestFit="1" customWidth="1"/>
    <col min="14845" max="14845" width="10.125" style="1158" customWidth="1"/>
    <col min="14846" max="14846" width="10.5" style="1158" bestFit="1" customWidth="1"/>
    <col min="14847" max="15087" width="9" style="1158"/>
    <col min="15088" max="15088" width="18.875" style="1158" bestFit="1" customWidth="1"/>
    <col min="15089" max="15089" width="13" style="1158" bestFit="1" customWidth="1"/>
    <col min="15090" max="15090" width="14.375" style="1158" customWidth="1"/>
    <col min="15091" max="15091" width="12" style="1158" customWidth="1"/>
    <col min="15092" max="15092" width="12.125" style="1158" customWidth="1"/>
    <col min="15093" max="15093" width="8.625" style="1158" customWidth="1"/>
    <col min="15094" max="15094" width="8" style="1158" customWidth="1"/>
    <col min="15095" max="15095" width="12.125" style="1158" customWidth="1"/>
    <col min="15096" max="15097" width="11.125" style="1158" customWidth="1"/>
    <col min="15098" max="15098" width="9.75" style="1158" customWidth="1"/>
    <col min="15099" max="15099" width="10.75" style="1158" bestFit="1" customWidth="1"/>
    <col min="15100" max="15100" width="12.125" style="1158" bestFit="1" customWidth="1"/>
    <col min="15101" max="15101" width="10.125" style="1158" customWidth="1"/>
    <col min="15102" max="15102" width="10.5" style="1158" bestFit="1" customWidth="1"/>
    <col min="15103" max="15343" width="9" style="1158"/>
    <col min="15344" max="15344" width="18.875" style="1158" bestFit="1" customWidth="1"/>
    <col min="15345" max="15345" width="13" style="1158" bestFit="1" customWidth="1"/>
    <col min="15346" max="15346" width="14.375" style="1158" customWidth="1"/>
    <col min="15347" max="15347" width="12" style="1158" customWidth="1"/>
    <col min="15348" max="15348" width="12.125" style="1158" customWidth="1"/>
    <col min="15349" max="15349" width="8.625" style="1158" customWidth="1"/>
    <col min="15350" max="15350" width="8" style="1158" customWidth="1"/>
    <col min="15351" max="15351" width="12.125" style="1158" customWidth="1"/>
    <col min="15352" max="15353" width="11.125" style="1158" customWidth="1"/>
    <col min="15354" max="15354" width="9.75" style="1158" customWidth="1"/>
    <col min="15355" max="15355" width="10.75" style="1158" bestFit="1" customWidth="1"/>
    <col min="15356" max="15356" width="12.125" style="1158" bestFit="1" customWidth="1"/>
    <col min="15357" max="15357" width="10.125" style="1158" customWidth="1"/>
    <col min="15358" max="15358" width="10.5" style="1158" bestFit="1" customWidth="1"/>
    <col min="15359" max="15599" width="9" style="1158"/>
    <col min="15600" max="15600" width="18.875" style="1158" bestFit="1" customWidth="1"/>
    <col min="15601" max="15601" width="13" style="1158" bestFit="1" customWidth="1"/>
    <col min="15602" max="15602" width="14.375" style="1158" customWidth="1"/>
    <col min="15603" max="15603" width="12" style="1158" customWidth="1"/>
    <col min="15604" max="15604" width="12.125" style="1158" customWidth="1"/>
    <col min="15605" max="15605" width="8.625" style="1158" customWidth="1"/>
    <col min="15606" max="15606" width="8" style="1158" customWidth="1"/>
    <col min="15607" max="15607" width="12.125" style="1158" customWidth="1"/>
    <col min="15608" max="15609" width="11.125" style="1158" customWidth="1"/>
    <col min="15610" max="15610" width="9.75" style="1158" customWidth="1"/>
    <col min="15611" max="15611" width="10.75" style="1158" bestFit="1" customWidth="1"/>
    <col min="15612" max="15612" width="12.125" style="1158" bestFit="1" customWidth="1"/>
    <col min="15613" max="15613" width="10.125" style="1158" customWidth="1"/>
    <col min="15614" max="15614" width="10.5" style="1158" bestFit="1" customWidth="1"/>
    <col min="15615" max="15855" width="9" style="1158"/>
    <col min="15856" max="15856" width="18.875" style="1158" bestFit="1" customWidth="1"/>
    <col min="15857" max="15857" width="13" style="1158" bestFit="1" customWidth="1"/>
    <col min="15858" max="15858" width="14.375" style="1158" customWidth="1"/>
    <col min="15859" max="15859" width="12" style="1158" customWidth="1"/>
    <col min="15860" max="15860" width="12.125" style="1158" customWidth="1"/>
    <col min="15861" max="15861" width="8.625" style="1158" customWidth="1"/>
    <col min="15862" max="15862" width="8" style="1158" customWidth="1"/>
    <col min="15863" max="15863" width="12.125" style="1158" customWidth="1"/>
    <col min="15864" max="15865" width="11.125" style="1158" customWidth="1"/>
    <col min="15866" max="15866" width="9.75" style="1158" customWidth="1"/>
    <col min="15867" max="15867" width="10.75" style="1158" bestFit="1" customWidth="1"/>
    <col min="15868" max="15868" width="12.125" style="1158" bestFit="1" customWidth="1"/>
    <col min="15869" max="15869" width="10.125" style="1158" customWidth="1"/>
    <col min="15870" max="15870" width="10.5" style="1158" bestFit="1" customWidth="1"/>
    <col min="15871" max="16111" width="9" style="1158"/>
    <col min="16112" max="16112" width="18.875" style="1158" bestFit="1" customWidth="1"/>
    <col min="16113" max="16113" width="13" style="1158" bestFit="1" customWidth="1"/>
    <col min="16114" max="16114" width="14.375" style="1158" customWidth="1"/>
    <col min="16115" max="16115" width="12" style="1158" customWidth="1"/>
    <col min="16116" max="16116" width="12.125" style="1158" customWidth="1"/>
    <col min="16117" max="16117" width="8.625" style="1158" customWidth="1"/>
    <col min="16118" max="16118" width="8" style="1158" customWidth="1"/>
    <col min="16119" max="16119" width="12.125" style="1158" customWidth="1"/>
    <col min="16120" max="16121" width="11.125" style="1158" customWidth="1"/>
    <col min="16122" max="16122" width="9.75" style="1158" customWidth="1"/>
    <col min="16123" max="16123" width="10.75" style="1158" bestFit="1" customWidth="1"/>
    <col min="16124" max="16124" width="12.125" style="1158" bestFit="1" customWidth="1"/>
    <col min="16125" max="16125" width="10.125" style="1158" customWidth="1"/>
    <col min="16126" max="16126" width="10.5" style="1158" bestFit="1" customWidth="1"/>
    <col min="16127" max="16384" width="9" style="1158"/>
  </cols>
  <sheetData>
    <row r="1" spans="1:409" s="118" customFormat="1" ht="15.75">
      <c r="A1" s="14" t="s">
        <v>1362</v>
      </c>
      <c r="D1" s="20"/>
      <c r="F1" s="20"/>
      <c r="G1" s="20"/>
      <c r="H1" s="20"/>
      <c r="I1" s="238"/>
    </row>
    <row r="2" spans="1:409" s="28" customFormat="1" ht="15">
      <c r="C2" s="20"/>
      <c r="D2" s="20"/>
      <c r="F2" s="20"/>
      <c r="G2" s="20"/>
      <c r="H2" s="20"/>
      <c r="I2" s="20"/>
      <c r="J2" s="20"/>
    </row>
    <row r="3" spans="1:409" s="28" customFormat="1" ht="15.75">
      <c r="A3" s="1463" t="s">
        <v>238</v>
      </c>
      <c r="B3" s="1463"/>
      <c r="C3" s="1463"/>
      <c r="D3" s="1463"/>
      <c r="E3" s="1463"/>
      <c r="F3" s="1463"/>
      <c r="G3" s="1463"/>
      <c r="H3" s="1463"/>
      <c r="I3" s="1463"/>
      <c r="J3" s="60"/>
      <c r="K3" s="60"/>
      <c r="L3" s="60"/>
      <c r="M3" s="60"/>
      <c r="N3" s="60"/>
      <c r="O3" s="60"/>
      <c r="P3" s="60"/>
      <c r="Q3" s="60"/>
      <c r="R3" s="60"/>
    </row>
    <row r="4" spans="1:409" s="28" customFormat="1" ht="15.75">
      <c r="A4" s="1463" t="s">
        <v>120</v>
      </c>
      <c r="B4" s="1463"/>
      <c r="C4" s="1463"/>
      <c r="D4" s="1463"/>
      <c r="E4" s="1463"/>
      <c r="F4" s="1463"/>
      <c r="G4" s="1463"/>
      <c r="H4" s="1463"/>
      <c r="I4" s="1463"/>
      <c r="J4" s="60"/>
      <c r="K4" s="60"/>
      <c r="L4" s="60"/>
      <c r="M4" s="60"/>
      <c r="N4" s="60"/>
      <c r="O4" s="60"/>
      <c r="P4" s="60"/>
      <c r="Q4" s="60"/>
      <c r="R4" s="60"/>
    </row>
    <row r="5" spans="1:409" s="28" customFormat="1" ht="15.75">
      <c r="A5" s="1462" t="s">
        <v>948</v>
      </c>
      <c r="B5" s="1462"/>
      <c r="C5" s="1462"/>
      <c r="D5" s="1462"/>
      <c r="E5" s="1462"/>
      <c r="F5" s="1462"/>
      <c r="G5" s="1462"/>
      <c r="H5" s="1462"/>
      <c r="I5" s="1462"/>
    </row>
    <row r="6" spans="1:409" s="28" customFormat="1" ht="15.75">
      <c r="J6" s="60"/>
      <c r="K6" s="60"/>
      <c r="L6" s="60"/>
      <c r="M6" s="60"/>
      <c r="N6" s="60"/>
      <c r="O6" s="60"/>
      <c r="P6" s="60"/>
      <c r="Q6" s="60"/>
      <c r="R6" s="60"/>
    </row>
    <row r="7" spans="1:409" s="1154" customFormat="1" ht="15.75">
      <c r="A7" s="1463" t="s">
        <v>436</v>
      </c>
      <c r="B7" s="1463"/>
      <c r="C7" s="1463"/>
      <c r="D7" s="1463"/>
      <c r="E7" s="1463"/>
      <c r="F7" s="1463"/>
      <c r="G7" s="1463"/>
      <c r="H7" s="1463"/>
      <c r="I7" s="1463"/>
      <c r="J7" s="60"/>
      <c r="K7" s="60"/>
      <c r="L7" s="60"/>
      <c r="M7" s="60"/>
      <c r="N7" s="60"/>
      <c r="O7" s="60"/>
      <c r="P7" s="60"/>
      <c r="Q7" s="60"/>
      <c r="R7" s="60"/>
      <c r="S7" s="1153"/>
      <c r="T7" s="1153"/>
      <c r="U7" s="1153"/>
      <c r="V7" s="1153"/>
      <c r="W7" s="1153"/>
      <c r="X7" s="1153"/>
      <c r="Y7" s="1153"/>
      <c r="Z7" s="1153"/>
      <c r="AA7" s="1153"/>
      <c r="AB7" s="1153"/>
      <c r="AC7" s="1153"/>
      <c r="AD7" s="1153"/>
      <c r="AE7" s="1153"/>
      <c r="AF7" s="1153"/>
      <c r="AG7" s="1153"/>
      <c r="AH7" s="1153"/>
      <c r="AI7" s="1153"/>
      <c r="AJ7" s="1153"/>
      <c r="AK7" s="1153"/>
      <c r="AL7" s="1153"/>
      <c r="AM7" s="1153"/>
      <c r="AN7" s="1153"/>
      <c r="AO7" s="1153"/>
      <c r="AP7" s="1153"/>
      <c r="AQ7" s="1153"/>
      <c r="AR7" s="1153"/>
      <c r="AS7" s="1153"/>
      <c r="AT7" s="1153"/>
      <c r="AU7" s="1153"/>
      <c r="AV7" s="1153"/>
      <c r="AW7" s="1153"/>
      <c r="AX7" s="1153"/>
      <c r="AY7" s="1153"/>
      <c r="AZ7" s="1153"/>
      <c r="BA7" s="1153"/>
      <c r="BB7" s="1153"/>
      <c r="BC7" s="1153"/>
      <c r="BD7" s="1153"/>
      <c r="BE7" s="1153"/>
      <c r="BF7" s="1153"/>
      <c r="BG7" s="1153"/>
      <c r="BH7" s="1153"/>
      <c r="BI7" s="1153"/>
      <c r="BJ7" s="1153"/>
      <c r="BK7" s="1153"/>
      <c r="BL7" s="1153"/>
      <c r="BM7" s="1153"/>
      <c r="BN7" s="1153"/>
      <c r="BO7" s="1153"/>
      <c r="BP7" s="1153"/>
      <c r="BQ7" s="1153"/>
      <c r="BR7" s="1153"/>
      <c r="BS7" s="1153"/>
      <c r="BT7" s="1153"/>
      <c r="BU7" s="1153"/>
      <c r="BV7" s="1153"/>
      <c r="BW7" s="1153"/>
      <c r="BX7" s="1153"/>
      <c r="BY7" s="1153"/>
      <c r="BZ7" s="1153"/>
      <c r="CA7" s="1153"/>
      <c r="CB7" s="1153"/>
      <c r="CC7" s="1153"/>
      <c r="CD7" s="1153"/>
      <c r="CE7" s="1153"/>
      <c r="CF7" s="1153"/>
      <c r="CG7" s="1153"/>
      <c r="CH7" s="1153"/>
      <c r="CI7" s="1153"/>
      <c r="CJ7" s="1153"/>
      <c r="CK7" s="1153"/>
      <c r="CL7" s="1153"/>
      <c r="CM7" s="1153"/>
      <c r="CN7" s="1153"/>
      <c r="CO7" s="1153"/>
      <c r="CP7" s="1153"/>
      <c r="CQ7" s="1153"/>
      <c r="CR7" s="1153"/>
      <c r="CS7" s="1153"/>
      <c r="CT7" s="1153"/>
      <c r="CU7" s="1153"/>
      <c r="CV7" s="1153"/>
      <c r="CW7" s="1153"/>
      <c r="CX7" s="1153"/>
      <c r="CY7" s="1153"/>
      <c r="CZ7" s="1153"/>
      <c r="DA7" s="1153"/>
      <c r="DB7" s="1153"/>
      <c r="DC7" s="1153"/>
      <c r="DD7" s="1153"/>
      <c r="DE7" s="1153"/>
      <c r="DF7" s="1153"/>
      <c r="DG7" s="1153"/>
      <c r="DH7" s="1153"/>
      <c r="DI7" s="1153"/>
      <c r="DJ7" s="1153"/>
      <c r="DK7" s="1153"/>
      <c r="DL7" s="1153"/>
      <c r="DM7" s="1153"/>
      <c r="DN7" s="1153"/>
      <c r="DO7" s="1153"/>
      <c r="DP7" s="1153"/>
      <c r="DQ7" s="1153"/>
      <c r="DR7" s="1153"/>
      <c r="DS7" s="1153"/>
      <c r="DT7" s="1153"/>
      <c r="DU7" s="1153"/>
      <c r="DV7" s="1153"/>
      <c r="DW7" s="1153"/>
      <c r="DX7" s="1153"/>
      <c r="DY7" s="1153"/>
      <c r="DZ7" s="1153"/>
      <c r="EA7" s="1153"/>
      <c r="EB7" s="1153"/>
      <c r="EC7" s="1153"/>
      <c r="ED7" s="1153"/>
      <c r="EE7" s="1153"/>
      <c r="EF7" s="1153"/>
      <c r="EG7" s="1153"/>
      <c r="EH7" s="1153"/>
      <c r="EI7" s="1153"/>
      <c r="EJ7" s="1153"/>
      <c r="EK7" s="1153"/>
      <c r="EL7" s="1153"/>
      <c r="EM7" s="1153"/>
    </row>
    <row r="8" spans="1:409" s="1154" customFormat="1" ht="15.75">
      <c r="A8" s="1463" t="s">
        <v>363</v>
      </c>
      <c r="B8" s="1463"/>
      <c r="C8" s="1463"/>
      <c r="D8" s="1463"/>
      <c r="E8" s="1463"/>
      <c r="F8" s="1463"/>
      <c r="G8" s="1463"/>
      <c r="H8" s="1463"/>
      <c r="I8" s="1463"/>
      <c r="J8" s="35"/>
      <c r="K8" s="35"/>
      <c r="L8" s="35"/>
      <c r="M8" s="35"/>
      <c r="N8" s="35"/>
      <c r="O8" s="35"/>
      <c r="P8" s="35"/>
      <c r="Q8" s="35"/>
      <c r="R8" s="35"/>
      <c r="S8" s="1155"/>
      <c r="T8" s="1153"/>
      <c r="U8" s="1153"/>
      <c r="V8" s="1153"/>
      <c r="W8" s="1153"/>
      <c r="X8" s="1153"/>
      <c r="Y8" s="1153"/>
      <c r="Z8" s="1153"/>
      <c r="AA8" s="1153"/>
      <c r="AB8" s="1153"/>
      <c r="AC8" s="1153"/>
      <c r="AD8" s="1153"/>
      <c r="AE8" s="1153"/>
      <c r="AF8" s="1153"/>
      <c r="AG8" s="1153"/>
      <c r="AH8" s="1153"/>
      <c r="AI8" s="1153"/>
      <c r="AJ8" s="1153"/>
      <c r="AK8" s="1153"/>
      <c r="AL8" s="1153"/>
      <c r="AM8" s="1153"/>
      <c r="AN8" s="1153"/>
      <c r="AO8" s="1153"/>
      <c r="AP8" s="1153"/>
      <c r="AQ8" s="1153"/>
      <c r="AR8" s="1153"/>
      <c r="AS8" s="1153"/>
      <c r="AT8" s="1153"/>
      <c r="AU8" s="1153"/>
      <c r="AV8" s="1153"/>
      <c r="AW8" s="1153"/>
      <c r="AX8" s="1153"/>
      <c r="AY8" s="1153"/>
      <c r="AZ8" s="1153"/>
      <c r="BA8" s="1153"/>
      <c r="BB8" s="1153"/>
      <c r="BC8" s="1153"/>
      <c r="BD8" s="1153"/>
      <c r="BE8" s="1153"/>
      <c r="BF8" s="1153"/>
      <c r="BG8" s="1153"/>
      <c r="BH8" s="1153"/>
      <c r="BI8" s="1153"/>
      <c r="BJ8" s="1153"/>
      <c r="BK8" s="1153"/>
      <c r="BL8" s="1153"/>
      <c r="BM8" s="1153"/>
      <c r="BN8" s="1153"/>
      <c r="BO8" s="1153"/>
      <c r="BP8" s="1153"/>
      <c r="BQ8" s="1153"/>
      <c r="BR8" s="1153"/>
      <c r="BS8" s="1153"/>
      <c r="BT8" s="1153"/>
      <c r="BU8" s="1153"/>
      <c r="BV8" s="1153"/>
      <c r="BW8" s="1153"/>
      <c r="BX8" s="1153"/>
      <c r="BY8" s="1153"/>
      <c r="BZ8" s="1153"/>
      <c r="CA8" s="1153"/>
      <c r="CB8" s="1153"/>
      <c r="CC8" s="1153"/>
      <c r="CD8" s="1153"/>
      <c r="CE8" s="1153"/>
      <c r="CF8" s="1153"/>
      <c r="CG8" s="1153"/>
      <c r="CH8" s="1153"/>
      <c r="CI8" s="1153"/>
      <c r="CJ8" s="1153"/>
      <c r="CK8" s="1153"/>
      <c r="CL8" s="1153"/>
      <c r="CM8" s="1153"/>
      <c r="CN8" s="1153"/>
      <c r="CO8" s="1153"/>
      <c r="CP8" s="1153"/>
      <c r="CQ8" s="1153"/>
      <c r="CR8" s="1153"/>
      <c r="CS8" s="1153"/>
      <c r="CT8" s="1153"/>
      <c r="CU8" s="1153"/>
      <c r="CV8" s="1153"/>
      <c r="CW8" s="1153"/>
      <c r="CX8" s="1153"/>
      <c r="CY8" s="1153"/>
      <c r="CZ8" s="1153"/>
      <c r="DA8" s="1153"/>
      <c r="DB8" s="1153"/>
      <c r="DC8" s="1153"/>
      <c r="DD8" s="1153"/>
      <c r="DE8" s="1153"/>
      <c r="DF8" s="1153"/>
      <c r="DG8" s="1153"/>
      <c r="DH8" s="1153"/>
      <c r="DI8" s="1153"/>
      <c r="DJ8" s="1153"/>
      <c r="DK8" s="1153"/>
      <c r="DL8" s="1153"/>
      <c r="DM8" s="1153"/>
      <c r="DN8" s="1153"/>
      <c r="DO8" s="1153"/>
      <c r="DP8" s="1153"/>
      <c r="DQ8" s="1153"/>
      <c r="DR8" s="1153"/>
      <c r="DS8" s="1153"/>
      <c r="DT8" s="1153"/>
      <c r="DU8" s="1153"/>
      <c r="DV8" s="1153"/>
      <c r="DW8" s="1153"/>
      <c r="DX8" s="1153"/>
      <c r="DY8" s="1153"/>
      <c r="DZ8" s="1153"/>
      <c r="EA8" s="1153"/>
      <c r="EB8" s="1153"/>
      <c r="EC8" s="1153"/>
      <c r="ED8" s="1153"/>
      <c r="EE8" s="1153"/>
      <c r="EF8" s="1153"/>
      <c r="EG8" s="1153"/>
      <c r="EH8" s="1153"/>
      <c r="EI8" s="1153"/>
      <c r="EJ8" s="1153"/>
      <c r="EK8" s="1153"/>
      <c r="EL8" s="1153"/>
      <c r="EM8" s="1153"/>
    </row>
    <row r="9" spans="1:409" s="240" customFormat="1" ht="14.25">
      <c r="A9" s="1154"/>
      <c r="B9" s="1156"/>
      <c r="C9" s="35"/>
      <c r="D9" s="35"/>
      <c r="E9" s="1157"/>
      <c r="F9" s="35"/>
      <c r="G9" s="35"/>
      <c r="H9" s="64"/>
      <c r="I9" s="35"/>
    </row>
    <row r="10" spans="1:409">
      <c r="A10" s="240"/>
      <c r="B10" s="242"/>
      <c r="C10" s="242"/>
      <c r="D10" s="241"/>
      <c r="E10" s="241"/>
      <c r="F10" s="241"/>
      <c r="G10" s="241"/>
      <c r="H10" s="241"/>
      <c r="I10" s="241"/>
    </row>
    <row r="11" spans="1:409" s="1162" customFormat="1" ht="15">
      <c r="A11" s="1158"/>
      <c r="B11" s="1158"/>
      <c r="C11" s="1158"/>
      <c r="D11" s="1159"/>
      <c r="E11" s="1159"/>
      <c r="F11" s="1159"/>
      <c r="G11" s="1159"/>
      <c r="H11" s="1159"/>
      <c r="I11" s="1159"/>
      <c r="J11" s="48"/>
      <c r="K11" s="48"/>
      <c r="L11" s="48"/>
      <c r="M11" s="48"/>
      <c r="N11" s="48"/>
      <c r="O11" s="48"/>
      <c r="P11" s="1160"/>
      <c r="Q11" s="1161"/>
      <c r="R11" s="1161"/>
      <c r="S11" s="1161"/>
      <c r="T11" s="1161"/>
      <c r="U11" s="1161"/>
      <c r="V11" s="1161"/>
      <c r="W11" s="1161"/>
      <c r="X11" s="1161"/>
      <c r="Y11" s="1161"/>
      <c r="Z11" s="1161"/>
      <c r="AA11" s="1161"/>
      <c r="AB11" s="1161"/>
      <c r="AC11" s="1161"/>
      <c r="AD11" s="1161"/>
      <c r="AE11" s="1161"/>
      <c r="AF11" s="1161"/>
      <c r="AG11" s="1161"/>
      <c r="AH11" s="1161"/>
      <c r="AI11" s="1161"/>
      <c r="AJ11" s="1161"/>
      <c r="AK11" s="1161"/>
      <c r="AL11" s="1161"/>
      <c r="AM11" s="1161"/>
      <c r="AN11" s="1161"/>
      <c r="AO11" s="1161"/>
      <c r="AP11" s="1161"/>
      <c r="AQ11" s="1161"/>
      <c r="AR11" s="1161"/>
      <c r="AS11" s="1161"/>
      <c r="AT11" s="1161"/>
      <c r="AU11" s="1161"/>
      <c r="AV11" s="1161"/>
      <c r="AW11" s="1161"/>
      <c r="AX11" s="1161"/>
      <c r="AY11" s="1161"/>
      <c r="AZ11" s="1161"/>
      <c r="BA11" s="1161"/>
      <c r="BB11" s="1161"/>
      <c r="BC11" s="1161"/>
      <c r="BD11" s="1161"/>
      <c r="BE11" s="1161"/>
      <c r="BF11" s="1161"/>
      <c r="BG11" s="1161"/>
      <c r="BH11" s="1161"/>
      <c r="BI11" s="1161"/>
      <c r="BJ11" s="1161"/>
      <c r="BK11" s="1161"/>
      <c r="BL11" s="1161"/>
      <c r="BM11" s="1161"/>
      <c r="BN11" s="1161"/>
      <c r="BO11" s="1161"/>
      <c r="BP11" s="1161"/>
      <c r="BQ11" s="1161"/>
      <c r="BR11" s="1161"/>
      <c r="BS11" s="1161"/>
      <c r="BT11" s="1161"/>
      <c r="BU11" s="1161"/>
      <c r="BV11" s="1161"/>
      <c r="BW11" s="1161"/>
      <c r="BX11" s="1161"/>
      <c r="BY11" s="1161"/>
      <c r="BZ11" s="1161"/>
      <c r="CA11" s="1161"/>
      <c r="CB11" s="1161"/>
      <c r="CC11" s="1161"/>
      <c r="CD11" s="1161"/>
      <c r="CE11" s="1161"/>
      <c r="CF11" s="1161"/>
      <c r="CG11" s="1161"/>
      <c r="CH11" s="1161"/>
      <c r="CI11" s="1161"/>
      <c r="CJ11" s="1161"/>
      <c r="CK11" s="1161"/>
      <c r="CL11" s="1161"/>
      <c r="CM11" s="1161"/>
      <c r="CN11" s="1161"/>
      <c r="CO11" s="1161"/>
      <c r="CP11" s="1161"/>
      <c r="CQ11" s="1161"/>
      <c r="CR11" s="1161"/>
      <c r="CS11" s="1161"/>
      <c r="CT11" s="1161"/>
      <c r="CU11" s="1161"/>
      <c r="CV11" s="1161"/>
      <c r="CW11" s="1161"/>
      <c r="CX11" s="1161"/>
      <c r="CY11" s="1161"/>
      <c r="CZ11" s="1161"/>
      <c r="DA11" s="1161"/>
      <c r="DB11" s="1161"/>
      <c r="DC11" s="1161"/>
      <c r="DD11" s="1161"/>
      <c r="DE11" s="1161"/>
      <c r="DF11" s="1161"/>
      <c r="DG11" s="1161"/>
      <c r="DH11" s="1161"/>
      <c r="DI11" s="1161"/>
      <c r="DJ11" s="1161"/>
      <c r="DK11" s="1161"/>
      <c r="DL11" s="1161"/>
      <c r="DM11" s="1161"/>
      <c r="DN11" s="1161"/>
      <c r="DO11" s="1161"/>
      <c r="DP11" s="1161"/>
      <c r="DQ11" s="1161"/>
      <c r="DR11" s="1161"/>
      <c r="DS11" s="1161"/>
      <c r="DT11" s="1161"/>
      <c r="DU11" s="1161"/>
      <c r="DV11" s="1161"/>
      <c r="DW11" s="1161"/>
      <c r="DX11" s="1161"/>
      <c r="DY11" s="1161"/>
      <c r="DZ11" s="1161"/>
      <c r="EA11" s="1161"/>
      <c r="EB11" s="1161"/>
      <c r="EC11" s="1161"/>
      <c r="ED11" s="1161"/>
      <c r="EE11" s="1161"/>
      <c r="EF11" s="1161"/>
      <c r="EG11" s="1161"/>
      <c r="EH11" s="1161"/>
      <c r="EI11" s="1161"/>
      <c r="EJ11" s="1161"/>
    </row>
    <row r="12" spans="1:409" s="1009" customFormat="1" ht="21" customHeight="1">
      <c r="A12" s="1162"/>
      <c r="B12" s="1163" t="s">
        <v>203</v>
      </c>
      <c r="C12" s="1163"/>
      <c r="D12" s="1164"/>
      <c r="E12" s="1164"/>
      <c r="F12" s="1164" t="s">
        <v>455</v>
      </c>
      <c r="G12" s="1164"/>
      <c r="H12" s="1165" t="s">
        <v>456</v>
      </c>
      <c r="I12" s="1166"/>
    </row>
    <row r="13" spans="1:409" s="1009" customFormat="1" ht="21" customHeight="1" thickBot="1">
      <c r="B13" s="1167" t="s">
        <v>432</v>
      </c>
      <c r="C13" s="1163"/>
      <c r="D13" s="1167" t="s">
        <v>279</v>
      </c>
      <c r="E13" s="1164"/>
      <c r="F13" s="1167" t="s">
        <v>567</v>
      </c>
      <c r="G13" s="1164"/>
      <c r="H13" s="1168" t="s">
        <v>170</v>
      </c>
      <c r="I13" s="1166"/>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118"/>
      <c r="NJ13" s="118"/>
      <c r="NK13" s="118"/>
      <c r="NL13" s="118"/>
      <c r="NM13" s="118"/>
      <c r="NN13" s="118"/>
      <c r="NO13" s="118"/>
      <c r="NP13" s="118"/>
      <c r="NQ13" s="118"/>
      <c r="NR13" s="118"/>
      <c r="NS13" s="118"/>
      <c r="NT13" s="118"/>
      <c r="NU13" s="118"/>
      <c r="NV13" s="118"/>
      <c r="NW13" s="118"/>
      <c r="NX13" s="118"/>
      <c r="NY13" s="118"/>
      <c r="NZ13" s="118"/>
      <c r="OA13" s="118"/>
      <c r="OB13" s="118"/>
      <c r="OC13" s="118"/>
      <c r="OD13" s="118"/>
      <c r="OE13" s="118"/>
      <c r="OF13" s="118"/>
      <c r="OG13" s="118"/>
      <c r="OH13" s="118"/>
      <c r="OI13" s="118"/>
      <c r="OJ13" s="118"/>
      <c r="OK13" s="118"/>
      <c r="OL13" s="118"/>
      <c r="OM13" s="118"/>
      <c r="ON13" s="118"/>
      <c r="OO13" s="118"/>
      <c r="OP13" s="118"/>
      <c r="OQ13" s="118"/>
      <c r="OR13" s="118"/>
      <c r="OS13" s="118"/>
    </row>
    <row r="14" spans="1:409" s="1009" customFormat="1" ht="15.75">
      <c r="B14" s="1169" t="s">
        <v>439</v>
      </c>
      <c r="C14" s="1163"/>
      <c r="D14" s="1170" t="s">
        <v>74</v>
      </c>
      <c r="E14" s="1164"/>
      <c r="F14" s="1332">
        <v>13533985.828828048</v>
      </c>
      <c r="G14" s="1164"/>
      <c r="H14" s="1171">
        <f>+F14/$F$34</f>
        <v>0.10218712416998416</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118"/>
      <c r="NJ14" s="118"/>
      <c r="NK14" s="118"/>
      <c r="NL14" s="118"/>
      <c r="NM14" s="118"/>
      <c r="NN14" s="118"/>
      <c r="NO14" s="118"/>
      <c r="NP14" s="118"/>
      <c r="NQ14" s="118"/>
      <c r="NR14" s="118"/>
      <c r="NS14" s="118"/>
      <c r="NT14" s="118"/>
      <c r="NU14" s="118"/>
      <c r="NV14" s="118"/>
      <c r="NW14" s="118"/>
      <c r="NX14" s="118"/>
      <c r="NY14" s="118"/>
      <c r="NZ14" s="118"/>
      <c r="OA14" s="118"/>
      <c r="OB14" s="118"/>
      <c r="OC14" s="118"/>
      <c r="OD14" s="118"/>
      <c r="OE14" s="118"/>
      <c r="OF14" s="118"/>
      <c r="OG14" s="118"/>
      <c r="OH14" s="118"/>
      <c r="OI14" s="118"/>
      <c r="OJ14" s="118"/>
      <c r="OK14" s="118"/>
      <c r="OL14" s="118"/>
      <c r="OM14" s="118"/>
      <c r="ON14" s="118"/>
      <c r="OO14" s="118"/>
      <c r="OP14" s="118"/>
      <c r="OQ14" s="118"/>
      <c r="OR14" s="118"/>
      <c r="OS14" s="118"/>
    </row>
    <row r="15" spans="1:409" s="1009" customFormat="1" ht="15.75">
      <c r="B15" s="1169" t="s">
        <v>440</v>
      </c>
      <c r="C15" s="1169"/>
      <c r="D15" s="1170" t="s">
        <v>72</v>
      </c>
      <c r="E15" s="1164"/>
      <c r="F15" s="1332">
        <v>19568134.174705759</v>
      </c>
      <c r="G15" s="1172"/>
      <c r="H15" s="1171">
        <f>+F15/$F$34</f>
        <v>0.14774741025857277</v>
      </c>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18"/>
      <c r="MX15" s="118"/>
      <c r="MY15" s="118"/>
      <c r="MZ15" s="118"/>
      <c r="NA15" s="118"/>
      <c r="NB15" s="118"/>
      <c r="NC15" s="118"/>
      <c r="ND15" s="118"/>
      <c r="NE15" s="118"/>
      <c r="NF15" s="118"/>
      <c r="NG15" s="118"/>
      <c r="NH15" s="118"/>
      <c r="NI15" s="118"/>
      <c r="NJ15" s="118"/>
      <c r="NK15" s="118"/>
      <c r="NL15" s="118"/>
      <c r="NM15" s="118"/>
      <c r="NN15" s="118"/>
      <c r="NO15" s="118"/>
      <c r="NP15" s="118"/>
      <c r="NQ15" s="118"/>
      <c r="NR15" s="118"/>
      <c r="NS15" s="118"/>
      <c r="NT15" s="118"/>
      <c r="NU15" s="118"/>
      <c r="NV15" s="118"/>
      <c r="NW15" s="118"/>
      <c r="NX15" s="118"/>
      <c r="NY15" s="118"/>
      <c r="NZ15" s="118"/>
      <c r="OA15" s="118"/>
      <c r="OB15" s="118"/>
      <c r="OC15" s="118"/>
      <c r="OD15" s="118"/>
      <c r="OE15" s="118"/>
      <c r="OF15" s="118"/>
      <c r="OG15" s="118"/>
      <c r="OH15" s="118"/>
      <c r="OI15" s="118"/>
      <c r="OJ15" s="118"/>
      <c r="OK15" s="118"/>
      <c r="OL15" s="118"/>
      <c r="OM15" s="118"/>
      <c r="ON15" s="118"/>
      <c r="OO15" s="118"/>
      <c r="OP15" s="118"/>
      <c r="OQ15" s="118"/>
      <c r="OR15" s="118"/>
      <c r="OS15" s="118"/>
    </row>
    <row r="16" spans="1:409" s="1009" customFormat="1" ht="15.75">
      <c r="B16" s="1169" t="s">
        <v>441</v>
      </c>
      <c r="C16" s="1169"/>
      <c r="D16" s="1170" t="s">
        <v>73</v>
      </c>
      <c r="E16" s="1173"/>
      <c r="F16" s="1332">
        <v>35154768.46030964</v>
      </c>
      <c r="G16" s="1172"/>
      <c r="H16" s="1171">
        <f>+F16/$F$34</f>
        <v>0.26543286916769132</v>
      </c>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c r="IW16" s="118"/>
      <c r="IX16" s="118"/>
      <c r="IY16" s="118"/>
      <c r="IZ16" s="118"/>
      <c r="JA16" s="118"/>
      <c r="JB16" s="118"/>
      <c r="JC16" s="118"/>
      <c r="JD16" s="118"/>
      <c r="JE16" s="118"/>
      <c r="JF16" s="118"/>
      <c r="JG16" s="118"/>
      <c r="JH16" s="118"/>
      <c r="JI16" s="118"/>
      <c r="JJ16" s="118"/>
      <c r="JK16" s="118"/>
      <c r="JL16" s="118"/>
      <c r="JM16" s="118"/>
      <c r="JN16" s="118"/>
      <c r="JO16" s="118"/>
      <c r="JP16" s="118"/>
      <c r="JQ16" s="118"/>
      <c r="JR16" s="118"/>
      <c r="JS16" s="118"/>
      <c r="JT16" s="118"/>
      <c r="JU16" s="118"/>
      <c r="JV16" s="118"/>
      <c r="JW16" s="118"/>
      <c r="JX16" s="118"/>
      <c r="JY16" s="118"/>
      <c r="JZ16" s="118"/>
      <c r="KA16" s="118"/>
      <c r="KB16" s="118"/>
      <c r="KC16" s="118"/>
      <c r="KD16" s="118"/>
      <c r="KE16" s="118"/>
      <c r="KF16" s="118"/>
      <c r="KG16" s="118"/>
      <c r="KH16" s="118"/>
      <c r="KI16" s="118"/>
      <c r="KJ16" s="118"/>
      <c r="KK16" s="118"/>
      <c r="KL16" s="118"/>
      <c r="KM16" s="118"/>
      <c r="KN16" s="118"/>
      <c r="KO16" s="118"/>
      <c r="KP16" s="118"/>
      <c r="KQ16" s="118"/>
      <c r="KR16" s="118"/>
      <c r="KS16" s="118"/>
      <c r="KT16" s="118"/>
      <c r="KU16" s="118"/>
      <c r="KV16" s="118"/>
      <c r="KW16" s="118"/>
      <c r="KX16" s="118"/>
      <c r="KY16" s="118"/>
      <c r="KZ16" s="118"/>
      <c r="LA16" s="118"/>
      <c r="LB16" s="118"/>
      <c r="LC16" s="118"/>
      <c r="LD16" s="118"/>
      <c r="LE16" s="118"/>
      <c r="LF16" s="118"/>
      <c r="LG16" s="118"/>
      <c r="LH16" s="118"/>
      <c r="LI16" s="118"/>
      <c r="LJ16" s="118"/>
      <c r="LK16" s="118"/>
      <c r="LL16" s="118"/>
      <c r="LM16" s="118"/>
      <c r="LN16" s="118"/>
      <c r="LO16" s="118"/>
      <c r="LP16" s="118"/>
      <c r="LQ16" s="118"/>
      <c r="LR16" s="118"/>
      <c r="LS16" s="118"/>
      <c r="LT16" s="118"/>
      <c r="LU16" s="118"/>
      <c r="LV16" s="118"/>
      <c r="LW16" s="118"/>
      <c r="LX16" s="118"/>
      <c r="LY16" s="118"/>
      <c r="LZ16" s="118"/>
      <c r="MA16" s="118"/>
      <c r="MB16" s="118"/>
      <c r="MC16" s="118"/>
      <c r="MD16" s="118"/>
      <c r="ME16" s="118"/>
      <c r="MF16" s="118"/>
      <c r="MG16" s="118"/>
      <c r="MH16" s="118"/>
      <c r="MI16" s="118"/>
      <c r="MJ16" s="118"/>
      <c r="MK16" s="118"/>
      <c r="ML16" s="118"/>
      <c r="MM16" s="118"/>
      <c r="MN16" s="118"/>
      <c r="MO16" s="118"/>
      <c r="MP16" s="118"/>
      <c r="MQ16" s="118"/>
      <c r="MR16" s="118"/>
      <c r="MS16" s="118"/>
      <c r="MT16" s="118"/>
      <c r="MU16" s="118"/>
      <c r="MV16" s="118"/>
      <c r="MW16" s="118"/>
      <c r="MX16" s="118"/>
      <c r="MY16" s="118"/>
      <c r="MZ16" s="118"/>
      <c r="NA16" s="118"/>
      <c r="NB16" s="118"/>
      <c r="NC16" s="118"/>
      <c r="ND16" s="118"/>
      <c r="NE16" s="118"/>
      <c r="NF16" s="118"/>
      <c r="NG16" s="118"/>
      <c r="NH16" s="118"/>
      <c r="NI16" s="118"/>
      <c r="NJ16" s="118"/>
      <c r="NK16" s="118"/>
      <c r="NL16" s="118"/>
      <c r="NM16" s="118"/>
      <c r="NN16" s="118"/>
      <c r="NO16" s="118"/>
      <c r="NP16" s="118"/>
      <c r="NQ16" s="118"/>
      <c r="NR16" s="118"/>
      <c r="NS16" s="118"/>
      <c r="NT16" s="118"/>
      <c r="NU16" s="118"/>
      <c r="NV16" s="118"/>
      <c r="NW16" s="118"/>
      <c r="NX16" s="118"/>
      <c r="NY16" s="118"/>
      <c r="NZ16" s="118"/>
      <c r="OA16" s="118"/>
      <c r="OB16" s="118"/>
      <c r="OC16" s="118"/>
      <c r="OD16" s="118"/>
      <c r="OE16" s="118"/>
      <c r="OF16" s="118"/>
      <c r="OG16" s="118"/>
      <c r="OH16" s="118"/>
      <c r="OI16" s="118"/>
      <c r="OJ16" s="118"/>
      <c r="OK16" s="118"/>
      <c r="OL16" s="118"/>
      <c r="OM16" s="118"/>
      <c r="ON16" s="118"/>
      <c r="OO16" s="118"/>
      <c r="OP16" s="118"/>
      <c r="OQ16" s="118"/>
      <c r="OR16" s="118"/>
      <c r="OS16" s="118"/>
    </row>
    <row r="17" spans="2:75" s="1009" customFormat="1" ht="15.75">
      <c r="B17" s="1169" t="s">
        <v>442</v>
      </c>
      <c r="C17" s="1169"/>
      <c r="D17" s="1170" t="s">
        <v>102</v>
      </c>
      <c r="E17" s="1173"/>
      <c r="F17" s="1332"/>
      <c r="G17" s="1172"/>
      <c r="H17" s="1171">
        <f>+F17/$F$34</f>
        <v>0</v>
      </c>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2:75" s="1009" customFormat="1" ht="15.75">
      <c r="B18" s="1169" t="s">
        <v>444</v>
      </c>
      <c r="C18" s="1169"/>
      <c r="D18" s="1170" t="s">
        <v>268</v>
      </c>
      <c r="E18" s="1173"/>
      <c r="F18" s="1332">
        <v>4417998.5058353245</v>
      </c>
      <c r="G18" s="1172"/>
      <c r="H18" s="1171">
        <f>+F18/$F$34</f>
        <v>3.3357694297045999E-2</v>
      </c>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row>
    <row r="19" spans="2:75" s="1009" customFormat="1" ht="15.75">
      <c r="B19" s="1169"/>
      <c r="C19" s="1169"/>
      <c r="D19" s="1170"/>
      <c r="E19" s="1173"/>
      <c r="F19" s="1332"/>
      <c r="G19" s="1172"/>
      <c r="H19" s="1171"/>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row>
    <row r="20" spans="2:75" s="1009" customFormat="1" ht="15.75">
      <c r="B20" s="1169">
        <v>122</v>
      </c>
      <c r="C20" s="1169"/>
      <c r="D20" s="1170" t="s">
        <v>460</v>
      </c>
      <c r="E20" s="1173"/>
      <c r="F20" s="1332">
        <v>1067688.0499136001</v>
      </c>
      <c r="G20" s="1172"/>
      <c r="H20" s="1171">
        <f>+F20/$F$34</f>
        <v>8.0614811269369389E-3</v>
      </c>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row>
    <row r="21" spans="2:75" s="1009" customFormat="1" ht="15.75">
      <c r="B21" s="1169"/>
      <c r="C21" s="1174"/>
      <c r="D21" s="1170"/>
      <c r="E21" s="1173"/>
      <c r="F21" s="1332"/>
      <c r="G21" s="1172"/>
      <c r="H21" s="1171"/>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row>
    <row r="22" spans="2:75" s="1009" customFormat="1" ht="15.75">
      <c r="B22" s="1169" t="s">
        <v>461</v>
      </c>
      <c r="D22" s="1170" t="s">
        <v>457</v>
      </c>
      <c r="F22" s="1332">
        <v>3290163.8134913696</v>
      </c>
      <c r="G22" s="1172"/>
      <c r="H22" s="1171">
        <f t="shared" ref="H22" si="0">+F22/$F$34</f>
        <v>2.4842081438616735E-2</v>
      </c>
      <c r="I22" s="118"/>
    </row>
    <row r="23" spans="2:75" s="1009" customFormat="1" ht="15.75">
      <c r="B23" s="1169"/>
      <c r="C23" s="1174"/>
      <c r="D23" s="1170"/>
      <c r="E23" s="1175"/>
      <c r="F23" s="1332"/>
      <c r="G23" s="1172"/>
      <c r="H23" s="1171"/>
      <c r="I23" s="118"/>
    </row>
    <row r="24" spans="2:75" s="1009" customFormat="1" ht="15.75">
      <c r="B24" s="1169" t="s">
        <v>462</v>
      </c>
      <c r="D24" s="1170" t="s">
        <v>464</v>
      </c>
      <c r="F24" s="1333">
        <v>2808917.9708266947</v>
      </c>
      <c r="G24" s="1172"/>
      <c r="H24" s="1171">
        <f>+F24/$F$34</f>
        <v>2.1208478647640399E-2</v>
      </c>
      <c r="I24" s="118"/>
    </row>
    <row r="25" spans="2:75" s="1009" customFormat="1" ht="15.75">
      <c r="B25" s="1169"/>
      <c r="C25" s="1169"/>
      <c r="D25" s="1170"/>
      <c r="F25" s="1333"/>
      <c r="G25" s="1172"/>
      <c r="H25" s="1171"/>
      <c r="I25" s="118"/>
    </row>
    <row r="26" spans="2:75" s="1009" customFormat="1" ht="15.75">
      <c r="B26" s="1169" t="s">
        <v>443</v>
      </c>
      <c r="C26" s="1169"/>
      <c r="D26" s="1170" t="s">
        <v>538</v>
      </c>
      <c r="E26" s="1173"/>
      <c r="F26" s="1333">
        <v>10313233.44979433</v>
      </c>
      <c r="G26" s="1172"/>
      <c r="H26" s="1171">
        <f>+F26/$F$34</f>
        <v>7.7869127429064711E-2</v>
      </c>
      <c r="I26" s="118"/>
    </row>
    <row r="27" spans="2:75" s="1009" customFormat="1" ht="16.5" thickBot="1">
      <c r="B27" s="1169"/>
      <c r="C27" s="1169"/>
      <c r="D27" s="1170"/>
      <c r="E27" s="1173"/>
      <c r="F27" s="1332"/>
      <c r="G27" s="1172"/>
      <c r="H27" s="1171"/>
      <c r="I27" s="118"/>
    </row>
    <row r="28" spans="2:75" s="1009" customFormat="1" ht="16.5" thickBot="1">
      <c r="B28" s="1176" t="s">
        <v>463</v>
      </c>
      <c r="D28" s="1170" t="s">
        <v>302</v>
      </c>
      <c r="F28" s="1332">
        <v>37627097.044508107</v>
      </c>
      <c r="G28" s="1177"/>
      <c r="H28" s="1178">
        <f>+F28/$F$34</f>
        <v>0.28409996038662511</v>
      </c>
      <c r="I28" s="118"/>
    </row>
    <row r="29" spans="2:75" s="1009" customFormat="1" ht="15.75">
      <c r="B29" s="1176"/>
      <c r="D29" s="1170"/>
      <c r="F29" s="1332"/>
      <c r="G29" s="1177"/>
      <c r="H29" s="1179"/>
      <c r="I29" s="118"/>
    </row>
    <row r="30" spans="2:75" s="1009" customFormat="1" ht="15.75">
      <c r="B30" s="1176">
        <v>321</v>
      </c>
      <c r="D30" s="1170" t="s">
        <v>1168</v>
      </c>
      <c r="F30" s="1332">
        <v>825280.04111999995</v>
      </c>
      <c r="G30" s="1177"/>
      <c r="H30" s="1171">
        <f>+F30/$F$34</f>
        <v>6.2312015915744262E-3</v>
      </c>
      <c r="I30" s="118"/>
    </row>
    <row r="31" spans="2:75" s="1009" customFormat="1" ht="15.75">
      <c r="D31" s="1170"/>
      <c r="F31" s="1332"/>
      <c r="G31" s="1177"/>
      <c r="H31" s="1179"/>
      <c r="I31" s="118"/>
    </row>
    <row r="32" spans="2:75" s="1009" customFormat="1" ht="16.5" thickBot="1">
      <c r="B32" s="1180">
        <v>600</v>
      </c>
      <c r="C32" s="1181"/>
      <c r="D32" s="1182" t="s">
        <v>267</v>
      </c>
      <c r="F32" s="1334">
        <v>3835894.5439080005</v>
      </c>
      <c r="G32" s="1177"/>
      <c r="H32" s="1183">
        <f>F32/$F$34</f>
        <v>2.8962571486247396E-2</v>
      </c>
      <c r="I32" s="118"/>
    </row>
    <row r="33" spans="1:9" s="1009" customFormat="1" ht="15.75">
      <c r="D33" s="1170"/>
      <c r="F33" s="1110"/>
      <c r="G33" s="1177"/>
      <c r="H33" s="1179"/>
      <c r="I33" s="118"/>
    </row>
    <row r="34" spans="1:9" s="1009" customFormat="1" ht="15.75">
      <c r="D34" s="1170" t="s">
        <v>458</v>
      </c>
      <c r="E34" s="1170"/>
      <c r="F34" s="1110">
        <f>SUM(F14:F32)</f>
        <v>132443161.88324088</v>
      </c>
      <c r="G34" s="1172"/>
      <c r="H34" s="1184">
        <f>SUM(H14:H32)</f>
        <v>1</v>
      </c>
      <c r="I34" s="118"/>
    </row>
    <row r="35" spans="1:9" s="1009" customFormat="1" ht="9.75" customHeight="1">
      <c r="F35" s="993"/>
      <c r="I35" s="118"/>
    </row>
    <row r="36" spans="1:9" s="1185" customFormat="1" ht="15.75">
      <c r="A36" s="1009"/>
      <c r="B36" s="1009"/>
      <c r="C36" s="1009"/>
      <c r="D36" s="1170" t="s">
        <v>459</v>
      </c>
      <c r="E36" s="1009"/>
      <c r="F36" s="1110">
        <f>F34-F28</f>
        <v>94816064.838732779</v>
      </c>
      <c r="G36" s="1172"/>
      <c r="H36" s="1184">
        <f>F36/$F$34</f>
        <v>0.71590003961337501</v>
      </c>
      <c r="I36" s="118"/>
    </row>
    <row r="37" spans="1:9">
      <c r="A37" s="1185"/>
      <c r="B37" s="1185"/>
      <c r="C37" s="1185"/>
      <c r="D37" s="1185"/>
      <c r="E37" s="1185"/>
      <c r="F37" s="1037"/>
      <c r="G37" s="1185"/>
      <c r="H37" s="1185"/>
      <c r="I37" s="28"/>
    </row>
    <row r="38" spans="1:9">
      <c r="F38" s="1037"/>
    </row>
  </sheetData>
  <mergeCells count="5">
    <mergeCell ref="A3:I3"/>
    <mergeCell ref="A4:I4"/>
    <mergeCell ref="A5:I5"/>
    <mergeCell ref="A7:I7"/>
    <mergeCell ref="A8:I8"/>
  </mergeCells>
  <printOptions horizontalCentered="1"/>
  <pageMargins left="0.2" right="0.2" top="0.25" bottom="0.25" header="0.3" footer="0.3"/>
  <pageSetup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36"/>
  <sheetViews>
    <sheetView view="pageBreakPreview" zoomScale="85" zoomScaleNormal="90" zoomScaleSheetLayoutView="85" workbookViewId="0">
      <selection activeCell="A2" sqref="A2"/>
    </sheetView>
  </sheetViews>
  <sheetFormatPr defaultColWidth="9" defaultRowHeight="12.75"/>
  <cols>
    <col min="1" max="1" width="7.25" style="1197" customWidth="1"/>
    <col min="2" max="2" width="5.625" style="1197" customWidth="1"/>
    <col min="3" max="3" width="54" style="1197" bestFit="1" customWidth="1"/>
    <col min="4" max="4" width="1.375" style="1197" customWidth="1"/>
    <col min="5" max="5" width="16.625" style="1197" customWidth="1"/>
    <col min="6" max="6" width="6.5" style="1197" customWidth="1"/>
    <col min="7" max="7" width="17.875" style="1197" customWidth="1"/>
    <col min="8" max="8" width="2.375" style="1197" customWidth="1"/>
    <col min="9" max="9" width="15.5" style="1197" customWidth="1"/>
    <col min="10" max="10" width="2.375" style="1197" customWidth="1"/>
    <col min="11" max="11" width="10" style="1197" bestFit="1" customWidth="1"/>
    <col min="12" max="16384" width="9" style="1197"/>
  </cols>
  <sheetData>
    <row r="1" spans="1:11" s="118" customFormat="1" ht="15.75">
      <c r="A1" s="14" t="s">
        <v>1363</v>
      </c>
      <c r="C1" s="959"/>
      <c r="K1" s="72"/>
    </row>
    <row r="2" spans="1:11" s="28" customFormat="1"/>
    <row r="3" spans="1:11" s="28" customFormat="1" ht="18">
      <c r="B3" s="11"/>
      <c r="D3" s="11"/>
      <c r="G3" s="11"/>
      <c r="H3" s="11"/>
      <c r="I3" s="11"/>
      <c r="J3" s="11"/>
    </row>
    <row r="4" spans="1:11" s="28" customFormat="1" ht="18">
      <c r="A4" s="1456" t="s">
        <v>240</v>
      </c>
      <c r="B4" s="1456"/>
      <c r="C4" s="1456"/>
      <c r="D4" s="1456"/>
      <c r="E4" s="1456"/>
      <c r="F4" s="1456"/>
      <c r="G4" s="1456"/>
      <c r="H4" s="1456"/>
      <c r="I4" s="77"/>
      <c r="J4" s="77"/>
      <c r="K4" s="77"/>
    </row>
    <row r="5" spans="1:11" s="28" customFormat="1" ht="18">
      <c r="A5" s="1456" t="s">
        <v>120</v>
      </c>
      <c r="B5" s="1456"/>
      <c r="C5" s="1456"/>
      <c r="D5" s="1456"/>
      <c r="E5" s="1456"/>
      <c r="F5" s="1456"/>
      <c r="G5" s="1456"/>
      <c r="H5" s="1456"/>
      <c r="I5" s="77"/>
      <c r="J5" s="77"/>
      <c r="K5" s="77"/>
    </row>
    <row r="6" spans="1:11" s="28" customFormat="1" ht="18">
      <c r="A6" s="1457" t="s">
        <v>948</v>
      </c>
      <c r="B6" s="1457"/>
      <c r="C6" s="1457"/>
      <c r="D6" s="1457"/>
      <c r="E6" s="1457"/>
      <c r="F6" s="1457"/>
      <c r="G6" s="1457"/>
      <c r="H6" s="1457"/>
      <c r="I6" s="77"/>
      <c r="J6" s="77"/>
      <c r="K6" s="77"/>
    </row>
    <row r="7" spans="1:11" s="28" customFormat="1" ht="18">
      <c r="A7" s="877"/>
      <c r="B7" s="877"/>
      <c r="C7" s="877"/>
      <c r="D7" s="877"/>
      <c r="E7" s="877"/>
      <c r="F7" s="877"/>
      <c r="G7" s="877"/>
      <c r="H7" s="877"/>
      <c r="I7" s="877"/>
      <c r="J7" s="877"/>
      <c r="K7" s="877"/>
    </row>
    <row r="8" spans="1:11" s="28" customFormat="1" ht="18">
      <c r="A8" s="1458" t="s">
        <v>491</v>
      </c>
      <c r="B8" s="1458"/>
      <c r="C8" s="1458"/>
      <c r="D8" s="1458"/>
      <c r="E8" s="1458"/>
      <c r="F8" s="1458"/>
      <c r="G8" s="1458"/>
      <c r="H8" s="1458"/>
      <c r="I8" s="30"/>
      <c r="J8" s="30"/>
      <c r="K8" s="30"/>
    </row>
    <row r="9" spans="1:11" s="28" customFormat="1" ht="18">
      <c r="A9" s="1456" t="s">
        <v>202</v>
      </c>
      <c r="B9" s="1456"/>
      <c r="C9" s="1456"/>
      <c r="D9" s="1456"/>
      <c r="E9" s="1456"/>
      <c r="F9" s="1456"/>
      <c r="G9" s="1456"/>
      <c r="H9" s="1456"/>
      <c r="I9" s="77"/>
      <c r="J9" s="77"/>
      <c r="K9" s="77"/>
    </row>
    <row r="10" spans="1:11" s="28" customFormat="1" ht="18">
      <c r="A10" s="1456" t="s">
        <v>399</v>
      </c>
      <c r="B10" s="1456"/>
      <c r="C10" s="1456"/>
      <c r="D10" s="1456"/>
      <c r="E10" s="1456"/>
      <c r="F10" s="1456"/>
      <c r="G10" s="1456"/>
      <c r="H10" s="1456"/>
      <c r="I10" s="77"/>
      <c r="J10" s="77"/>
      <c r="K10" s="77"/>
    </row>
    <row r="11" spans="1:11" s="28" customFormat="1" ht="18">
      <c r="A11" s="878"/>
      <c r="B11" s="878"/>
      <c r="C11" s="878"/>
      <c r="D11" s="878"/>
      <c r="E11" s="878"/>
      <c r="F11" s="878"/>
      <c r="G11" s="878"/>
      <c r="H11" s="878"/>
      <c r="I11" s="878"/>
      <c r="J11" s="878"/>
      <c r="K11" s="878"/>
    </row>
    <row r="12" spans="1:11" s="28" customFormat="1"/>
    <row r="13" spans="1:11" s="1186" customFormat="1" ht="15.75">
      <c r="E13" s="1187"/>
      <c r="G13" s="1187"/>
    </row>
    <row r="14" spans="1:11" s="1186" customFormat="1" ht="15.75">
      <c r="E14" s="1188" t="s">
        <v>1235</v>
      </c>
      <c r="G14" s="1188" t="s">
        <v>1236</v>
      </c>
      <c r="I14" s="1189"/>
    </row>
    <row r="15" spans="1:11" s="1186" customFormat="1" ht="15.75">
      <c r="E15" s="1190"/>
      <c r="G15" s="1190"/>
      <c r="I15" s="1189"/>
    </row>
    <row r="16" spans="1:11" s="1186" customFormat="1" ht="15.75">
      <c r="B16" s="1191" t="s">
        <v>261</v>
      </c>
    </row>
    <row r="17" spans="2:9" s="1186" customFormat="1" ht="15">
      <c r="C17" s="1186" t="s">
        <v>963</v>
      </c>
      <c r="E17" s="1335">
        <v>59050004.399999999</v>
      </c>
      <c r="F17" s="1336"/>
      <c r="G17" s="1335">
        <v>63476105.219999999</v>
      </c>
    </row>
    <row r="18" spans="2:9" s="1186" customFormat="1" ht="17.25">
      <c r="C18" s="1186" t="s">
        <v>262</v>
      </c>
      <c r="E18" s="1337">
        <v>-2719707</v>
      </c>
      <c r="F18" s="1336"/>
      <c r="G18" s="1337">
        <v>-3033856.4</v>
      </c>
    </row>
    <row r="19" spans="2:9" s="1186" customFormat="1" ht="15">
      <c r="E19" s="1336"/>
      <c r="F19" s="1336"/>
      <c r="G19" s="1336"/>
    </row>
    <row r="20" spans="2:9" s="1186" customFormat="1" ht="15.75">
      <c r="B20" s="1191" t="s">
        <v>263</v>
      </c>
      <c r="C20" s="1191"/>
      <c r="E20" s="1338">
        <f>SUM(E17:E18)</f>
        <v>56330297.399999999</v>
      </c>
      <c r="F20" s="1336"/>
      <c r="G20" s="1338">
        <f>SUM(G17:G18)</f>
        <v>60442248.82</v>
      </c>
      <c r="I20" s="1191"/>
    </row>
    <row r="21" spans="2:9" s="1186" customFormat="1" ht="15">
      <c r="E21" s="1336"/>
      <c r="F21" s="1336"/>
      <c r="G21" s="1336"/>
    </row>
    <row r="22" spans="2:9" s="1186" customFormat="1" ht="15.75">
      <c r="B22" s="1191" t="s">
        <v>264</v>
      </c>
      <c r="E22" s="1336"/>
      <c r="F22" s="1336"/>
      <c r="G22" s="1336"/>
    </row>
    <row r="23" spans="2:9" s="1186" customFormat="1" ht="15">
      <c r="C23" s="1186" t="s">
        <v>215</v>
      </c>
      <c r="E23" s="1335">
        <v>1055276939</v>
      </c>
      <c r="F23" s="1336"/>
      <c r="G23" s="1335">
        <v>1148368122</v>
      </c>
    </row>
    <row r="24" spans="2:9" s="1186" customFormat="1" ht="17.25">
      <c r="C24" s="1186" t="s">
        <v>962</v>
      </c>
      <c r="E24" s="1337">
        <v>90185000</v>
      </c>
      <c r="F24" s="1336"/>
      <c r="G24" s="1337">
        <v>92535000</v>
      </c>
    </row>
    <row r="25" spans="2:9" s="1186" customFormat="1" ht="15">
      <c r="E25" s="1192"/>
      <c r="F25" s="1192"/>
      <c r="G25" s="1192"/>
    </row>
    <row r="26" spans="2:9" s="1186" customFormat="1" ht="16.5" thickBot="1">
      <c r="B26" s="1191" t="s">
        <v>358</v>
      </c>
      <c r="C26" s="1191"/>
      <c r="E26" s="1193">
        <f>SUM(E23:E24)</f>
        <v>1145461939</v>
      </c>
      <c r="F26" s="1192"/>
      <c r="G26" s="1193">
        <f>SUM(G23:G24)</f>
        <v>1240903122</v>
      </c>
      <c r="I26" s="1191"/>
    </row>
    <row r="27" spans="2:9" s="1186" customFormat="1" ht="16.5" thickTop="1">
      <c r="E27" s="1194"/>
      <c r="F27" s="1192"/>
      <c r="G27" s="1194"/>
      <c r="I27" s="1191"/>
    </row>
    <row r="28" spans="2:9" s="1186" customFormat="1" ht="15.75">
      <c r="B28" s="1191" t="s">
        <v>357</v>
      </c>
      <c r="C28" s="1191"/>
      <c r="E28" s="1195">
        <f>'WP-3'!G53*1000</f>
        <v>3991188234.2800002</v>
      </c>
      <c r="F28" s="1192"/>
      <c r="G28" s="1195">
        <f>'WP-3'!I53*1000</f>
        <v>3718713239.9300003</v>
      </c>
      <c r="I28" s="1191"/>
    </row>
    <row r="29" spans="2:9" s="1186" customFormat="1" ht="15"/>
    <row r="30" spans="2:9" s="1186" customFormat="1" ht="15.75">
      <c r="B30" s="1191"/>
      <c r="C30" s="1191"/>
    </row>
    <row r="31" spans="2:9" s="1186" customFormat="1" ht="15">
      <c r="B31" s="1196"/>
    </row>
    <row r="32" spans="2:9" s="1186" customFormat="1" ht="15"/>
    <row r="36" spans="2:3" ht="18">
      <c r="B36" s="70"/>
      <c r="C36" s="70"/>
    </row>
  </sheetData>
  <mergeCells count="6">
    <mergeCell ref="A10:H10"/>
    <mergeCell ref="A4:H4"/>
    <mergeCell ref="A5:H5"/>
    <mergeCell ref="A6:H6"/>
    <mergeCell ref="A8:H8"/>
    <mergeCell ref="A9:H9"/>
  </mergeCells>
  <printOptions horizontalCentered="1"/>
  <pageMargins left="0.2" right="0.2" top="0.5" bottom="0.25" header="0.3" footer="0.3"/>
  <pageSetup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U43"/>
  <sheetViews>
    <sheetView view="pageBreakPreview" zoomScale="70" zoomScaleNormal="80" zoomScaleSheetLayoutView="70" workbookViewId="0">
      <selection activeCell="A2" sqref="A2"/>
    </sheetView>
  </sheetViews>
  <sheetFormatPr defaultRowHeight="15"/>
  <cols>
    <col min="1" max="1" width="5.875" style="1198" customWidth="1"/>
    <col min="2" max="2" width="5.25" style="1199" customWidth="1"/>
    <col min="3" max="3" width="23.75" style="1198" customWidth="1"/>
    <col min="4" max="4" width="1.75" style="1198" customWidth="1"/>
    <col min="5" max="5" width="19" style="1198" customWidth="1"/>
    <col min="6" max="6" width="2.625" style="1198" bestFit="1" customWidth="1"/>
    <col min="7" max="7" width="9.625" style="1198" customWidth="1"/>
    <col min="8" max="8" width="2.875" style="1198" customWidth="1"/>
    <col min="9" max="9" width="9" style="1198" bestFit="1" customWidth="1"/>
    <col min="10" max="10" width="2.875" style="1198" customWidth="1"/>
    <col min="11" max="11" width="11.375" style="1198" customWidth="1"/>
    <col min="12" max="12" width="6.375" style="1198" customWidth="1"/>
    <col min="13" max="13" width="9.625" style="1198" customWidth="1"/>
    <col min="14" max="14" width="11.125" style="1198" customWidth="1"/>
    <col min="15" max="249" width="9" style="1198"/>
    <col min="250" max="250" width="22.375" style="1198" customWidth="1"/>
    <col min="251" max="251" width="1.75" style="1198" customWidth="1"/>
    <col min="252" max="252" width="15.5" style="1198" customWidth="1"/>
    <col min="253" max="253" width="1.875" style="1198" customWidth="1"/>
    <col min="254" max="254" width="17" style="1198" customWidth="1"/>
    <col min="255" max="255" width="1.5" style="1198" customWidth="1"/>
    <col min="256" max="256" width="9.625" style="1198" customWidth="1"/>
    <col min="257" max="257" width="2" style="1198" customWidth="1"/>
    <col min="258" max="258" width="11.375" style="1198" customWidth="1"/>
    <col min="259" max="259" width="10.125" style="1198" customWidth="1"/>
    <col min="260" max="260" width="11.75" style="1198" customWidth="1"/>
    <col min="261" max="261" width="18.125" style="1198" customWidth="1"/>
    <col min="262" max="505" width="9" style="1198"/>
    <col min="506" max="506" width="22.375" style="1198" customWidth="1"/>
    <col min="507" max="507" width="1.75" style="1198" customWidth="1"/>
    <col min="508" max="508" width="15.5" style="1198" customWidth="1"/>
    <col min="509" max="509" width="1.875" style="1198" customWidth="1"/>
    <col min="510" max="510" width="17" style="1198" customWidth="1"/>
    <col min="511" max="511" width="1.5" style="1198" customWidth="1"/>
    <col min="512" max="512" width="9.625" style="1198" customWidth="1"/>
    <col min="513" max="513" width="2" style="1198" customWidth="1"/>
    <col min="514" max="514" width="11.375" style="1198" customWidth="1"/>
    <col min="515" max="515" width="10.125" style="1198" customWidth="1"/>
    <col min="516" max="516" width="11.75" style="1198" customWidth="1"/>
    <col min="517" max="517" width="18.125" style="1198" customWidth="1"/>
    <col min="518" max="761" width="9" style="1198"/>
    <col min="762" max="762" width="22.375" style="1198" customWidth="1"/>
    <col min="763" max="763" width="1.75" style="1198" customWidth="1"/>
    <col min="764" max="764" width="15.5" style="1198" customWidth="1"/>
    <col min="765" max="765" width="1.875" style="1198" customWidth="1"/>
    <col min="766" max="766" width="17" style="1198" customWidth="1"/>
    <col min="767" max="767" width="1.5" style="1198" customWidth="1"/>
    <col min="768" max="768" width="9.625" style="1198" customWidth="1"/>
    <col min="769" max="769" width="2" style="1198" customWidth="1"/>
    <col min="770" max="770" width="11.375" style="1198" customWidth="1"/>
    <col min="771" max="771" width="10.125" style="1198" customWidth="1"/>
    <col min="772" max="772" width="11.75" style="1198" customWidth="1"/>
    <col min="773" max="773" width="18.125" style="1198" customWidth="1"/>
    <col min="774" max="1017" width="9" style="1198"/>
    <col min="1018" max="1018" width="22.375" style="1198" customWidth="1"/>
    <col min="1019" max="1019" width="1.75" style="1198" customWidth="1"/>
    <col min="1020" max="1020" width="15.5" style="1198" customWidth="1"/>
    <col min="1021" max="1021" width="1.875" style="1198" customWidth="1"/>
    <col min="1022" max="1022" width="17" style="1198" customWidth="1"/>
    <col min="1023" max="1023" width="1.5" style="1198" customWidth="1"/>
    <col min="1024" max="1024" width="9.625" style="1198" customWidth="1"/>
    <col min="1025" max="1025" width="2" style="1198" customWidth="1"/>
    <col min="1026" max="1026" width="11.375" style="1198" customWidth="1"/>
    <col min="1027" max="1027" width="10.125" style="1198" customWidth="1"/>
    <col min="1028" max="1028" width="11.75" style="1198" customWidth="1"/>
    <col min="1029" max="1029" width="18.125" style="1198" customWidth="1"/>
    <col min="1030" max="1273" width="9" style="1198"/>
    <col min="1274" max="1274" width="22.375" style="1198" customWidth="1"/>
    <col min="1275" max="1275" width="1.75" style="1198" customWidth="1"/>
    <col min="1276" max="1276" width="15.5" style="1198" customWidth="1"/>
    <col min="1277" max="1277" width="1.875" style="1198" customWidth="1"/>
    <col min="1278" max="1278" width="17" style="1198" customWidth="1"/>
    <col min="1279" max="1279" width="1.5" style="1198" customWidth="1"/>
    <col min="1280" max="1280" width="9.625" style="1198" customWidth="1"/>
    <col min="1281" max="1281" width="2" style="1198" customWidth="1"/>
    <col min="1282" max="1282" width="11.375" style="1198" customWidth="1"/>
    <col min="1283" max="1283" width="10.125" style="1198" customWidth="1"/>
    <col min="1284" max="1284" width="11.75" style="1198" customWidth="1"/>
    <col min="1285" max="1285" width="18.125" style="1198" customWidth="1"/>
    <col min="1286" max="1529" width="9" style="1198"/>
    <col min="1530" max="1530" width="22.375" style="1198" customWidth="1"/>
    <col min="1531" max="1531" width="1.75" style="1198" customWidth="1"/>
    <col min="1532" max="1532" width="15.5" style="1198" customWidth="1"/>
    <col min="1533" max="1533" width="1.875" style="1198" customWidth="1"/>
    <col min="1534" max="1534" width="17" style="1198" customWidth="1"/>
    <col min="1535" max="1535" width="1.5" style="1198" customWidth="1"/>
    <col min="1536" max="1536" width="9.625" style="1198" customWidth="1"/>
    <col min="1537" max="1537" width="2" style="1198" customWidth="1"/>
    <col min="1538" max="1538" width="11.375" style="1198" customWidth="1"/>
    <col min="1539" max="1539" width="10.125" style="1198" customWidth="1"/>
    <col min="1540" max="1540" width="11.75" style="1198" customWidth="1"/>
    <col min="1541" max="1541" width="18.125" style="1198" customWidth="1"/>
    <col min="1542" max="1785" width="9" style="1198"/>
    <col min="1786" max="1786" width="22.375" style="1198" customWidth="1"/>
    <col min="1787" max="1787" width="1.75" style="1198" customWidth="1"/>
    <col min="1788" max="1788" width="15.5" style="1198" customWidth="1"/>
    <col min="1789" max="1789" width="1.875" style="1198" customWidth="1"/>
    <col min="1790" max="1790" width="17" style="1198" customWidth="1"/>
    <col min="1791" max="1791" width="1.5" style="1198" customWidth="1"/>
    <col min="1792" max="1792" width="9.625" style="1198" customWidth="1"/>
    <col min="1793" max="1793" width="2" style="1198" customWidth="1"/>
    <col min="1794" max="1794" width="11.375" style="1198" customWidth="1"/>
    <col min="1795" max="1795" width="10.125" style="1198" customWidth="1"/>
    <col min="1796" max="1796" width="11.75" style="1198" customWidth="1"/>
    <col min="1797" max="1797" width="18.125" style="1198" customWidth="1"/>
    <col min="1798" max="2041" width="9" style="1198"/>
    <col min="2042" max="2042" width="22.375" style="1198" customWidth="1"/>
    <col min="2043" max="2043" width="1.75" style="1198" customWidth="1"/>
    <col min="2044" max="2044" width="15.5" style="1198" customWidth="1"/>
    <col min="2045" max="2045" width="1.875" style="1198" customWidth="1"/>
    <col min="2046" max="2046" width="17" style="1198" customWidth="1"/>
    <col min="2047" max="2047" width="1.5" style="1198" customWidth="1"/>
    <col min="2048" max="2048" width="9.625" style="1198" customWidth="1"/>
    <col min="2049" max="2049" width="2" style="1198" customWidth="1"/>
    <col min="2050" max="2050" width="11.375" style="1198" customWidth="1"/>
    <col min="2051" max="2051" width="10.125" style="1198" customWidth="1"/>
    <col min="2052" max="2052" width="11.75" style="1198" customWidth="1"/>
    <col min="2053" max="2053" width="18.125" style="1198" customWidth="1"/>
    <col min="2054" max="2297" width="9" style="1198"/>
    <col min="2298" max="2298" width="22.375" style="1198" customWidth="1"/>
    <col min="2299" max="2299" width="1.75" style="1198" customWidth="1"/>
    <col min="2300" max="2300" width="15.5" style="1198" customWidth="1"/>
    <col min="2301" max="2301" width="1.875" style="1198" customWidth="1"/>
    <col min="2302" max="2302" width="17" style="1198" customWidth="1"/>
    <col min="2303" max="2303" width="1.5" style="1198" customWidth="1"/>
    <col min="2304" max="2304" width="9.625" style="1198" customWidth="1"/>
    <col min="2305" max="2305" width="2" style="1198" customWidth="1"/>
    <col min="2306" max="2306" width="11.375" style="1198" customWidth="1"/>
    <col min="2307" max="2307" width="10.125" style="1198" customWidth="1"/>
    <col min="2308" max="2308" width="11.75" style="1198" customWidth="1"/>
    <col min="2309" max="2309" width="18.125" style="1198" customWidth="1"/>
    <col min="2310" max="2553" width="9" style="1198"/>
    <col min="2554" max="2554" width="22.375" style="1198" customWidth="1"/>
    <col min="2555" max="2555" width="1.75" style="1198" customWidth="1"/>
    <col min="2556" max="2556" width="15.5" style="1198" customWidth="1"/>
    <col min="2557" max="2557" width="1.875" style="1198" customWidth="1"/>
    <col min="2558" max="2558" width="17" style="1198" customWidth="1"/>
    <col min="2559" max="2559" width="1.5" style="1198" customWidth="1"/>
    <col min="2560" max="2560" width="9.625" style="1198" customWidth="1"/>
    <col min="2561" max="2561" width="2" style="1198" customWidth="1"/>
    <col min="2562" max="2562" width="11.375" style="1198" customWidth="1"/>
    <col min="2563" max="2563" width="10.125" style="1198" customWidth="1"/>
    <col min="2564" max="2564" width="11.75" style="1198" customWidth="1"/>
    <col min="2565" max="2565" width="18.125" style="1198" customWidth="1"/>
    <col min="2566" max="2809" width="9" style="1198"/>
    <col min="2810" max="2810" width="22.375" style="1198" customWidth="1"/>
    <col min="2811" max="2811" width="1.75" style="1198" customWidth="1"/>
    <col min="2812" max="2812" width="15.5" style="1198" customWidth="1"/>
    <col min="2813" max="2813" width="1.875" style="1198" customWidth="1"/>
    <col min="2814" max="2814" width="17" style="1198" customWidth="1"/>
    <col min="2815" max="2815" width="1.5" style="1198" customWidth="1"/>
    <col min="2816" max="2816" width="9.625" style="1198" customWidth="1"/>
    <col min="2817" max="2817" width="2" style="1198" customWidth="1"/>
    <col min="2818" max="2818" width="11.375" style="1198" customWidth="1"/>
    <col min="2819" max="2819" width="10.125" style="1198" customWidth="1"/>
    <col min="2820" max="2820" width="11.75" style="1198" customWidth="1"/>
    <col min="2821" max="2821" width="18.125" style="1198" customWidth="1"/>
    <col min="2822" max="3065" width="9" style="1198"/>
    <col min="3066" max="3066" width="22.375" style="1198" customWidth="1"/>
    <col min="3067" max="3067" width="1.75" style="1198" customWidth="1"/>
    <col min="3068" max="3068" width="15.5" style="1198" customWidth="1"/>
    <col min="3069" max="3069" width="1.875" style="1198" customWidth="1"/>
    <col min="3070" max="3070" width="17" style="1198" customWidth="1"/>
    <col min="3071" max="3071" width="1.5" style="1198" customWidth="1"/>
    <col min="3072" max="3072" width="9.625" style="1198" customWidth="1"/>
    <col min="3073" max="3073" width="2" style="1198" customWidth="1"/>
    <col min="3074" max="3074" width="11.375" style="1198" customWidth="1"/>
    <col min="3075" max="3075" width="10.125" style="1198" customWidth="1"/>
    <col min="3076" max="3076" width="11.75" style="1198" customWidth="1"/>
    <col min="3077" max="3077" width="18.125" style="1198" customWidth="1"/>
    <col min="3078" max="3321" width="9" style="1198"/>
    <col min="3322" max="3322" width="22.375" style="1198" customWidth="1"/>
    <col min="3323" max="3323" width="1.75" style="1198" customWidth="1"/>
    <col min="3324" max="3324" width="15.5" style="1198" customWidth="1"/>
    <col min="3325" max="3325" width="1.875" style="1198" customWidth="1"/>
    <col min="3326" max="3326" width="17" style="1198" customWidth="1"/>
    <col min="3327" max="3327" width="1.5" style="1198" customWidth="1"/>
    <col min="3328" max="3328" width="9.625" style="1198" customWidth="1"/>
    <col min="3329" max="3329" width="2" style="1198" customWidth="1"/>
    <col min="3330" max="3330" width="11.375" style="1198" customWidth="1"/>
    <col min="3331" max="3331" width="10.125" style="1198" customWidth="1"/>
    <col min="3332" max="3332" width="11.75" style="1198" customWidth="1"/>
    <col min="3333" max="3333" width="18.125" style="1198" customWidth="1"/>
    <col min="3334" max="3577" width="9" style="1198"/>
    <col min="3578" max="3578" width="22.375" style="1198" customWidth="1"/>
    <col min="3579" max="3579" width="1.75" style="1198" customWidth="1"/>
    <col min="3580" max="3580" width="15.5" style="1198" customWidth="1"/>
    <col min="3581" max="3581" width="1.875" style="1198" customWidth="1"/>
    <col min="3582" max="3582" width="17" style="1198" customWidth="1"/>
    <col min="3583" max="3583" width="1.5" style="1198" customWidth="1"/>
    <col min="3584" max="3584" width="9.625" style="1198" customWidth="1"/>
    <col min="3585" max="3585" width="2" style="1198" customWidth="1"/>
    <col min="3586" max="3586" width="11.375" style="1198" customWidth="1"/>
    <col min="3587" max="3587" width="10.125" style="1198" customWidth="1"/>
    <col min="3588" max="3588" width="11.75" style="1198" customWidth="1"/>
    <col min="3589" max="3589" width="18.125" style="1198" customWidth="1"/>
    <col min="3590" max="3833" width="9" style="1198"/>
    <col min="3834" max="3834" width="22.375" style="1198" customWidth="1"/>
    <col min="3835" max="3835" width="1.75" style="1198" customWidth="1"/>
    <col min="3836" max="3836" width="15.5" style="1198" customWidth="1"/>
    <col min="3837" max="3837" width="1.875" style="1198" customWidth="1"/>
    <col min="3838" max="3838" width="17" style="1198" customWidth="1"/>
    <col min="3839" max="3839" width="1.5" style="1198" customWidth="1"/>
    <col min="3840" max="3840" width="9.625" style="1198" customWidth="1"/>
    <col min="3841" max="3841" width="2" style="1198" customWidth="1"/>
    <col min="3842" max="3842" width="11.375" style="1198" customWidth="1"/>
    <col min="3843" max="3843" width="10.125" style="1198" customWidth="1"/>
    <col min="3844" max="3844" width="11.75" style="1198" customWidth="1"/>
    <col min="3845" max="3845" width="18.125" style="1198" customWidth="1"/>
    <col min="3846" max="4089" width="9" style="1198"/>
    <col min="4090" max="4090" width="22.375" style="1198" customWidth="1"/>
    <col min="4091" max="4091" width="1.75" style="1198" customWidth="1"/>
    <col min="4092" max="4092" width="15.5" style="1198" customWidth="1"/>
    <col min="4093" max="4093" width="1.875" style="1198" customWidth="1"/>
    <col min="4094" max="4094" width="17" style="1198" customWidth="1"/>
    <col min="4095" max="4095" width="1.5" style="1198" customWidth="1"/>
    <col min="4096" max="4096" width="9.625" style="1198" customWidth="1"/>
    <col min="4097" max="4097" width="2" style="1198" customWidth="1"/>
    <col min="4098" max="4098" width="11.375" style="1198" customWidth="1"/>
    <col min="4099" max="4099" width="10.125" style="1198" customWidth="1"/>
    <col min="4100" max="4100" width="11.75" style="1198" customWidth="1"/>
    <col min="4101" max="4101" width="18.125" style="1198" customWidth="1"/>
    <col min="4102" max="4345" width="9" style="1198"/>
    <col min="4346" max="4346" width="22.375" style="1198" customWidth="1"/>
    <col min="4347" max="4347" width="1.75" style="1198" customWidth="1"/>
    <col min="4348" max="4348" width="15.5" style="1198" customWidth="1"/>
    <col min="4349" max="4349" width="1.875" style="1198" customWidth="1"/>
    <col min="4350" max="4350" width="17" style="1198" customWidth="1"/>
    <col min="4351" max="4351" width="1.5" style="1198" customWidth="1"/>
    <col min="4352" max="4352" width="9.625" style="1198" customWidth="1"/>
    <col min="4353" max="4353" width="2" style="1198" customWidth="1"/>
    <col min="4354" max="4354" width="11.375" style="1198" customWidth="1"/>
    <col min="4355" max="4355" width="10.125" style="1198" customWidth="1"/>
    <col min="4356" max="4356" width="11.75" style="1198" customWidth="1"/>
    <col min="4357" max="4357" width="18.125" style="1198" customWidth="1"/>
    <col min="4358" max="4601" width="9" style="1198"/>
    <col min="4602" max="4602" width="22.375" style="1198" customWidth="1"/>
    <col min="4603" max="4603" width="1.75" style="1198" customWidth="1"/>
    <col min="4604" max="4604" width="15.5" style="1198" customWidth="1"/>
    <col min="4605" max="4605" width="1.875" style="1198" customWidth="1"/>
    <col min="4606" max="4606" width="17" style="1198" customWidth="1"/>
    <col min="4607" max="4607" width="1.5" style="1198" customWidth="1"/>
    <col min="4608" max="4608" width="9.625" style="1198" customWidth="1"/>
    <col min="4609" max="4609" width="2" style="1198" customWidth="1"/>
    <col min="4610" max="4610" width="11.375" style="1198" customWidth="1"/>
    <col min="4611" max="4611" width="10.125" style="1198" customWidth="1"/>
    <col min="4612" max="4612" width="11.75" style="1198" customWidth="1"/>
    <col min="4613" max="4613" width="18.125" style="1198" customWidth="1"/>
    <col min="4614" max="4857" width="9" style="1198"/>
    <col min="4858" max="4858" width="22.375" style="1198" customWidth="1"/>
    <col min="4859" max="4859" width="1.75" style="1198" customWidth="1"/>
    <col min="4860" max="4860" width="15.5" style="1198" customWidth="1"/>
    <col min="4861" max="4861" width="1.875" style="1198" customWidth="1"/>
    <col min="4862" max="4862" width="17" style="1198" customWidth="1"/>
    <col min="4863" max="4863" width="1.5" style="1198" customWidth="1"/>
    <col min="4864" max="4864" width="9.625" style="1198" customWidth="1"/>
    <col min="4865" max="4865" width="2" style="1198" customWidth="1"/>
    <col min="4866" max="4866" width="11.375" style="1198" customWidth="1"/>
    <col min="4867" max="4867" width="10.125" style="1198" customWidth="1"/>
    <col min="4868" max="4868" width="11.75" style="1198" customWidth="1"/>
    <col min="4869" max="4869" width="18.125" style="1198" customWidth="1"/>
    <col min="4870" max="5113" width="9" style="1198"/>
    <col min="5114" max="5114" width="22.375" style="1198" customWidth="1"/>
    <col min="5115" max="5115" width="1.75" style="1198" customWidth="1"/>
    <col min="5116" max="5116" width="15.5" style="1198" customWidth="1"/>
    <col min="5117" max="5117" width="1.875" style="1198" customWidth="1"/>
    <col min="5118" max="5118" width="17" style="1198" customWidth="1"/>
    <col min="5119" max="5119" width="1.5" style="1198" customWidth="1"/>
    <col min="5120" max="5120" width="9.625" style="1198" customWidth="1"/>
    <col min="5121" max="5121" width="2" style="1198" customWidth="1"/>
    <col min="5122" max="5122" width="11.375" style="1198" customWidth="1"/>
    <col min="5123" max="5123" width="10.125" style="1198" customWidth="1"/>
    <col min="5124" max="5124" width="11.75" style="1198" customWidth="1"/>
    <col min="5125" max="5125" width="18.125" style="1198" customWidth="1"/>
    <col min="5126" max="5369" width="9" style="1198"/>
    <col min="5370" max="5370" width="22.375" style="1198" customWidth="1"/>
    <col min="5371" max="5371" width="1.75" style="1198" customWidth="1"/>
    <col min="5372" max="5372" width="15.5" style="1198" customWidth="1"/>
    <col min="5373" max="5373" width="1.875" style="1198" customWidth="1"/>
    <col min="5374" max="5374" width="17" style="1198" customWidth="1"/>
    <col min="5375" max="5375" width="1.5" style="1198" customWidth="1"/>
    <col min="5376" max="5376" width="9.625" style="1198" customWidth="1"/>
    <col min="5377" max="5377" width="2" style="1198" customWidth="1"/>
    <col min="5378" max="5378" width="11.375" style="1198" customWidth="1"/>
    <col min="5379" max="5379" width="10.125" style="1198" customWidth="1"/>
    <col min="5380" max="5380" width="11.75" style="1198" customWidth="1"/>
    <col min="5381" max="5381" width="18.125" style="1198" customWidth="1"/>
    <col min="5382" max="5625" width="9" style="1198"/>
    <col min="5626" max="5626" width="22.375" style="1198" customWidth="1"/>
    <col min="5627" max="5627" width="1.75" style="1198" customWidth="1"/>
    <col min="5628" max="5628" width="15.5" style="1198" customWidth="1"/>
    <col min="5629" max="5629" width="1.875" style="1198" customWidth="1"/>
    <col min="5630" max="5630" width="17" style="1198" customWidth="1"/>
    <col min="5631" max="5631" width="1.5" style="1198" customWidth="1"/>
    <col min="5632" max="5632" width="9.625" style="1198" customWidth="1"/>
    <col min="5633" max="5633" width="2" style="1198" customWidth="1"/>
    <col min="5634" max="5634" width="11.375" style="1198" customWidth="1"/>
    <col min="5635" max="5635" width="10.125" style="1198" customWidth="1"/>
    <col min="5636" max="5636" width="11.75" style="1198" customWidth="1"/>
    <col min="5637" max="5637" width="18.125" style="1198" customWidth="1"/>
    <col min="5638" max="5881" width="9" style="1198"/>
    <col min="5882" max="5882" width="22.375" style="1198" customWidth="1"/>
    <col min="5883" max="5883" width="1.75" style="1198" customWidth="1"/>
    <col min="5884" max="5884" width="15.5" style="1198" customWidth="1"/>
    <col min="5885" max="5885" width="1.875" style="1198" customWidth="1"/>
    <col min="5886" max="5886" width="17" style="1198" customWidth="1"/>
    <col min="5887" max="5887" width="1.5" style="1198" customWidth="1"/>
    <col min="5888" max="5888" width="9.625" style="1198" customWidth="1"/>
    <col min="5889" max="5889" width="2" style="1198" customWidth="1"/>
    <col min="5890" max="5890" width="11.375" style="1198" customWidth="1"/>
    <col min="5891" max="5891" width="10.125" style="1198" customWidth="1"/>
    <col min="5892" max="5892" width="11.75" style="1198" customWidth="1"/>
    <col min="5893" max="5893" width="18.125" style="1198" customWidth="1"/>
    <col min="5894" max="6137" width="9" style="1198"/>
    <col min="6138" max="6138" width="22.375" style="1198" customWidth="1"/>
    <col min="6139" max="6139" width="1.75" style="1198" customWidth="1"/>
    <col min="6140" max="6140" width="15.5" style="1198" customWidth="1"/>
    <col min="6141" max="6141" width="1.875" style="1198" customWidth="1"/>
    <col min="6142" max="6142" width="17" style="1198" customWidth="1"/>
    <col min="6143" max="6143" width="1.5" style="1198" customWidth="1"/>
    <col min="6144" max="6144" width="9.625" style="1198" customWidth="1"/>
    <col min="6145" max="6145" width="2" style="1198" customWidth="1"/>
    <col min="6146" max="6146" width="11.375" style="1198" customWidth="1"/>
    <col min="6147" max="6147" width="10.125" style="1198" customWidth="1"/>
    <col min="6148" max="6148" width="11.75" style="1198" customWidth="1"/>
    <col min="6149" max="6149" width="18.125" style="1198" customWidth="1"/>
    <col min="6150" max="6393" width="9" style="1198"/>
    <col min="6394" max="6394" width="22.375" style="1198" customWidth="1"/>
    <col min="6395" max="6395" width="1.75" style="1198" customWidth="1"/>
    <col min="6396" max="6396" width="15.5" style="1198" customWidth="1"/>
    <col min="6397" max="6397" width="1.875" style="1198" customWidth="1"/>
    <col min="6398" max="6398" width="17" style="1198" customWidth="1"/>
    <col min="6399" max="6399" width="1.5" style="1198" customWidth="1"/>
    <col min="6400" max="6400" width="9.625" style="1198" customWidth="1"/>
    <col min="6401" max="6401" width="2" style="1198" customWidth="1"/>
    <col min="6402" max="6402" width="11.375" style="1198" customWidth="1"/>
    <col min="6403" max="6403" width="10.125" style="1198" customWidth="1"/>
    <col min="6404" max="6404" width="11.75" style="1198" customWidth="1"/>
    <col min="6405" max="6405" width="18.125" style="1198" customWidth="1"/>
    <col min="6406" max="6649" width="9" style="1198"/>
    <col min="6650" max="6650" width="22.375" style="1198" customWidth="1"/>
    <col min="6651" max="6651" width="1.75" style="1198" customWidth="1"/>
    <col min="6652" max="6652" width="15.5" style="1198" customWidth="1"/>
    <col min="6653" max="6653" width="1.875" style="1198" customWidth="1"/>
    <col min="6654" max="6654" width="17" style="1198" customWidth="1"/>
    <col min="6655" max="6655" width="1.5" style="1198" customWidth="1"/>
    <col min="6656" max="6656" width="9.625" style="1198" customWidth="1"/>
    <col min="6657" max="6657" width="2" style="1198" customWidth="1"/>
    <col min="6658" max="6658" width="11.375" style="1198" customWidth="1"/>
    <col min="6659" max="6659" width="10.125" style="1198" customWidth="1"/>
    <col min="6660" max="6660" width="11.75" style="1198" customWidth="1"/>
    <col min="6661" max="6661" width="18.125" style="1198" customWidth="1"/>
    <col min="6662" max="6905" width="9" style="1198"/>
    <col min="6906" max="6906" width="22.375" style="1198" customWidth="1"/>
    <col min="6907" max="6907" width="1.75" style="1198" customWidth="1"/>
    <col min="6908" max="6908" width="15.5" style="1198" customWidth="1"/>
    <col min="6909" max="6909" width="1.875" style="1198" customWidth="1"/>
    <col min="6910" max="6910" width="17" style="1198" customWidth="1"/>
    <col min="6911" max="6911" width="1.5" style="1198" customWidth="1"/>
    <col min="6912" max="6912" width="9.625" style="1198" customWidth="1"/>
    <col min="6913" max="6913" width="2" style="1198" customWidth="1"/>
    <col min="6914" max="6914" width="11.375" style="1198" customWidth="1"/>
    <col min="6915" max="6915" width="10.125" style="1198" customWidth="1"/>
    <col min="6916" max="6916" width="11.75" style="1198" customWidth="1"/>
    <col min="6917" max="6917" width="18.125" style="1198" customWidth="1"/>
    <col min="6918" max="7161" width="9" style="1198"/>
    <col min="7162" max="7162" width="22.375" style="1198" customWidth="1"/>
    <col min="7163" max="7163" width="1.75" style="1198" customWidth="1"/>
    <col min="7164" max="7164" width="15.5" style="1198" customWidth="1"/>
    <col min="7165" max="7165" width="1.875" style="1198" customWidth="1"/>
    <col min="7166" max="7166" width="17" style="1198" customWidth="1"/>
    <col min="7167" max="7167" width="1.5" style="1198" customWidth="1"/>
    <col min="7168" max="7168" width="9.625" style="1198" customWidth="1"/>
    <col min="7169" max="7169" width="2" style="1198" customWidth="1"/>
    <col min="7170" max="7170" width="11.375" style="1198" customWidth="1"/>
    <col min="7171" max="7171" width="10.125" style="1198" customWidth="1"/>
    <col min="7172" max="7172" width="11.75" style="1198" customWidth="1"/>
    <col min="7173" max="7173" width="18.125" style="1198" customWidth="1"/>
    <col min="7174" max="7417" width="9" style="1198"/>
    <col min="7418" max="7418" width="22.375" style="1198" customWidth="1"/>
    <col min="7419" max="7419" width="1.75" style="1198" customWidth="1"/>
    <col min="7420" max="7420" width="15.5" style="1198" customWidth="1"/>
    <col min="7421" max="7421" width="1.875" style="1198" customWidth="1"/>
    <col min="7422" max="7422" width="17" style="1198" customWidth="1"/>
    <col min="7423" max="7423" width="1.5" style="1198" customWidth="1"/>
    <col min="7424" max="7424" width="9.625" style="1198" customWidth="1"/>
    <col min="7425" max="7425" width="2" style="1198" customWidth="1"/>
    <col min="7426" max="7426" width="11.375" style="1198" customWidth="1"/>
    <col min="7427" max="7427" width="10.125" style="1198" customWidth="1"/>
    <col min="7428" max="7428" width="11.75" style="1198" customWidth="1"/>
    <col min="7429" max="7429" width="18.125" style="1198" customWidth="1"/>
    <col min="7430" max="7673" width="9" style="1198"/>
    <col min="7674" max="7674" width="22.375" style="1198" customWidth="1"/>
    <col min="7675" max="7675" width="1.75" style="1198" customWidth="1"/>
    <col min="7676" max="7676" width="15.5" style="1198" customWidth="1"/>
    <col min="7677" max="7677" width="1.875" style="1198" customWidth="1"/>
    <col min="7678" max="7678" width="17" style="1198" customWidth="1"/>
    <col min="7679" max="7679" width="1.5" style="1198" customWidth="1"/>
    <col min="7680" max="7680" width="9.625" style="1198" customWidth="1"/>
    <col min="7681" max="7681" width="2" style="1198" customWidth="1"/>
    <col min="7682" max="7682" width="11.375" style="1198" customWidth="1"/>
    <col min="7683" max="7683" width="10.125" style="1198" customWidth="1"/>
    <col min="7684" max="7684" width="11.75" style="1198" customWidth="1"/>
    <col min="7685" max="7685" width="18.125" style="1198" customWidth="1"/>
    <col min="7686" max="7929" width="9" style="1198"/>
    <col min="7930" max="7930" width="22.375" style="1198" customWidth="1"/>
    <col min="7931" max="7931" width="1.75" style="1198" customWidth="1"/>
    <col min="7932" max="7932" width="15.5" style="1198" customWidth="1"/>
    <col min="7933" max="7933" width="1.875" style="1198" customWidth="1"/>
    <col min="7934" max="7934" width="17" style="1198" customWidth="1"/>
    <col min="7935" max="7935" width="1.5" style="1198" customWidth="1"/>
    <col min="7936" max="7936" width="9.625" style="1198" customWidth="1"/>
    <col min="7937" max="7937" width="2" style="1198" customWidth="1"/>
    <col min="7938" max="7938" width="11.375" style="1198" customWidth="1"/>
    <col min="7939" max="7939" width="10.125" style="1198" customWidth="1"/>
    <col min="7940" max="7940" width="11.75" style="1198" customWidth="1"/>
    <col min="7941" max="7941" width="18.125" style="1198" customWidth="1"/>
    <col min="7942" max="8185" width="9" style="1198"/>
    <col min="8186" max="8186" width="22.375" style="1198" customWidth="1"/>
    <col min="8187" max="8187" width="1.75" style="1198" customWidth="1"/>
    <col min="8188" max="8188" width="15.5" style="1198" customWidth="1"/>
    <col min="8189" max="8189" width="1.875" style="1198" customWidth="1"/>
    <col min="8190" max="8190" width="17" style="1198" customWidth="1"/>
    <col min="8191" max="8191" width="1.5" style="1198" customWidth="1"/>
    <col min="8192" max="8192" width="9.625" style="1198" customWidth="1"/>
    <col min="8193" max="8193" width="2" style="1198" customWidth="1"/>
    <col min="8194" max="8194" width="11.375" style="1198" customWidth="1"/>
    <col min="8195" max="8195" width="10.125" style="1198" customWidth="1"/>
    <col min="8196" max="8196" width="11.75" style="1198" customWidth="1"/>
    <col min="8197" max="8197" width="18.125" style="1198" customWidth="1"/>
    <col min="8198" max="8441" width="9" style="1198"/>
    <col min="8442" max="8442" width="22.375" style="1198" customWidth="1"/>
    <col min="8443" max="8443" width="1.75" style="1198" customWidth="1"/>
    <col min="8444" max="8444" width="15.5" style="1198" customWidth="1"/>
    <col min="8445" max="8445" width="1.875" style="1198" customWidth="1"/>
    <col min="8446" max="8446" width="17" style="1198" customWidth="1"/>
    <col min="8447" max="8447" width="1.5" style="1198" customWidth="1"/>
    <col min="8448" max="8448" width="9.625" style="1198" customWidth="1"/>
    <col min="8449" max="8449" width="2" style="1198" customWidth="1"/>
    <col min="8450" max="8450" width="11.375" style="1198" customWidth="1"/>
    <col min="8451" max="8451" width="10.125" style="1198" customWidth="1"/>
    <col min="8452" max="8452" width="11.75" style="1198" customWidth="1"/>
    <col min="8453" max="8453" width="18.125" style="1198" customWidth="1"/>
    <col min="8454" max="8697" width="9" style="1198"/>
    <col min="8698" max="8698" width="22.375" style="1198" customWidth="1"/>
    <col min="8699" max="8699" width="1.75" style="1198" customWidth="1"/>
    <col min="8700" max="8700" width="15.5" style="1198" customWidth="1"/>
    <col min="8701" max="8701" width="1.875" style="1198" customWidth="1"/>
    <col min="8702" max="8702" width="17" style="1198" customWidth="1"/>
    <col min="8703" max="8703" width="1.5" style="1198" customWidth="1"/>
    <col min="8704" max="8704" width="9.625" style="1198" customWidth="1"/>
    <col min="8705" max="8705" width="2" style="1198" customWidth="1"/>
    <col min="8706" max="8706" width="11.375" style="1198" customWidth="1"/>
    <col min="8707" max="8707" width="10.125" style="1198" customWidth="1"/>
    <col min="8708" max="8708" width="11.75" style="1198" customWidth="1"/>
    <col min="8709" max="8709" width="18.125" style="1198" customWidth="1"/>
    <col min="8710" max="8953" width="9" style="1198"/>
    <col min="8954" max="8954" width="22.375" style="1198" customWidth="1"/>
    <col min="8955" max="8955" width="1.75" style="1198" customWidth="1"/>
    <col min="8956" max="8956" width="15.5" style="1198" customWidth="1"/>
    <col min="8957" max="8957" width="1.875" style="1198" customWidth="1"/>
    <col min="8958" max="8958" width="17" style="1198" customWidth="1"/>
    <col min="8959" max="8959" width="1.5" style="1198" customWidth="1"/>
    <col min="8960" max="8960" width="9.625" style="1198" customWidth="1"/>
    <col min="8961" max="8961" width="2" style="1198" customWidth="1"/>
    <col min="8962" max="8962" width="11.375" style="1198" customWidth="1"/>
    <col min="8963" max="8963" width="10.125" style="1198" customWidth="1"/>
    <col min="8964" max="8964" width="11.75" style="1198" customWidth="1"/>
    <col min="8965" max="8965" width="18.125" style="1198" customWidth="1"/>
    <col min="8966" max="9209" width="9" style="1198"/>
    <col min="9210" max="9210" width="22.375" style="1198" customWidth="1"/>
    <col min="9211" max="9211" width="1.75" style="1198" customWidth="1"/>
    <col min="9212" max="9212" width="15.5" style="1198" customWidth="1"/>
    <col min="9213" max="9213" width="1.875" style="1198" customWidth="1"/>
    <col min="9214" max="9214" width="17" style="1198" customWidth="1"/>
    <col min="9215" max="9215" width="1.5" style="1198" customWidth="1"/>
    <col min="9216" max="9216" width="9.625" style="1198" customWidth="1"/>
    <col min="9217" max="9217" width="2" style="1198" customWidth="1"/>
    <col min="9218" max="9218" width="11.375" style="1198" customWidth="1"/>
    <col min="9219" max="9219" width="10.125" style="1198" customWidth="1"/>
    <col min="9220" max="9220" width="11.75" style="1198" customWidth="1"/>
    <col min="9221" max="9221" width="18.125" style="1198" customWidth="1"/>
    <col min="9222" max="9465" width="9" style="1198"/>
    <col min="9466" max="9466" width="22.375" style="1198" customWidth="1"/>
    <col min="9467" max="9467" width="1.75" style="1198" customWidth="1"/>
    <col min="9468" max="9468" width="15.5" style="1198" customWidth="1"/>
    <col min="9469" max="9469" width="1.875" style="1198" customWidth="1"/>
    <col min="9470" max="9470" width="17" style="1198" customWidth="1"/>
    <col min="9471" max="9471" width="1.5" style="1198" customWidth="1"/>
    <col min="9472" max="9472" width="9.625" style="1198" customWidth="1"/>
    <col min="9473" max="9473" width="2" style="1198" customWidth="1"/>
    <col min="9474" max="9474" width="11.375" style="1198" customWidth="1"/>
    <col min="9475" max="9475" width="10.125" style="1198" customWidth="1"/>
    <col min="9476" max="9476" width="11.75" style="1198" customWidth="1"/>
    <col min="9477" max="9477" width="18.125" style="1198" customWidth="1"/>
    <col min="9478" max="9721" width="9" style="1198"/>
    <col min="9722" max="9722" width="22.375" style="1198" customWidth="1"/>
    <col min="9723" max="9723" width="1.75" style="1198" customWidth="1"/>
    <col min="9724" max="9724" width="15.5" style="1198" customWidth="1"/>
    <col min="9725" max="9725" width="1.875" style="1198" customWidth="1"/>
    <col min="9726" max="9726" width="17" style="1198" customWidth="1"/>
    <col min="9727" max="9727" width="1.5" style="1198" customWidth="1"/>
    <col min="9728" max="9728" width="9.625" style="1198" customWidth="1"/>
    <col min="9729" max="9729" width="2" style="1198" customWidth="1"/>
    <col min="9730" max="9730" width="11.375" style="1198" customWidth="1"/>
    <col min="9731" max="9731" width="10.125" style="1198" customWidth="1"/>
    <col min="9732" max="9732" width="11.75" style="1198" customWidth="1"/>
    <col min="9733" max="9733" width="18.125" style="1198" customWidth="1"/>
    <col min="9734" max="9977" width="9" style="1198"/>
    <col min="9978" max="9978" width="22.375" style="1198" customWidth="1"/>
    <col min="9979" max="9979" width="1.75" style="1198" customWidth="1"/>
    <col min="9980" max="9980" width="15.5" style="1198" customWidth="1"/>
    <col min="9981" max="9981" width="1.875" style="1198" customWidth="1"/>
    <col min="9982" max="9982" width="17" style="1198" customWidth="1"/>
    <col min="9983" max="9983" width="1.5" style="1198" customWidth="1"/>
    <col min="9984" max="9984" width="9.625" style="1198" customWidth="1"/>
    <col min="9985" max="9985" width="2" style="1198" customWidth="1"/>
    <col min="9986" max="9986" width="11.375" style="1198" customWidth="1"/>
    <col min="9987" max="9987" width="10.125" style="1198" customWidth="1"/>
    <col min="9988" max="9988" width="11.75" style="1198" customWidth="1"/>
    <col min="9989" max="9989" width="18.125" style="1198" customWidth="1"/>
    <col min="9990" max="10233" width="9" style="1198"/>
    <col min="10234" max="10234" width="22.375" style="1198" customWidth="1"/>
    <col min="10235" max="10235" width="1.75" style="1198" customWidth="1"/>
    <col min="10236" max="10236" width="15.5" style="1198" customWidth="1"/>
    <col min="10237" max="10237" width="1.875" style="1198" customWidth="1"/>
    <col min="10238" max="10238" width="17" style="1198" customWidth="1"/>
    <col min="10239" max="10239" width="1.5" style="1198" customWidth="1"/>
    <col min="10240" max="10240" width="9.625" style="1198" customWidth="1"/>
    <col min="10241" max="10241" width="2" style="1198" customWidth="1"/>
    <col min="10242" max="10242" width="11.375" style="1198" customWidth="1"/>
    <col min="10243" max="10243" width="10.125" style="1198" customWidth="1"/>
    <col min="10244" max="10244" width="11.75" style="1198" customWidth="1"/>
    <col min="10245" max="10245" width="18.125" style="1198" customWidth="1"/>
    <col min="10246" max="10489" width="9" style="1198"/>
    <col min="10490" max="10490" width="22.375" style="1198" customWidth="1"/>
    <col min="10491" max="10491" width="1.75" style="1198" customWidth="1"/>
    <col min="10492" max="10492" width="15.5" style="1198" customWidth="1"/>
    <col min="10493" max="10493" width="1.875" style="1198" customWidth="1"/>
    <col min="10494" max="10494" width="17" style="1198" customWidth="1"/>
    <col min="10495" max="10495" width="1.5" style="1198" customWidth="1"/>
    <col min="10496" max="10496" width="9.625" style="1198" customWidth="1"/>
    <col min="10497" max="10497" width="2" style="1198" customWidth="1"/>
    <col min="10498" max="10498" width="11.375" style="1198" customWidth="1"/>
    <col min="10499" max="10499" width="10.125" style="1198" customWidth="1"/>
    <col min="10500" max="10500" width="11.75" style="1198" customWidth="1"/>
    <col min="10501" max="10501" width="18.125" style="1198" customWidth="1"/>
    <col min="10502" max="10745" width="9" style="1198"/>
    <col min="10746" max="10746" width="22.375" style="1198" customWidth="1"/>
    <col min="10747" max="10747" width="1.75" style="1198" customWidth="1"/>
    <col min="10748" max="10748" width="15.5" style="1198" customWidth="1"/>
    <col min="10749" max="10749" width="1.875" style="1198" customWidth="1"/>
    <col min="10750" max="10750" width="17" style="1198" customWidth="1"/>
    <col min="10751" max="10751" width="1.5" style="1198" customWidth="1"/>
    <col min="10752" max="10752" width="9.625" style="1198" customWidth="1"/>
    <col min="10753" max="10753" width="2" style="1198" customWidth="1"/>
    <col min="10754" max="10754" width="11.375" style="1198" customWidth="1"/>
    <col min="10755" max="10755" width="10.125" style="1198" customWidth="1"/>
    <col min="10756" max="10756" width="11.75" style="1198" customWidth="1"/>
    <col min="10757" max="10757" width="18.125" style="1198" customWidth="1"/>
    <col min="10758" max="11001" width="9" style="1198"/>
    <col min="11002" max="11002" width="22.375" style="1198" customWidth="1"/>
    <col min="11003" max="11003" width="1.75" style="1198" customWidth="1"/>
    <col min="11004" max="11004" width="15.5" style="1198" customWidth="1"/>
    <col min="11005" max="11005" width="1.875" style="1198" customWidth="1"/>
    <col min="11006" max="11006" width="17" style="1198" customWidth="1"/>
    <col min="11007" max="11007" width="1.5" style="1198" customWidth="1"/>
    <col min="11008" max="11008" width="9.625" style="1198" customWidth="1"/>
    <col min="11009" max="11009" width="2" style="1198" customWidth="1"/>
    <col min="11010" max="11010" width="11.375" style="1198" customWidth="1"/>
    <col min="11011" max="11011" width="10.125" style="1198" customWidth="1"/>
    <col min="11012" max="11012" width="11.75" style="1198" customWidth="1"/>
    <col min="11013" max="11013" width="18.125" style="1198" customWidth="1"/>
    <col min="11014" max="11257" width="9" style="1198"/>
    <col min="11258" max="11258" width="22.375" style="1198" customWidth="1"/>
    <col min="11259" max="11259" width="1.75" style="1198" customWidth="1"/>
    <col min="11260" max="11260" width="15.5" style="1198" customWidth="1"/>
    <col min="11261" max="11261" width="1.875" style="1198" customWidth="1"/>
    <col min="11262" max="11262" width="17" style="1198" customWidth="1"/>
    <col min="11263" max="11263" width="1.5" style="1198" customWidth="1"/>
    <col min="11264" max="11264" width="9.625" style="1198" customWidth="1"/>
    <col min="11265" max="11265" width="2" style="1198" customWidth="1"/>
    <col min="11266" max="11266" width="11.375" style="1198" customWidth="1"/>
    <col min="11267" max="11267" width="10.125" style="1198" customWidth="1"/>
    <col min="11268" max="11268" width="11.75" style="1198" customWidth="1"/>
    <col min="11269" max="11269" width="18.125" style="1198" customWidth="1"/>
    <col min="11270" max="11513" width="9" style="1198"/>
    <col min="11514" max="11514" width="22.375" style="1198" customWidth="1"/>
    <col min="11515" max="11515" width="1.75" style="1198" customWidth="1"/>
    <col min="11516" max="11516" width="15.5" style="1198" customWidth="1"/>
    <col min="11517" max="11517" width="1.875" style="1198" customWidth="1"/>
    <col min="11518" max="11518" width="17" style="1198" customWidth="1"/>
    <col min="11519" max="11519" width="1.5" style="1198" customWidth="1"/>
    <col min="11520" max="11520" width="9.625" style="1198" customWidth="1"/>
    <col min="11521" max="11521" width="2" style="1198" customWidth="1"/>
    <col min="11522" max="11522" width="11.375" style="1198" customWidth="1"/>
    <col min="11523" max="11523" width="10.125" style="1198" customWidth="1"/>
    <col min="11524" max="11524" width="11.75" style="1198" customWidth="1"/>
    <col min="11525" max="11525" width="18.125" style="1198" customWidth="1"/>
    <col min="11526" max="11769" width="9" style="1198"/>
    <col min="11770" max="11770" width="22.375" style="1198" customWidth="1"/>
    <col min="11771" max="11771" width="1.75" style="1198" customWidth="1"/>
    <col min="11772" max="11772" width="15.5" style="1198" customWidth="1"/>
    <col min="11773" max="11773" width="1.875" style="1198" customWidth="1"/>
    <col min="11774" max="11774" width="17" style="1198" customWidth="1"/>
    <col min="11775" max="11775" width="1.5" style="1198" customWidth="1"/>
    <col min="11776" max="11776" width="9.625" style="1198" customWidth="1"/>
    <col min="11777" max="11777" width="2" style="1198" customWidth="1"/>
    <col min="11778" max="11778" width="11.375" style="1198" customWidth="1"/>
    <col min="11779" max="11779" width="10.125" style="1198" customWidth="1"/>
    <col min="11780" max="11780" width="11.75" style="1198" customWidth="1"/>
    <col min="11781" max="11781" width="18.125" style="1198" customWidth="1"/>
    <col min="11782" max="12025" width="9" style="1198"/>
    <col min="12026" max="12026" width="22.375" style="1198" customWidth="1"/>
    <col min="12027" max="12027" width="1.75" style="1198" customWidth="1"/>
    <col min="12028" max="12028" width="15.5" style="1198" customWidth="1"/>
    <col min="12029" max="12029" width="1.875" style="1198" customWidth="1"/>
    <col min="12030" max="12030" width="17" style="1198" customWidth="1"/>
    <col min="12031" max="12031" width="1.5" style="1198" customWidth="1"/>
    <col min="12032" max="12032" width="9.625" style="1198" customWidth="1"/>
    <col min="12033" max="12033" width="2" style="1198" customWidth="1"/>
    <col min="12034" max="12034" width="11.375" style="1198" customWidth="1"/>
    <col min="12035" max="12035" width="10.125" style="1198" customWidth="1"/>
    <col min="12036" max="12036" width="11.75" style="1198" customWidth="1"/>
    <col min="12037" max="12037" width="18.125" style="1198" customWidth="1"/>
    <col min="12038" max="12281" width="9" style="1198"/>
    <col min="12282" max="12282" width="22.375" style="1198" customWidth="1"/>
    <col min="12283" max="12283" width="1.75" style="1198" customWidth="1"/>
    <col min="12284" max="12284" width="15.5" style="1198" customWidth="1"/>
    <col min="12285" max="12285" width="1.875" style="1198" customWidth="1"/>
    <col min="12286" max="12286" width="17" style="1198" customWidth="1"/>
    <col min="12287" max="12287" width="1.5" style="1198" customWidth="1"/>
    <col min="12288" max="12288" width="9.625" style="1198" customWidth="1"/>
    <col min="12289" max="12289" width="2" style="1198" customWidth="1"/>
    <col min="12290" max="12290" width="11.375" style="1198" customWidth="1"/>
    <col min="12291" max="12291" width="10.125" style="1198" customWidth="1"/>
    <col min="12292" max="12292" width="11.75" style="1198" customWidth="1"/>
    <col min="12293" max="12293" width="18.125" style="1198" customWidth="1"/>
    <col min="12294" max="12537" width="9" style="1198"/>
    <col min="12538" max="12538" width="22.375" style="1198" customWidth="1"/>
    <col min="12539" max="12539" width="1.75" style="1198" customWidth="1"/>
    <col min="12540" max="12540" width="15.5" style="1198" customWidth="1"/>
    <col min="12541" max="12541" width="1.875" style="1198" customWidth="1"/>
    <col min="12542" max="12542" width="17" style="1198" customWidth="1"/>
    <col min="12543" max="12543" width="1.5" style="1198" customWidth="1"/>
    <col min="12544" max="12544" width="9.625" style="1198" customWidth="1"/>
    <col min="12545" max="12545" width="2" style="1198" customWidth="1"/>
    <col min="12546" max="12546" width="11.375" style="1198" customWidth="1"/>
    <col min="12547" max="12547" width="10.125" style="1198" customWidth="1"/>
    <col min="12548" max="12548" width="11.75" style="1198" customWidth="1"/>
    <col min="12549" max="12549" width="18.125" style="1198" customWidth="1"/>
    <col min="12550" max="12793" width="9" style="1198"/>
    <col min="12794" max="12794" width="22.375" style="1198" customWidth="1"/>
    <col min="12795" max="12795" width="1.75" style="1198" customWidth="1"/>
    <col min="12796" max="12796" width="15.5" style="1198" customWidth="1"/>
    <col min="12797" max="12797" width="1.875" style="1198" customWidth="1"/>
    <col min="12798" max="12798" width="17" style="1198" customWidth="1"/>
    <col min="12799" max="12799" width="1.5" style="1198" customWidth="1"/>
    <col min="12800" max="12800" width="9.625" style="1198" customWidth="1"/>
    <col min="12801" max="12801" width="2" style="1198" customWidth="1"/>
    <col min="12802" max="12802" width="11.375" style="1198" customWidth="1"/>
    <col min="12803" max="12803" width="10.125" style="1198" customWidth="1"/>
    <col min="12804" max="12804" width="11.75" style="1198" customWidth="1"/>
    <col min="12805" max="12805" width="18.125" style="1198" customWidth="1"/>
    <col min="12806" max="13049" width="9" style="1198"/>
    <col min="13050" max="13050" width="22.375" style="1198" customWidth="1"/>
    <col min="13051" max="13051" width="1.75" style="1198" customWidth="1"/>
    <col min="13052" max="13052" width="15.5" style="1198" customWidth="1"/>
    <col min="13053" max="13053" width="1.875" style="1198" customWidth="1"/>
    <col min="13054" max="13054" width="17" style="1198" customWidth="1"/>
    <col min="13055" max="13055" width="1.5" style="1198" customWidth="1"/>
    <col min="13056" max="13056" width="9.625" style="1198" customWidth="1"/>
    <col min="13057" max="13057" width="2" style="1198" customWidth="1"/>
    <col min="13058" max="13058" width="11.375" style="1198" customWidth="1"/>
    <col min="13059" max="13059" width="10.125" style="1198" customWidth="1"/>
    <col min="13060" max="13060" width="11.75" style="1198" customWidth="1"/>
    <col min="13061" max="13061" width="18.125" style="1198" customWidth="1"/>
    <col min="13062" max="13305" width="9" style="1198"/>
    <col min="13306" max="13306" width="22.375" style="1198" customWidth="1"/>
    <col min="13307" max="13307" width="1.75" style="1198" customWidth="1"/>
    <col min="13308" max="13308" width="15.5" style="1198" customWidth="1"/>
    <col min="13309" max="13309" width="1.875" style="1198" customWidth="1"/>
    <col min="13310" max="13310" width="17" style="1198" customWidth="1"/>
    <col min="13311" max="13311" width="1.5" style="1198" customWidth="1"/>
    <col min="13312" max="13312" width="9.625" style="1198" customWidth="1"/>
    <col min="13313" max="13313" width="2" style="1198" customWidth="1"/>
    <col min="13314" max="13314" width="11.375" style="1198" customWidth="1"/>
    <col min="13315" max="13315" width="10.125" style="1198" customWidth="1"/>
    <col min="13316" max="13316" width="11.75" style="1198" customWidth="1"/>
    <col min="13317" max="13317" width="18.125" style="1198" customWidth="1"/>
    <col min="13318" max="13561" width="9" style="1198"/>
    <col min="13562" max="13562" width="22.375" style="1198" customWidth="1"/>
    <col min="13563" max="13563" width="1.75" style="1198" customWidth="1"/>
    <col min="13564" max="13564" width="15.5" style="1198" customWidth="1"/>
    <col min="13565" max="13565" width="1.875" style="1198" customWidth="1"/>
    <col min="13566" max="13566" width="17" style="1198" customWidth="1"/>
    <col min="13567" max="13567" width="1.5" style="1198" customWidth="1"/>
    <col min="13568" max="13568" width="9.625" style="1198" customWidth="1"/>
    <col min="13569" max="13569" width="2" style="1198" customWidth="1"/>
    <col min="13570" max="13570" width="11.375" style="1198" customWidth="1"/>
    <col min="13571" max="13571" width="10.125" style="1198" customWidth="1"/>
    <col min="13572" max="13572" width="11.75" style="1198" customWidth="1"/>
    <col min="13573" max="13573" width="18.125" style="1198" customWidth="1"/>
    <col min="13574" max="13817" width="9" style="1198"/>
    <col min="13818" max="13818" width="22.375" style="1198" customWidth="1"/>
    <col min="13819" max="13819" width="1.75" style="1198" customWidth="1"/>
    <col min="13820" max="13820" width="15.5" style="1198" customWidth="1"/>
    <col min="13821" max="13821" width="1.875" style="1198" customWidth="1"/>
    <col min="13822" max="13822" width="17" style="1198" customWidth="1"/>
    <col min="13823" max="13823" width="1.5" style="1198" customWidth="1"/>
    <col min="13824" max="13824" width="9.625" style="1198" customWidth="1"/>
    <col min="13825" max="13825" width="2" style="1198" customWidth="1"/>
    <col min="13826" max="13826" width="11.375" style="1198" customWidth="1"/>
    <col min="13827" max="13827" width="10.125" style="1198" customWidth="1"/>
    <col min="13828" max="13828" width="11.75" style="1198" customWidth="1"/>
    <col min="13829" max="13829" width="18.125" style="1198" customWidth="1"/>
    <col min="13830" max="14073" width="9" style="1198"/>
    <col min="14074" max="14074" width="22.375" style="1198" customWidth="1"/>
    <col min="14075" max="14075" width="1.75" style="1198" customWidth="1"/>
    <col min="14076" max="14076" width="15.5" style="1198" customWidth="1"/>
    <col min="14077" max="14077" width="1.875" style="1198" customWidth="1"/>
    <col min="14078" max="14078" width="17" style="1198" customWidth="1"/>
    <col min="14079" max="14079" width="1.5" style="1198" customWidth="1"/>
    <col min="14080" max="14080" width="9.625" style="1198" customWidth="1"/>
    <col min="14081" max="14081" width="2" style="1198" customWidth="1"/>
    <col min="14082" max="14082" width="11.375" style="1198" customWidth="1"/>
    <col min="14083" max="14083" width="10.125" style="1198" customWidth="1"/>
    <col min="14084" max="14084" width="11.75" style="1198" customWidth="1"/>
    <col min="14085" max="14085" width="18.125" style="1198" customWidth="1"/>
    <col min="14086" max="14329" width="9" style="1198"/>
    <col min="14330" max="14330" width="22.375" style="1198" customWidth="1"/>
    <col min="14331" max="14331" width="1.75" style="1198" customWidth="1"/>
    <col min="14332" max="14332" width="15.5" style="1198" customWidth="1"/>
    <col min="14333" max="14333" width="1.875" style="1198" customWidth="1"/>
    <col min="14334" max="14334" width="17" style="1198" customWidth="1"/>
    <col min="14335" max="14335" width="1.5" style="1198" customWidth="1"/>
    <col min="14336" max="14336" width="9.625" style="1198" customWidth="1"/>
    <col min="14337" max="14337" width="2" style="1198" customWidth="1"/>
    <col min="14338" max="14338" width="11.375" style="1198" customWidth="1"/>
    <col min="14339" max="14339" width="10.125" style="1198" customWidth="1"/>
    <col min="14340" max="14340" width="11.75" style="1198" customWidth="1"/>
    <col min="14341" max="14341" width="18.125" style="1198" customWidth="1"/>
    <col min="14342" max="14585" width="9" style="1198"/>
    <col min="14586" max="14586" width="22.375" style="1198" customWidth="1"/>
    <col min="14587" max="14587" width="1.75" style="1198" customWidth="1"/>
    <col min="14588" max="14588" width="15.5" style="1198" customWidth="1"/>
    <col min="14589" max="14589" width="1.875" style="1198" customWidth="1"/>
    <col min="14590" max="14590" width="17" style="1198" customWidth="1"/>
    <col min="14591" max="14591" width="1.5" style="1198" customWidth="1"/>
    <col min="14592" max="14592" width="9.625" style="1198" customWidth="1"/>
    <col min="14593" max="14593" width="2" style="1198" customWidth="1"/>
    <col min="14594" max="14594" width="11.375" style="1198" customWidth="1"/>
    <col min="14595" max="14595" width="10.125" style="1198" customWidth="1"/>
    <col min="14596" max="14596" width="11.75" style="1198" customWidth="1"/>
    <col min="14597" max="14597" width="18.125" style="1198" customWidth="1"/>
    <col min="14598" max="14841" width="9" style="1198"/>
    <col min="14842" max="14842" width="22.375" style="1198" customWidth="1"/>
    <col min="14843" max="14843" width="1.75" style="1198" customWidth="1"/>
    <col min="14844" max="14844" width="15.5" style="1198" customWidth="1"/>
    <col min="14845" max="14845" width="1.875" style="1198" customWidth="1"/>
    <col min="14846" max="14846" width="17" style="1198" customWidth="1"/>
    <col min="14847" max="14847" width="1.5" style="1198" customWidth="1"/>
    <col min="14848" max="14848" width="9.625" style="1198" customWidth="1"/>
    <col min="14849" max="14849" width="2" style="1198" customWidth="1"/>
    <col min="14850" max="14850" width="11.375" style="1198" customWidth="1"/>
    <col min="14851" max="14851" width="10.125" style="1198" customWidth="1"/>
    <col min="14852" max="14852" width="11.75" style="1198" customWidth="1"/>
    <col min="14853" max="14853" width="18.125" style="1198" customWidth="1"/>
    <col min="14854" max="15097" width="9" style="1198"/>
    <col min="15098" max="15098" width="22.375" style="1198" customWidth="1"/>
    <col min="15099" max="15099" width="1.75" style="1198" customWidth="1"/>
    <col min="15100" max="15100" width="15.5" style="1198" customWidth="1"/>
    <col min="15101" max="15101" width="1.875" style="1198" customWidth="1"/>
    <col min="15102" max="15102" width="17" style="1198" customWidth="1"/>
    <col min="15103" max="15103" width="1.5" style="1198" customWidth="1"/>
    <col min="15104" max="15104" width="9.625" style="1198" customWidth="1"/>
    <col min="15105" max="15105" width="2" style="1198" customWidth="1"/>
    <col min="15106" max="15106" width="11.375" style="1198" customWidth="1"/>
    <col min="15107" max="15107" width="10.125" style="1198" customWidth="1"/>
    <col min="15108" max="15108" width="11.75" style="1198" customWidth="1"/>
    <col min="15109" max="15109" width="18.125" style="1198" customWidth="1"/>
    <col min="15110" max="15353" width="9" style="1198"/>
    <col min="15354" max="15354" width="22.375" style="1198" customWidth="1"/>
    <col min="15355" max="15355" width="1.75" style="1198" customWidth="1"/>
    <col min="15356" max="15356" width="15.5" style="1198" customWidth="1"/>
    <col min="15357" max="15357" width="1.875" style="1198" customWidth="1"/>
    <col min="15358" max="15358" width="17" style="1198" customWidth="1"/>
    <col min="15359" max="15359" width="1.5" style="1198" customWidth="1"/>
    <col min="15360" max="15360" width="9.625" style="1198" customWidth="1"/>
    <col min="15361" max="15361" width="2" style="1198" customWidth="1"/>
    <col min="15362" max="15362" width="11.375" style="1198" customWidth="1"/>
    <col min="15363" max="15363" width="10.125" style="1198" customWidth="1"/>
    <col min="15364" max="15364" width="11.75" style="1198" customWidth="1"/>
    <col min="15365" max="15365" width="18.125" style="1198" customWidth="1"/>
    <col min="15366" max="15609" width="9" style="1198"/>
    <col min="15610" max="15610" width="22.375" style="1198" customWidth="1"/>
    <col min="15611" max="15611" width="1.75" style="1198" customWidth="1"/>
    <col min="15612" max="15612" width="15.5" style="1198" customWidth="1"/>
    <col min="15613" max="15613" width="1.875" style="1198" customWidth="1"/>
    <col min="15614" max="15614" width="17" style="1198" customWidth="1"/>
    <col min="15615" max="15615" width="1.5" style="1198" customWidth="1"/>
    <col min="15616" max="15616" width="9.625" style="1198" customWidth="1"/>
    <col min="15617" max="15617" width="2" style="1198" customWidth="1"/>
    <col min="15618" max="15618" width="11.375" style="1198" customWidth="1"/>
    <col min="15619" max="15619" width="10.125" style="1198" customWidth="1"/>
    <col min="15620" max="15620" width="11.75" style="1198" customWidth="1"/>
    <col min="15621" max="15621" width="18.125" style="1198" customWidth="1"/>
    <col min="15622" max="15865" width="9" style="1198"/>
    <col min="15866" max="15866" width="22.375" style="1198" customWidth="1"/>
    <col min="15867" max="15867" width="1.75" style="1198" customWidth="1"/>
    <col min="15868" max="15868" width="15.5" style="1198" customWidth="1"/>
    <col min="15869" max="15869" width="1.875" style="1198" customWidth="1"/>
    <col min="15870" max="15870" width="17" style="1198" customWidth="1"/>
    <col min="15871" max="15871" width="1.5" style="1198" customWidth="1"/>
    <col min="15872" max="15872" width="9.625" style="1198" customWidth="1"/>
    <col min="15873" max="15873" width="2" style="1198" customWidth="1"/>
    <col min="15874" max="15874" width="11.375" style="1198" customWidth="1"/>
    <col min="15875" max="15875" width="10.125" style="1198" customWidth="1"/>
    <col min="15876" max="15876" width="11.75" style="1198" customWidth="1"/>
    <col min="15877" max="15877" width="18.125" style="1198" customWidth="1"/>
    <col min="15878" max="16121" width="9" style="1198"/>
    <col min="16122" max="16122" width="22.375" style="1198" customWidth="1"/>
    <col min="16123" max="16123" width="1.75" style="1198" customWidth="1"/>
    <col min="16124" max="16124" width="15.5" style="1198" customWidth="1"/>
    <col min="16125" max="16125" width="1.875" style="1198" customWidth="1"/>
    <col min="16126" max="16126" width="17" style="1198" customWidth="1"/>
    <col min="16127" max="16127" width="1.5" style="1198" customWidth="1"/>
    <col min="16128" max="16128" width="9.625" style="1198" customWidth="1"/>
    <col min="16129" max="16129" width="2" style="1198" customWidth="1"/>
    <col min="16130" max="16130" width="11.375" style="1198" customWidth="1"/>
    <col min="16131" max="16131" width="10.125" style="1198" customWidth="1"/>
    <col min="16132" max="16132" width="11.75" style="1198" customWidth="1"/>
    <col min="16133" max="16133" width="18.125" style="1198" customWidth="1"/>
    <col min="16134" max="16384" width="9" style="1198"/>
  </cols>
  <sheetData>
    <row r="1" spans="1:21" s="63" customFormat="1" ht="15.75">
      <c r="A1" s="63" t="s">
        <v>1364</v>
      </c>
      <c r="N1" s="238"/>
    </row>
    <row r="2" spans="1:21" s="28" customFormat="1" ht="18">
      <c r="B2" s="1248"/>
      <c r="D2" s="41"/>
      <c r="E2" s="41"/>
      <c r="F2" s="41"/>
      <c r="G2" s="41"/>
      <c r="H2" s="41"/>
      <c r="I2" s="41"/>
      <c r="J2" s="41"/>
      <c r="K2" s="41"/>
      <c r="L2" s="41"/>
      <c r="N2" s="41"/>
      <c r="O2" s="41"/>
      <c r="P2" s="41"/>
      <c r="Q2" s="41"/>
      <c r="R2" s="41"/>
      <c r="S2" s="41"/>
      <c r="T2" s="41"/>
      <c r="U2" s="41"/>
    </row>
    <row r="3" spans="1:21" s="28" customFormat="1" ht="18">
      <c r="A3" s="1508" t="s">
        <v>240</v>
      </c>
      <c r="B3" s="1508"/>
      <c r="C3" s="1508"/>
      <c r="D3" s="1508"/>
      <c r="E3" s="1508"/>
      <c r="F3" s="1508"/>
      <c r="G3" s="1508"/>
      <c r="H3" s="1508"/>
      <c r="I3" s="1508"/>
      <c r="J3" s="1508"/>
      <c r="K3" s="1508"/>
      <c r="L3" s="1508"/>
      <c r="M3" s="1508"/>
      <c r="N3" s="1508"/>
      <c r="O3" s="41"/>
      <c r="P3" s="41"/>
      <c r="Q3" s="41"/>
      <c r="R3" s="41"/>
      <c r="S3" s="41"/>
      <c r="T3" s="41"/>
      <c r="U3" s="41"/>
    </row>
    <row r="4" spans="1:21" s="28" customFormat="1" ht="18">
      <c r="A4" s="1508" t="s">
        <v>120</v>
      </c>
      <c r="B4" s="1508"/>
      <c r="C4" s="1508"/>
      <c r="D4" s="1508"/>
      <c r="E4" s="1508"/>
      <c r="F4" s="1508"/>
      <c r="G4" s="1508"/>
      <c r="H4" s="1508"/>
      <c r="I4" s="1508"/>
      <c r="J4" s="1508"/>
      <c r="K4" s="1508"/>
      <c r="L4" s="1508"/>
      <c r="M4" s="1508"/>
      <c r="N4" s="1508"/>
      <c r="O4" s="41"/>
      <c r="P4" s="41"/>
      <c r="Q4" s="41"/>
      <c r="R4" s="41"/>
      <c r="S4" s="41"/>
      <c r="T4" s="41"/>
      <c r="U4" s="41"/>
    </row>
    <row r="5" spans="1:21" s="28" customFormat="1" ht="18">
      <c r="A5" s="1509" t="s">
        <v>948</v>
      </c>
      <c r="B5" s="1509"/>
      <c r="C5" s="1509"/>
      <c r="D5" s="1509"/>
      <c r="E5" s="1509"/>
      <c r="F5" s="1509"/>
      <c r="G5" s="1509"/>
      <c r="H5" s="1509"/>
      <c r="I5" s="1509"/>
      <c r="J5" s="1509"/>
      <c r="K5" s="1509"/>
      <c r="L5" s="1509"/>
      <c r="M5" s="1509"/>
      <c r="N5" s="1509"/>
    </row>
    <row r="6" spans="1:21" s="28" customFormat="1" ht="18">
      <c r="O6" s="73"/>
      <c r="P6" s="73"/>
      <c r="Q6" s="73"/>
      <c r="R6" s="73"/>
      <c r="S6" s="73"/>
      <c r="T6" s="73"/>
      <c r="U6" s="73"/>
    </row>
    <row r="7" spans="1:21" s="63" customFormat="1" ht="18">
      <c r="A7" s="1507" t="s">
        <v>492</v>
      </c>
      <c r="B7" s="1507"/>
      <c r="C7" s="1507"/>
      <c r="D7" s="1507"/>
      <c r="E7" s="1507"/>
      <c r="F7" s="1507"/>
      <c r="G7" s="1507"/>
      <c r="H7" s="1507"/>
      <c r="I7" s="1507"/>
      <c r="J7" s="1507"/>
      <c r="K7" s="1507"/>
      <c r="L7" s="1507"/>
      <c r="M7" s="1507"/>
      <c r="N7" s="1507"/>
    </row>
    <row r="8" spans="1:21" s="63" customFormat="1" ht="18">
      <c r="A8" s="1508" t="s">
        <v>400</v>
      </c>
      <c r="B8" s="1508"/>
      <c r="C8" s="1508"/>
      <c r="D8" s="1508"/>
      <c r="E8" s="1508"/>
      <c r="F8" s="1508"/>
      <c r="G8" s="1508"/>
      <c r="H8" s="1508"/>
      <c r="I8" s="1508"/>
      <c r="J8" s="1508"/>
      <c r="K8" s="1508"/>
      <c r="L8" s="1508"/>
      <c r="M8" s="1508"/>
      <c r="N8" s="1508"/>
    </row>
    <row r="10" spans="1:21" ht="18">
      <c r="A10" s="1506"/>
      <c r="B10" s="1506"/>
      <c r="C10" s="1506"/>
      <c r="D10" s="1506"/>
      <c r="E10" s="1506"/>
      <c r="F10" s="1506"/>
      <c r="G10" s="1506"/>
      <c r="H10" s="1506"/>
      <c r="I10" s="1506"/>
      <c r="J10" s="1506"/>
      <c r="K10" s="1506"/>
      <c r="L10" s="1506"/>
      <c r="M10" s="1506"/>
      <c r="N10" s="1506"/>
    </row>
    <row r="12" spans="1:21" ht="15.75">
      <c r="C12" s="63"/>
      <c r="D12" s="63"/>
      <c r="E12" s="1200"/>
      <c r="F12" s="1200"/>
      <c r="G12" s="1200"/>
      <c r="H12" s="1200"/>
      <c r="I12" s="1200" t="s">
        <v>1152</v>
      </c>
      <c r="J12" s="1200"/>
      <c r="K12" s="1200" t="s">
        <v>203</v>
      </c>
      <c r="L12" s="1200"/>
      <c r="M12" s="1200" t="s">
        <v>204</v>
      </c>
    </row>
    <row r="13" spans="1:21" ht="15.75">
      <c r="C13" s="1201" t="s">
        <v>205</v>
      </c>
      <c r="D13" s="1202"/>
      <c r="E13" s="1201" t="s">
        <v>480</v>
      </c>
      <c r="F13" s="1200"/>
      <c r="G13" s="1201" t="s">
        <v>550</v>
      </c>
      <c r="H13" s="1200"/>
      <c r="I13" s="1201" t="s">
        <v>550</v>
      </c>
      <c r="J13" s="1200"/>
      <c r="K13" s="1201" t="s">
        <v>551</v>
      </c>
      <c r="L13" s="1200"/>
      <c r="M13" s="1201" t="s">
        <v>203</v>
      </c>
    </row>
    <row r="15" spans="1:21">
      <c r="B15" s="1199">
        <v>1</v>
      </c>
      <c r="C15" s="1198" t="s">
        <v>207</v>
      </c>
      <c r="E15" s="1339">
        <f>+E32</f>
        <v>1193182530.5</v>
      </c>
      <c r="G15" s="1204">
        <f>IF($E$21&gt;0,E15/$E$21,0)</f>
        <v>0.23636113930607161</v>
      </c>
      <c r="I15" s="1204">
        <v>0.4</v>
      </c>
      <c r="K15" s="1341">
        <f>E33</f>
        <v>4.7210125827433072E-2</v>
      </c>
      <c r="L15" s="1205" t="s">
        <v>545</v>
      </c>
      <c r="M15" s="1206">
        <f>I15*K15</f>
        <v>1.8884050330973231E-2</v>
      </c>
    </row>
    <row r="16" spans="1:21">
      <c r="E16" s="1339"/>
      <c r="G16" s="1207"/>
      <c r="I16" s="1207"/>
      <c r="K16" s="1341"/>
      <c r="L16" s="1205"/>
      <c r="M16" s="1206"/>
    </row>
    <row r="17" spans="2:13">
      <c r="B17" s="1199">
        <v>2</v>
      </c>
      <c r="C17" s="1198" t="s">
        <v>208</v>
      </c>
      <c r="E17" s="1339">
        <v>0</v>
      </c>
      <c r="G17" s="1204">
        <f>IF($E$21&gt;0,E17/$E$21,0)</f>
        <v>0</v>
      </c>
      <c r="I17" s="1207">
        <f>IF($E$21&gt;0,E17/$E$21,0)</f>
        <v>0</v>
      </c>
      <c r="K17" s="1341">
        <f>E38</f>
        <v>0</v>
      </c>
      <c r="L17" s="1205" t="s">
        <v>546</v>
      </c>
      <c r="M17" s="1206">
        <f>I17*K17</f>
        <v>0</v>
      </c>
    </row>
    <row r="18" spans="2:13" ht="15.75" thickBot="1">
      <c r="E18" s="1339"/>
      <c r="G18" s="1207"/>
      <c r="I18" s="1207"/>
      <c r="K18" s="1206"/>
      <c r="L18" s="1205"/>
      <c r="M18" s="1206"/>
    </row>
    <row r="19" spans="2:13" ht="15.75" thickBot="1">
      <c r="B19" s="1199">
        <v>3</v>
      </c>
      <c r="C19" s="1198" t="s">
        <v>209</v>
      </c>
      <c r="E19" s="1340">
        <f>+E25</f>
        <v>3854950737.1050005</v>
      </c>
      <c r="F19" s="1198" t="s">
        <v>544</v>
      </c>
      <c r="G19" s="1208">
        <f>IF($E$21&gt;0,E19/$E$21,0)</f>
        <v>0.76363886069392839</v>
      </c>
      <c r="I19" s="1208">
        <v>0.6</v>
      </c>
      <c r="J19" s="1198" t="s">
        <v>547</v>
      </c>
      <c r="K19" s="1209">
        <v>8.8499999999999995E-2</v>
      </c>
      <c r="L19" s="1205"/>
      <c r="M19" s="1210">
        <f>I19*K19</f>
        <v>5.3099999999999994E-2</v>
      </c>
    </row>
    <row r="20" spans="2:13">
      <c r="E20" s="1203"/>
      <c r="G20" s="1207"/>
      <c r="I20" s="1207"/>
      <c r="K20" s="1205"/>
      <c r="L20" s="1205"/>
      <c r="M20" s="1206"/>
    </row>
    <row r="21" spans="2:13">
      <c r="B21" s="1199">
        <v>4</v>
      </c>
      <c r="C21" s="1198" t="s">
        <v>210</v>
      </c>
      <c r="E21" s="1203">
        <f>SUM(E15:E19)</f>
        <v>5048133267.6050005</v>
      </c>
      <c r="G21" s="1207">
        <f>SUM(G15:G19)</f>
        <v>1</v>
      </c>
      <c r="I21" s="1207">
        <f>SUM(I15:I19)</f>
        <v>1</v>
      </c>
      <c r="K21" s="1205"/>
      <c r="L21" s="1205"/>
      <c r="M21" s="1204">
        <f>SUM(M15:M19)</f>
        <v>7.1984050330973229E-2</v>
      </c>
    </row>
    <row r="22" spans="2:13">
      <c r="M22" s="1206"/>
    </row>
    <row r="23" spans="2:13">
      <c r="B23" s="1199" t="s">
        <v>483</v>
      </c>
      <c r="G23" s="1206"/>
    </row>
    <row r="24" spans="2:13">
      <c r="C24" s="1198" t="s">
        <v>552</v>
      </c>
    </row>
    <row r="25" spans="2:13">
      <c r="B25" s="1199">
        <v>5</v>
      </c>
      <c r="C25" s="1198" t="s">
        <v>211</v>
      </c>
      <c r="E25" s="1339">
        <f>+('WP-8'!G28+'WP-8'!E28)/2</f>
        <v>3854950737.1050005</v>
      </c>
      <c r="G25" s="1211" t="s">
        <v>975</v>
      </c>
    </row>
    <row r="26" spans="2:13">
      <c r="B26" s="1199">
        <v>6</v>
      </c>
      <c r="C26" s="1198" t="s">
        <v>212</v>
      </c>
      <c r="E26" s="1339"/>
      <c r="G26" s="1211" t="s">
        <v>975</v>
      </c>
    </row>
    <row r="27" spans="2:13" ht="15.75" thickBot="1">
      <c r="B27" s="1199">
        <v>7</v>
      </c>
      <c r="C27" s="1198" t="s">
        <v>213</v>
      </c>
      <c r="E27" s="1340"/>
      <c r="G27" s="1211" t="s">
        <v>975</v>
      </c>
    </row>
    <row r="28" spans="2:13">
      <c r="B28" s="1199">
        <v>8</v>
      </c>
      <c r="C28" s="1199" t="s">
        <v>209</v>
      </c>
      <c r="E28" s="1203">
        <f>SUM(E25:E27)</f>
        <v>3854950737.1050005</v>
      </c>
      <c r="G28" s="1211"/>
    </row>
    <row r="29" spans="2:13">
      <c r="E29" s="1203"/>
      <c r="G29" s="1211"/>
    </row>
    <row r="30" spans="2:13">
      <c r="C30" s="1198" t="s">
        <v>553</v>
      </c>
      <c r="E30" s="1203"/>
      <c r="G30" s="1211"/>
    </row>
    <row r="31" spans="2:13">
      <c r="B31" s="1199">
        <v>9</v>
      </c>
      <c r="C31" s="1198" t="s">
        <v>214</v>
      </c>
      <c r="E31" s="1339">
        <f>'WP-8'!E20</f>
        <v>56330297.399999999</v>
      </c>
      <c r="G31" s="1211" t="s">
        <v>975</v>
      </c>
    </row>
    <row r="32" spans="2:13" ht="15.75" thickBot="1">
      <c r="B32" s="1199">
        <v>10</v>
      </c>
      <c r="C32" s="1198" t="s">
        <v>215</v>
      </c>
      <c r="E32" s="1340">
        <f>+('WP-8'!G26+'WP-8'!E26)/2</f>
        <v>1193182530.5</v>
      </c>
      <c r="G32" s="1211" t="s">
        <v>975</v>
      </c>
    </row>
    <row r="33" spans="2:7">
      <c r="B33" s="1199">
        <v>11</v>
      </c>
      <c r="C33" s="1199" t="s">
        <v>1284</v>
      </c>
      <c r="E33" s="1204">
        <f>E31/E32</f>
        <v>4.7210125827433072E-2</v>
      </c>
      <c r="G33" s="1211"/>
    </row>
    <row r="34" spans="2:7">
      <c r="E34" s="1212"/>
      <c r="G34" s="1211"/>
    </row>
    <row r="35" spans="2:7">
      <c r="C35" s="1198" t="s">
        <v>554</v>
      </c>
      <c r="E35" s="1203"/>
      <c r="G35" s="1211"/>
    </row>
    <row r="36" spans="2:7">
      <c r="B36" s="1199">
        <v>12</v>
      </c>
      <c r="C36" s="1198" t="s">
        <v>1283</v>
      </c>
      <c r="E36" s="1339">
        <v>0</v>
      </c>
      <c r="G36" s="1211" t="s">
        <v>975</v>
      </c>
    </row>
    <row r="37" spans="2:7" ht="15.75" thickBot="1">
      <c r="B37" s="1199">
        <v>13</v>
      </c>
      <c r="C37" s="1198" t="s">
        <v>208</v>
      </c>
      <c r="E37" s="1340">
        <f>E17</f>
        <v>0</v>
      </c>
      <c r="G37" s="1211" t="s">
        <v>975</v>
      </c>
    </row>
    <row r="38" spans="2:7">
      <c r="B38" s="1199">
        <v>14</v>
      </c>
      <c r="C38" s="1199" t="s">
        <v>216</v>
      </c>
      <c r="E38" s="1204">
        <v>0</v>
      </c>
      <c r="G38" s="1211"/>
    </row>
    <row r="39" spans="2:7">
      <c r="C39" s="1199"/>
      <c r="E39" s="1204"/>
      <c r="G39" s="1211"/>
    </row>
    <row r="40" spans="2:7">
      <c r="B40" s="1199">
        <v>15</v>
      </c>
      <c r="C40" s="1521" t="s">
        <v>1384</v>
      </c>
      <c r="E40" s="1204"/>
      <c r="G40" s="1211"/>
    </row>
    <row r="41" spans="2:7">
      <c r="C41" s="1199"/>
      <c r="E41" s="1204"/>
      <c r="G41" s="1211"/>
    </row>
    <row r="42" spans="2:7">
      <c r="E42" s="1203"/>
      <c r="G42" s="1211"/>
    </row>
    <row r="43" spans="2:7">
      <c r="E43" s="1213"/>
      <c r="G43" s="1214"/>
    </row>
  </sheetData>
  <mergeCells count="6">
    <mergeCell ref="A10:N10"/>
    <mergeCell ref="A7:N7"/>
    <mergeCell ref="A3:N3"/>
    <mergeCell ref="A4:N4"/>
    <mergeCell ref="A8:N8"/>
    <mergeCell ref="A5:N5"/>
  </mergeCells>
  <printOptions horizontalCentered="1"/>
  <pageMargins left="0.25" right="0.25" top="0.5" bottom="0.5" header="0.5" footer="0.5"/>
  <pageSetup scale="79" fitToHeight="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dimension ref="A1:M187"/>
  <sheetViews>
    <sheetView showGridLines="0" defaultGridColor="0" view="pageBreakPreview" colorId="22" zoomScale="70" zoomScaleNormal="85" zoomScaleSheetLayoutView="70" workbookViewId="0">
      <selection activeCell="A2" sqref="A2"/>
    </sheetView>
  </sheetViews>
  <sheetFormatPr defaultColWidth="13.625" defaultRowHeight="12"/>
  <cols>
    <col min="1" max="1" width="2.625" style="13" customWidth="1"/>
    <col min="2" max="2" width="2.75" style="13" customWidth="1"/>
    <col min="3" max="3" width="21.75" style="121" customWidth="1"/>
    <col min="4" max="4" width="2.375" style="13" customWidth="1"/>
    <col min="5" max="5" width="0.875" style="13" customWidth="1"/>
    <col min="6" max="6" width="18.5" style="13" customWidth="1"/>
    <col min="7" max="7" width="2.75" style="13" customWidth="1"/>
    <col min="8" max="8" width="42.5" style="13" customWidth="1"/>
    <col min="9" max="9" width="2.5" style="13" customWidth="1"/>
    <col min="10" max="10" width="14.75" style="299" bestFit="1" customWidth="1"/>
    <col min="11" max="11" width="1.125" style="13" customWidth="1"/>
    <col min="12" max="12" width="5.625" style="13" hidden="1" customWidth="1"/>
    <col min="13" max="13" width="5.625" style="13" customWidth="1"/>
    <col min="14" max="16384" width="13.625" style="13"/>
  </cols>
  <sheetData>
    <row r="1" spans="1:13" s="17" customFormat="1" ht="15.75">
      <c r="A1" s="74" t="s">
        <v>1365</v>
      </c>
      <c r="B1" s="91"/>
      <c r="C1" s="304"/>
      <c r="D1" s="91"/>
      <c r="E1" s="91"/>
      <c r="F1" s="91"/>
      <c r="G1" s="91"/>
      <c r="H1" s="91"/>
      <c r="I1" s="91"/>
      <c r="J1" s="318"/>
      <c r="K1" s="91"/>
      <c r="L1" s="91"/>
      <c r="M1" s="238"/>
    </row>
    <row r="2" spans="1:13" ht="18">
      <c r="C2" s="305"/>
      <c r="D2" s="11"/>
      <c r="F2" s="11"/>
      <c r="G2" s="11"/>
      <c r="H2" s="11"/>
      <c r="I2" s="11"/>
      <c r="J2" s="319"/>
      <c r="K2" s="11"/>
      <c r="L2" s="11"/>
      <c r="M2" s="11"/>
    </row>
    <row r="3" spans="1:13" ht="18">
      <c r="B3" s="69"/>
      <c r="D3" s="27"/>
      <c r="F3" s="11"/>
      <c r="G3" s="11"/>
      <c r="H3" s="11"/>
      <c r="I3" s="11"/>
      <c r="J3" s="319"/>
      <c r="K3" s="11"/>
      <c r="L3" s="11"/>
      <c r="M3" s="11"/>
    </row>
    <row r="4" spans="1:13" ht="18">
      <c r="A4" s="1458" t="s">
        <v>238</v>
      </c>
      <c r="B4" s="1458"/>
      <c r="C4" s="1458"/>
      <c r="D4" s="1458"/>
      <c r="E4" s="1458"/>
      <c r="F4" s="1458"/>
      <c r="G4" s="1458"/>
      <c r="H4" s="1458"/>
      <c r="I4" s="1458"/>
      <c r="J4" s="1458"/>
      <c r="K4" s="1458"/>
      <c r="L4" s="1458"/>
      <c r="M4" s="1458"/>
    </row>
    <row r="5" spans="1:13" ht="18">
      <c r="A5" s="1458" t="s">
        <v>120</v>
      </c>
      <c r="B5" s="1458"/>
      <c r="C5" s="1458"/>
      <c r="D5" s="1458"/>
      <c r="E5" s="1458"/>
      <c r="F5" s="1458"/>
      <c r="G5" s="1458"/>
      <c r="H5" s="1458"/>
      <c r="I5" s="1458"/>
      <c r="J5" s="1458"/>
      <c r="K5" s="1458"/>
      <c r="L5" s="1458"/>
      <c r="M5" s="1458"/>
    </row>
    <row r="6" spans="1:13" ht="18">
      <c r="A6" s="1511" t="s">
        <v>948</v>
      </c>
      <c r="B6" s="1511"/>
      <c r="C6" s="1511"/>
      <c r="D6" s="1511"/>
      <c r="E6" s="1511"/>
      <c r="F6" s="1511"/>
      <c r="G6" s="1511"/>
      <c r="H6" s="1511"/>
      <c r="I6" s="1511"/>
      <c r="J6" s="1511"/>
      <c r="K6" s="1511"/>
      <c r="L6" s="1511"/>
      <c r="M6" s="1511"/>
    </row>
    <row r="7" spans="1:13" ht="18">
      <c r="A7" s="69"/>
      <c r="C7" s="306"/>
      <c r="D7" s="11"/>
      <c r="E7" s="11"/>
      <c r="F7" s="11"/>
      <c r="G7" s="11"/>
      <c r="H7" s="11"/>
      <c r="I7" s="11"/>
      <c r="J7" s="319"/>
      <c r="K7" s="11"/>
      <c r="L7" s="11"/>
      <c r="M7" s="11"/>
    </row>
    <row r="8" spans="1:13" ht="18">
      <c r="A8" s="1458" t="s">
        <v>493</v>
      </c>
      <c r="B8" s="1458"/>
      <c r="C8" s="1458"/>
      <c r="D8" s="1458"/>
      <c r="E8" s="1458"/>
      <c r="F8" s="1458"/>
      <c r="G8" s="1458"/>
      <c r="H8" s="1458"/>
      <c r="I8" s="1458"/>
      <c r="J8" s="1458"/>
      <c r="K8" s="1458"/>
      <c r="L8" s="1458"/>
      <c r="M8" s="1458"/>
    </row>
    <row r="9" spans="1:13" ht="18">
      <c r="A9" s="1458" t="s">
        <v>364</v>
      </c>
      <c r="B9" s="1458"/>
      <c r="C9" s="1458"/>
      <c r="D9" s="1458"/>
      <c r="E9" s="1458"/>
      <c r="F9" s="1458"/>
      <c r="G9" s="1458"/>
      <c r="H9" s="1458"/>
      <c r="I9" s="1458"/>
      <c r="J9" s="1458"/>
      <c r="K9" s="1458"/>
      <c r="L9" s="1458"/>
      <c r="M9" s="1458"/>
    </row>
    <row r="10" spans="1:13" ht="18">
      <c r="A10" s="229"/>
      <c r="B10" s="229"/>
      <c r="C10" s="307"/>
      <c r="D10" s="229"/>
      <c r="E10" s="229"/>
      <c r="F10" s="229"/>
      <c r="G10" s="229"/>
      <c r="H10" s="229"/>
      <c r="I10" s="229"/>
      <c r="J10" s="320"/>
      <c r="K10" s="229"/>
      <c r="L10" s="229"/>
      <c r="M10" s="229"/>
    </row>
    <row r="11" spans="1:13" s="92" customFormat="1" ht="15.75">
      <c r="A11" s="1510" t="s">
        <v>950</v>
      </c>
      <c r="B11" s="1510"/>
      <c r="C11" s="1510"/>
      <c r="D11" s="1510"/>
      <c r="E11" s="1510"/>
      <c r="F11" s="1510"/>
      <c r="G11" s="1510"/>
      <c r="H11" s="1510"/>
      <c r="I11" s="1510"/>
      <c r="J11" s="1510"/>
      <c r="K11" s="1510"/>
      <c r="L11" s="1510"/>
      <c r="M11" s="1510"/>
    </row>
    <row r="12" spans="1:13" s="92" customFormat="1" ht="15.75">
      <c r="A12" s="279"/>
      <c r="B12" s="279"/>
      <c r="C12" s="308"/>
      <c r="D12" s="279"/>
      <c r="E12" s="279"/>
      <c r="F12" s="279"/>
      <c r="G12" s="279"/>
      <c r="H12" s="279"/>
      <c r="I12" s="279"/>
      <c r="J12" s="321"/>
      <c r="K12" s="279"/>
      <c r="L12" s="279"/>
      <c r="M12" s="279"/>
    </row>
    <row r="13" spans="1:13" s="94" customFormat="1" ht="15.75">
      <c r="C13" s="309"/>
      <c r="E13" s="95"/>
      <c r="F13" s="95"/>
      <c r="G13" s="95"/>
      <c r="H13" s="95"/>
      <c r="I13" s="95"/>
      <c r="J13" s="322"/>
      <c r="K13" s="95"/>
    </row>
    <row r="14" spans="1:13" s="94" customFormat="1" ht="15.75">
      <c r="C14" s="309"/>
      <c r="E14" s="95"/>
      <c r="F14" s="782" t="s">
        <v>278</v>
      </c>
      <c r="G14" s="95"/>
      <c r="H14" s="95"/>
      <c r="I14" s="95"/>
      <c r="J14" s="323"/>
      <c r="K14" s="95"/>
      <c r="L14" s="110"/>
    </row>
    <row r="15" spans="1:13" s="94" customFormat="1" ht="15.75">
      <c r="C15" s="310" t="s">
        <v>279</v>
      </c>
      <c r="D15" s="113"/>
      <c r="E15" s="95"/>
      <c r="F15" s="783" t="s">
        <v>276</v>
      </c>
      <c r="G15" s="114"/>
      <c r="H15" s="111" t="s">
        <v>277</v>
      </c>
      <c r="I15" s="95"/>
      <c r="J15" s="324" t="s">
        <v>387</v>
      </c>
      <c r="K15" s="95"/>
      <c r="L15" s="112"/>
    </row>
    <row r="16" spans="1:13" s="92" customFormat="1" ht="12.75">
      <c r="C16" s="311"/>
      <c r="F16" s="215"/>
      <c r="J16" s="325"/>
    </row>
    <row r="17" spans="2:12" s="92" customFormat="1" ht="15.75">
      <c r="B17" s="94" t="s">
        <v>365</v>
      </c>
      <c r="C17" s="311"/>
      <c r="F17" s="215"/>
      <c r="J17" s="325"/>
    </row>
    <row r="18" spans="2:12" s="92" customFormat="1" ht="12.75">
      <c r="C18" s="1342" t="s">
        <v>196</v>
      </c>
      <c r="D18" s="97"/>
      <c r="E18" s="97"/>
      <c r="F18" s="216">
        <v>390</v>
      </c>
      <c r="G18" s="216"/>
      <c r="H18" s="1344" t="s">
        <v>81</v>
      </c>
      <c r="I18" s="93"/>
      <c r="J18" s="1345">
        <f>'WP-1b'!$E$238</f>
        <v>361174.76</v>
      </c>
      <c r="K18" s="96"/>
      <c r="L18" s="92" t="s">
        <v>275</v>
      </c>
    </row>
    <row r="19" spans="2:12" s="92" customFormat="1" ht="12.75">
      <c r="C19" s="1342" t="s">
        <v>32</v>
      </c>
      <c r="D19" s="97"/>
      <c r="E19" s="97"/>
      <c r="F19" s="216">
        <v>390</v>
      </c>
      <c r="G19" s="216"/>
      <c r="H19" s="1344" t="s">
        <v>81</v>
      </c>
      <c r="I19" s="93"/>
      <c r="J19" s="1345">
        <f>'WP-1b'!$E$248</f>
        <v>2200764.37</v>
      </c>
      <c r="K19" s="96"/>
      <c r="L19" s="92" t="s">
        <v>275</v>
      </c>
    </row>
    <row r="20" spans="2:12" s="92" customFormat="1" ht="12.75">
      <c r="C20" s="1342" t="s">
        <v>31</v>
      </c>
      <c r="D20" s="97"/>
      <c r="E20" s="97"/>
      <c r="F20" s="216">
        <v>390</v>
      </c>
      <c r="G20" s="216"/>
      <c r="H20" s="1344" t="s">
        <v>81</v>
      </c>
      <c r="I20" s="93"/>
      <c r="J20" s="1345">
        <f>'WP-1b'!$E$256</f>
        <v>0</v>
      </c>
      <c r="K20" s="96"/>
      <c r="L20" s="92" t="s">
        <v>275</v>
      </c>
    </row>
    <row r="21" spans="2:12" s="92" customFormat="1" ht="12.75">
      <c r="C21" s="1342" t="s">
        <v>201</v>
      </c>
      <c r="D21" s="97"/>
      <c r="E21" s="97"/>
      <c r="F21" s="216">
        <v>390</v>
      </c>
      <c r="G21" s="216"/>
      <c r="H21" s="1344" t="s">
        <v>81</v>
      </c>
      <c r="I21" s="93"/>
      <c r="J21" s="1345">
        <f>'WP-1b'!$E$259</f>
        <v>188956.6</v>
      </c>
      <c r="K21" s="96"/>
      <c r="L21" s="92" t="s">
        <v>275</v>
      </c>
    </row>
    <row r="22" spans="2:12" s="92" customFormat="1" ht="12.75">
      <c r="C22" s="1342" t="s">
        <v>30</v>
      </c>
      <c r="D22" s="97"/>
      <c r="E22" s="97"/>
      <c r="F22" s="216">
        <v>390</v>
      </c>
      <c r="G22" s="216"/>
      <c r="H22" s="1344" t="s">
        <v>81</v>
      </c>
      <c r="I22" s="93"/>
      <c r="J22" s="1345">
        <f>'WP-1b'!$E$268</f>
        <v>850171.34</v>
      </c>
      <c r="K22" s="96"/>
      <c r="L22" s="92" t="s">
        <v>275</v>
      </c>
    </row>
    <row r="23" spans="2:12" s="92" customFormat="1" ht="12.75">
      <c r="C23" s="1342" t="s">
        <v>194</v>
      </c>
      <c r="D23" s="97"/>
      <c r="E23" s="97"/>
      <c r="F23" s="216">
        <v>390</v>
      </c>
      <c r="G23" s="216"/>
      <c r="H23" s="1344" t="s">
        <v>81</v>
      </c>
      <c r="I23" s="93"/>
      <c r="J23" s="1346">
        <f>'WP-1b'!$E$278</f>
        <v>580363.43999999994</v>
      </c>
      <c r="K23" s="96"/>
      <c r="L23" s="92" t="s">
        <v>275</v>
      </c>
    </row>
    <row r="24" spans="2:12" s="92" customFormat="1" ht="12.75">
      <c r="C24" s="1343"/>
      <c r="D24" s="97"/>
      <c r="E24" s="98"/>
      <c r="F24" s="216">
        <v>390</v>
      </c>
      <c r="G24" s="100" t="s">
        <v>368</v>
      </c>
      <c r="H24" s="93"/>
      <c r="I24" s="93"/>
      <c r="J24" s="898">
        <f>SUM(J18:J23)</f>
        <v>4181430.51</v>
      </c>
      <c r="K24" s="96"/>
    </row>
    <row r="25" spans="2:12" s="92" customFormat="1" ht="12.75">
      <c r="C25" s="1343"/>
      <c r="D25" s="97"/>
      <c r="E25" s="98"/>
      <c r="F25" s="216"/>
      <c r="G25" s="93"/>
      <c r="H25" s="93"/>
      <c r="I25" s="93"/>
      <c r="J25" s="897"/>
      <c r="K25" s="96"/>
    </row>
    <row r="26" spans="2:12" s="92" customFormat="1" ht="12.75">
      <c r="C26" s="1342" t="s">
        <v>196</v>
      </c>
      <c r="D26" s="97"/>
      <c r="E26" s="97"/>
      <c r="F26" s="216">
        <v>391</v>
      </c>
      <c r="G26" s="216"/>
      <c r="H26" s="1344" t="s">
        <v>92</v>
      </c>
      <c r="I26" s="93"/>
      <c r="J26" s="1345">
        <f>'WP-1b'!$E$239</f>
        <v>144964.34</v>
      </c>
      <c r="K26" s="96"/>
      <c r="L26" s="92" t="s">
        <v>275</v>
      </c>
    </row>
    <row r="27" spans="2:12" s="92" customFormat="1" ht="12.75">
      <c r="C27" s="1342" t="s">
        <v>32</v>
      </c>
      <c r="D27" s="97"/>
      <c r="E27" s="97"/>
      <c r="F27" s="216">
        <v>391</v>
      </c>
      <c r="G27" s="216"/>
      <c r="H27" s="1344" t="s">
        <v>92</v>
      </c>
      <c r="I27" s="93"/>
      <c r="J27" s="1345">
        <f>'WP-1b'!$E$249</f>
        <v>12977078.699999999</v>
      </c>
      <c r="K27" s="96"/>
      <c r="L27" s="92" t="s">
        <v>275</v>
      </c>
    </row>
    <row r="28" spans="2:12" s="92" customFormat="1" ht="12.75">
      <c r="C28" s="1342" t="s">
        <v>201</v>
      </c>
      <c r="D28" s="97"/>
      <c r="E28" s="97"/>
      <c r="F28" s="216">
        <v>391</v>
      </c>
      <c r="G28" s="216"/>
      <c r="H28" s="1344" t="s">
        <v>92</v>
      </c>
      <c r="I28" s="93"/>
      <c r="J28" s="1345">
        <f>'WP-1b'!$E$260</f>
        <v>128742.64</v>
      </c>
      <c r="K28" s="96"/>
      <c r="L28" s="92" t="s">
        <v>275</v>
      </c>
    </row>
    <row r="29" spans="2:12" s="92" customFormat="1" ht="12.75">
      <c r="C29" s="1342" t="s">
        <v>30</v>
      </c>
      <c r="D29" s="97"/>
      <c r="E29" s="97"/>
      <c r="F29" s="216">
        <v>391</v>
      </c>
      <c r="G29" s="216"/>
      <c r="H29" s="1344" t="s">
        <v>92</v>
      </c>
      <c r="I29" s="93"/>
      <c r="J29" s="1345">
        <f>'WP-1b'!$E$269</f>
        <v>116988.25</v>
      </c>
      <c r="K29" s="96"/>
      <c r="L29" s="92" t="s">
        <v>275</v>
      </c>
    </row>
    <row r="30" spans="2:12" s="92" customFormat="1" ht="12.75">
      <c r="C30" s="1342" t="s">
        <v>194</v>
      </c>
      <c r="D30" s="97"/>
      <c r="E30" s="97"/>
      <c r="F30" s="216">
        <v>391</v>
      </c>
      <c r="G30" s="216"/>
      <c r="H30" s="1344" t="s">
        <v>92</v>
      </c>
      <c r="I30" s="93"/>
      <c r="J30" s="1346">
        <f>'WP-1b'!$E$279</f>
        <v>127001.88</v>
      </c>
      <c r="K30" s="96"/>
      <c r="L30" s="92" t="s">
        <v>275</v>
      </c>
    </row>
    <row r="31" spans="2:12" s="92" customFormat="1" ht="12.75">
      <c r="C31" s="1343"/>
      <c r="D31" s="97"/>
      <c r="E31" s="98"/>
      <c r="F31" s="216">
        <v>391</v>
      </c>
      <c r="G31" s="100" t="s">
        <v>369</v>
      </c>
      <c r="H31" s="93"/>
      <c r="I31" s="93"/>
      <c r="J31" s="898">
        <f>SUM(J26:J30)</f>
        <v>13494775.810000001</v>
      </c>
      <c r="K31" s="96"/>
    </row>
    <row r="32" spans="2:12" s="92" customFormat="1" ht="12.75">
      <c r="C32" s="1343"/>
      <c r="D32" s="97"/>
      <c r="E32" s="98"/>
      <c r="F32" s="216"/>
      <c r="G32" s="93"/>
      <c r="H32" s="93"/>
      <c r="I32" s="93"/>
      <c r="J32" s="897"/>
      <c r="K32" s="96"/>
    </row>
    <row r="33" spans="3:12" s="92" customFormat="1" ht="12.75">
      <c r="C33" s="1342" t="s">
        <v>196</v>
      </c>
      <c r="D33" s="97"/>
      <c r="E33" s="97"/>
      <c r="F33" s="216">
        <v>392</v>
      </c>
      <c r="G33" s="216"/>
      <c r="H33" s="1344" t="s">
        <v>93</v>
      </c>
      <c r="I33" s="93"/>
      <c r="J33" s="1345">
        <f>'WP-1b'!$E$240</f>
        <v>413990.04</v>
      </c>
      <c r="K33" s="96"/>
      <c r="L33" s="92" t="s">
        <v>275</v>
      </c>
    </row>
    <row r="34" spans="3:12" s="92" customFormat="1" ht="12.75">
      <c r="C34" s="1342" t="s">
        <v>32</v>
      </c>
      <c r="D34" s="97"/>
      <c r="E34" s="97"/>
      <c r="F34" s="216">
        <v>392</v>
      </c>
      <c r="G34" s="216"/>
      <c r="H34" s="1344" t="s">
        <v>93</v>
      </c>
      <c r="I34" s="93"/>
      <c r="J34" s="1345">
        <f>'WP-1b'!$E$250</f>
        <v>924990.86</v>
      </c>
      <c r="K34" s="96"/>
      <c r="L34" s="92" t="s">
        <v>275</v>
      </c>
    </row>
    <row r="35" spans="3:12" s="92" customFormat="1" ht="12.75">
      <c r="C35" s="1342" t="s">
        <v>201</v>
      </c>
      <c r="D35" s="97"/>
      <c r="E35" s="97"/>
      <c r="F35" s="216">
        <v>392</v>
      </c>
      <c r="G35" s="216"/>
      <c r="H35" s="1344" t="s">
        <v>93</v>
      </c>
      <c r="I35" s="93"/>
      <c r="J35" s="1345">
        <f>'WP-1b'!$E$261</f>
        <v>614223.94999999995</v>
      </c>
      <c r="K35" s="96"/>
      <c r="L35" s="92" t="s">
        <v>275</v>
      </c>
    </row>
    <row r="36" spans="3:12" s="92" customFormat="1" ht="12.75">
      <c r="C36" s="1342" t="s">
        <v>30</v>
      </c>
      <c r="D36" s="97"/>
      <c r="E36" s="97"/>
      <c r="F36" s="216">
        <v>392</v>
      </c>
      <c r="G36" s="216"/>
      <c r="H36" s="1344" t="s">
        <v>93</v>
      </c>
      <c r="I36" s="93"/>
      <c r="J36" s="1345">
        <f>'WP-1b'!$E$270</f>
        <v>509508.94</v>
      </c>
      <c r="K36" s="96"/>
      <c r="L36" s="92" t="s">
        <v>275</v>
      </c>
    </row>
    <row r="37" spans="3:12" s="92" customFormat="1" ht="12.75">
      <c r="C37" s="1342" t="s">
        <v>194</v>
      </c>
      <c r="D37" s="97"/>
      <c r="E37" s="97"/>
      <c r="F37" s="216">
        <v>392</v>
      </c>
      <c r="G37" s="216"/>
      <c r="H37" s="1344" t="s">
        <v>93</v>
      </c>
      <c r="I37" s="93"/>
      <c r="J37" s="1346">
        <f>'WP-1b'!$E$280</f>
        <v>788058.88</v>
      </c>
      <c r="K37" s="96"/>
      <c r="L37" s="92" t="s">
        <v>275</v>
      </c>
    </row>
    <row r="38" spans="3:12" s="92" customFormat="1" ht="12.75">
      <c r="C38" s="1343"/>
      <c r="D38" s="97"/>
      <c r="E38" s="98"/>
      <c r="F38" s="216">
        <v>392</v>
      </c>
      <c r="G38" s="100" t="s">
        <v>370</v>
      </c>
      <c r="H38" s="93"/>
      <c r="I38" s="93"/>
      <c r="J38" s="896">
        <f>SUM(J33:J37)</f>
        <v>3250772.67</v>
      </c>
      <c r="K38" s="96"/>
    </row>
    <row r="39" spans="3:12" s="92" customFormat="1" ht="12.75">
      <c r="C39" s="1343"/>
      <c r="D39" s="97"/>
      <c r="E39" s="98"/>
      <c r="F39" s="216"/>
      <c r="G39" s="93"/>
      <c r="H39" s="93"/>
      <c r="I39" s="93"/>
      <c r="J39" s="897"/>
      <c r="K39" s="96"/>
    </row>
    <row r="40" spans="3:12" s="92" customFormat="1" ht="12.75">
      <c r="C40" s="1342" t="s">
        <v>196</v>
      </c>
      <c r="D40" s="97"/>
      <c r="E40" s="97"/>
      <c r="F40" s="216">
        <v>393</v>
      </c>
      <c r="G40" s="216"/>
      <c r="H40" s="1344" t="s">
        <v>94</v>
      </c>
      <c r="I40" s="93"/>
      <c r="J40" s="1345">
        <f>'WP-1b'!$E$241</f>
        <v>13455</v>
      </c>
      <c r="K40" s="96"/>
      <c r="L40" s="92" t="s">
        <v>275</v>
      </c>
    </row>
    <row r="41" spans="3:12" s="92" customFormat="1" ht="12.75">
      <c r="C41" s="1342" t="s">
        <v>201</v>
      </c>
      <c r="D41" s="97"/>
      <c r="E41" s="97"/>
      <c r="F41" s="216">
        <v>393</v>
      </c>
      <c r="G41" s="216"/>
      <c r="H41" s="1344" t="s">
        <v>94</v>
      </c>
      <c r="I41" s="93"/>
      <c r="J41" s="1345">
        <f>'WP-1b'!$E$262</f>
        <v>4147</v>
      </c>
      <c r="K41" s="96"/>
      <c r="L41" s="92" t="s">
        <v>275</v>
      </c>
    </row>
    <row r="42" spans="3:12" s="92" customFormat="1" ht="12.75">
      <c r="C42" s="1342" t="s">
        <v>30</v>
      </c>
      <c r="D42" s="97"/>
      <c r="E42" s="97"/>
      <c r="F42" s="216">
        <v>393</v>
      </c>
      <c r="G42" s="216"/>
      <c r="H42" s="1344" t="s">
        <v>94</v>
      </c>
      <c r="I42" s="93"/>
      <c r="J42" s="1345">
        <f>'WP-1b'!$E$271</f>
        <v>7888</v>
      </c>
      <c r="K42" s="96"/>
      <c r="L42" s="92" t="s">
        <v>275</v>
      </c>
    </row>
    <row r="43" spans="3:12" s="92" customFormat="1" ht="12.75">
      <c r="C43" s="1342" t="s">
        <v>194</v>
      </c>
      <c r="D43" s="97"/>
      <c r="E43" s="97"/>
      <c r="F43" s="216">
        <v>393</v>
      </c>
      <c r="G43" s="216"/>
      <c r="H43" s="1344" t="s">
        <v>94</v>
      </c>
      <c r="I43" s="93"/>
      <c r="J43" s="1346">
        <f>'WP-1b'!$E$281</f>
        <v>7133</v>
      </c>
      <c r="K43" s="96"/>
      <c r="L43" s="92" t="s">
        <v>275</v>
      </c>
    </row>
    <row r="44" spans="3:12" s="92" customFormat="1" ht="12.75">
      <c r="C44" s="1343"/>
      <c r="D44" s="97"/>
      <c r="E44" s="98"/>
      <c r="F44" s="216">
        <v>393</v>
      </c>
      <c r="G44" s="100" t="s">
        <v>371</v>
      </c>
      <c r="H44" s="93"/>
      <c r="I44" s="93"/>
      <c r="J44" s="896">
        <f>SUM(J40:J43)</f>
        <v>32623</v>
      </c>
      <c r="K44" s="96"/>
    </row>
    <row r="45" spans="3:12" s="92" customFormat="1" ht="12.75">
      <c r="C45" s="1343"/>
      <c r="D45" s="97"/>
      <c r="E45" s="98"/>
      <c r="F45" s="216"/>
      <c r="G45" s="93"/>
      <c r="H45" s="93"/>
      <c r="I45" s="93"/>
      <c r="J45" s="897"/>
      <c r="K45" s="96"/>
    </row>
    <row r="46" spans="3:12" s="92" customFormat="1" ht="12.75">
      <c r="C46" s="1342" t="s">
        <v>196</v>
      </c>
      <c r="D46" s="97"/>
      <c r="E46" s="97"/>
      <c r="F46" s="216">
        <v>394</v>
      </c>
      <c r="G46" s="216"/>
      <c r="H46" s="1344" t="s">
        <v>95</v>
      </c>
      <c r="I46" s="93"/>
      <c r="J46" s="1345">
        <f>'WP-1b'!$E$242</f>
        <v>60140.77</v>
      </c>
      <c r="K46" s="96"/>
      <c r="L46" s="92" t="s">
        <v>275</v>
      </c>
    </row>
    <row r="47" spans="3:12" s="92" customFormat="1" ht="12.75">
      <c r="C47" s="1342" t="s">
        <v>32</v>
      </c>
      <c r="D47" s="97"/>
      <c r="E47" s="97"/>
      <c r="F47" s="216">
        <v>394</v>
      </c>
      <c r="G47" s="216"/>
      <c r="H47" s="1344" t="s">
        <v>95</v>
      </c>
      <c r="I47" s="93"/>
      <c r="J47" s="1345">
        <f>'WP-1b'!$E$251</f>
        <v>9727.8700000000008</v>
      </c>
      <c r="K47" s="96"/>
      <c r="L47" s="92" t="s">
        <v>275</v>
      </c>
    </row>
    <row r="48" spans="3:12" s="92" customFormat="1" ht="12.75">
      <c r="C48" s="1342" t="s">
        <v>201</v>
      </c>
      <c r="D48" s="97"/>
      <c r="E48" s="97"/>
      <c r="F48" s="216">
        <v>394</v>
      </c>
      <c r="G48" s="216"/>
      <c r="H48" s="1344" t="s">
        <v>95</v>
      </c>
      <c r="I48" s="93"/>
      <c r="J48" s="1345">
        <f>'WP-1b'!$E$263</f>
        <v>12732.52</v>
      </c>
      <c r="K48" s="96"/>
      <c r="L48" s="92" t="s">
        <v>275</v>
      </c>
    </row>
    <row r="49" spans="3:12" s="92" customFormat="1" ht="12.75">
      <c r="C49" s="1342" t="s">
        <v>30</v>
      </c>
      <c r="D49" s="97"/>
      <c r="E49" s="97"/>
      <c r="F49" s="216">
        <v>394</v>
      </c>
      <c r="G49" s="216"/>
      <c r="H49" s="1344" t="s">
        <v>95</v>
      </c>
      <c r="I49" s="93"/>
      <c r="J49" s="1345">
        <f>'WP-1b'!$E$272</f>
        <v>196319.86</v>
      </c>
      <c r="K49" s="96"/>
      <c r="L49" s="92" t="s">
        <v>275</v>
      </c>
    </row>
    <row r="50" spans="3:12" s="92" customFormat="1" ht="12.75">
      <c r="C50" s="1342" t="s">
        <v>194</v>
      </c>
      <c r="D50" s="97"/>
      <c r="E50" s="97"/>
      <c r="F50" s="216">
        <v>394</v>
      </c>
      <c r="G50" s="216"/>
      <c r="H50" s="1344" t="s">
        <v>95</v>
      </c>
      <c r="I50" s="93"/>
      <c r="J50" s="1346">
        <f>'WP-1b'!$E$282</f>
        <v>210608.15</v>
      </c>
      <c r="K50" s="96"/>
      <c r="L50" s="92" t="s">
        <v>275</v>
      </c>
    </row>
    <row r="51" spans="3:12" s="92" customFormat="1" ht="12.75">
      <c r="C51" s="1343"/>
      <c r="D51" s="97"/>
      <c r="E51" s="98"/>
      <c r="F51" s="216">
        <v>394</v>
      </c>
      <c r="G51" s="100" t="s">
        <v>372</v>
      </c>
      <c r="H51" s="93"/>
      <c r="I51" s="93"/>
      <c r="J51" s="896">
        <f>SUM(J46:J50)</f>
        <v>489529.17000000004</v>
      </c>
      <c r="K51" s="96"/>
    </row>
    <row r="52" spans="3:12" s="92" customFormat="1" ht="12.75">
      <c r="C52" s="1343"/>
      <c r="D52" s="97"/>
      <c r="E52" s="98"/>
      <c r="F52" s="216"/>
      <c r="G52" s="93"/>
      <c r="H52" s="93"/>
      <c r="I52" s="93"/>
      <c r="J52" s="897"/>
      <c r="K52" s="96"/>
    </row>
    <row r="53" spans="3:12" s="92" customFormat="1" ht="12.75">
      <c r="C53" s="1342" t="s">
        <v>196</v>
      </c>
      <c r="D53" s="97"/>
      <c r="E53" s="97"/>
      <c r="F53" s="216">
        <v>395</v>
      </c>
      <c r="G53" s="216"/>
      <c r="H53" s="1344" t="s">
        <v>96</v>
      </c>
      <c r="I53" s="93"/>
      <c r="J53" s="1345">
        <f>'WP-1b'!$E$243</f>
        <v>11147.53</v>
      </c>
      <c r="K53" s="96"/>
      <c r="L53" s="92" t="s">
        <v>275</v>
      </c>
    </row>
    <row r="54" spans="3:12" s="92" customFormat="1" ht="12.75">
      <c r="C54" s="1342" t="s">
        <v>32</v>
      </c>
      <c r="D54" s="97"/>
      <c r="E54" s="97"/>
      <c r="F54" s="216">
        <v>395</v>
      </c>
      <c r="G54" s="216"/>
      <c r="H54" s="1344" t="s">
        <v>96</v>
      </c>
      <c r="I54" s="93"/>
      <c r="J54" s="1345">
        <f>'WP-1b'!$E$252</f>
        <v>40096.68</v>
      </c>
      <c r="K54" s="96"/>
      <c r="L54" s="92" t="s">
        <v>275</v>
      </c>
    </row>
    <row r="55" spans="3:12" s="92" customFormat="1" ht="12.75">
      <c r="C55" s="1342" t="s">
        <v>201</v>
      </c>
      <c r="D55" s="97"/>
      <c r="E55" s="97"/>
      <c r="F55" s="216">
        <v>395</v>
      </c>
      <c r="G55" s="216"/>
      <c r="H55" s="1344" t="s">
        <v>96</v>
      </c>
      <c r="I55" s="93"/>
      <c r="J55" s="1345">
        <f>'WP-1b'!$E$264</f>
        <v>26601.25</v>
      </c>
      <c r="K55" s="96"/>
      <c r="L55" s="92" t="s">
        <v>275</v>
      </c>
    </row>
    <row r="56" spans="3:12" s="92" customFormat="1" ht="12.75">
      <c r="C56" s="1342" t="s">
        <v>30</v>
      </c>
      <c r="D56" s="97"/>
      <c r="E56" s="97"/>
      <c r="F56" s="216">
        <v>395</v>
      </c>
      <c r="G56" s="216"/>
      <c r="H56" s="1344" t="s">
        <v>96</v>
      </c>
      <c r="I56" s="93"/>
      <c r="J56" s="1345">
        <f>'WP-1b'!$E$273</f>
        <v>42765.22</v>
      </c>
      <c r="K56" s="96"/>
      <c r="L56" s="92" t="s">
        <v>275</v>
      </c>
    </row>
    <row r="57" spans="3:12" s="92" customFormat="1" ht="12.75">
      <c r="C57" s="1342" t="s">
        <v>194</v>
      </c>
      <c r="D57" s="97"/>
      <c r="E57" s="97"/>
      <c r="F57" s="216">
        <v>395</v>
      </c>
      <c r="G57" s="216"/>
      <c r="H57" s="1344" t="s">
        <v>96</v>
      </c>
      <c r="I57" s="93"/>
      <c r="J57" s="1346">
        <f>'WP-1b'!$E$283</f>
        <v>67002.13</v>
      </c>
      <c r="K57" s="96"/>
      <c r="L57" s="92" t="s">
        <v>275</v>
      </c>
    </row>
    <row r="58" spans="3:12" s="92" customFormat="1" ht="12.75">
      <c r="C58" s="1343"/>
      <c r="D58" s="97"/>
      <c r="E58" s="98"/>
      <c r="F58" s="216">
        <v>395</v>
      </c>
      <c r="G58" s="100" t="s">
        <v>373</v>
      </c>
      <c r="H58" s="93"/>
      <c r="I58" s="93"/>
      <c r="J58" s="896">
        <f>SUM(J53:J57)</f>
        <v>187612.81</v>
      </c>
      <c r="K58" s="96"/>
    </row>
    <row r="59" spans="3:12" s="92" customFormat="1" ht="12.75">
      <c r="C59" s="1343"/>
      <c r="D59" s="97"/>
      <c r="E59" s="98"/>
      <c r="F59" s="216"/>
      <c r="G59" s="93"/>
      <c r="H59" s="93"/>
      <c r="I59" s="93"/>
      <c r="J59" s="897"/>
      <c r="K59" s="96"/>
    </row>
    <row r="60" spans="3:12" s="92" customFormat="1" ht="12.75">
      <c r="C60" s="1342" t="s">
        <v>196</v>
      </c>
      <c r="D60" s="97"/>
      <c r="E60" s="97"/>
      <c r="F60" s="216">
        <v>396</v>
      </c>
      <c r="G60" s="216"/>
      <c r="H60" s="1344" t="s">
        <v>97</v>
      </c>
      <c r="I60" s="93"/>
      <c r="J60" s="1345">
        <f>'WP-1b'!$E$244</f>
        <v>178806</v>
      </c>
      <c r="K60" s="96"/>
      <c r="L60" s="92" t="s">
        <v>275</v>
      </c>
    </row>
    <row r="61" spans="3:12" s="92" customFormat="1" ht="12.75">
      <c r="C61" s="1342" t="s">
        <v>31</v>
      </c>
      <c r="D61" s="97"/>
      <c r="E61" s="97"/>
      <c r="F61" s="216">
        <v>396</v>
      </c>
      <c r="G61" s="216"/>
      <c r="H61" s="1344" t="s">
        <v>97</v>
      </c>
      <c r="I61" s="93"/>
      <c r="J61" s="1345">
        <f>'WP-1b'!$E$257</f>
        <v>0</v>
      </c>
      <c r="K61" s="96"/>
      <c r="L61" s="92" t="s">
        <v>275</v>
      </c>
    </row>
    <row r="62" spans="3:12" s="92" customFormat="1" ht="12.75">
      <c r="C62" s="1342" t="s">
        <v>201</v>
      </c>
      <c r="D62" s="97"/>
      <c r="E62" s="97"/>
      <c r="F62" s="216">
        <v>396</v>
      </c>
      <c r="G62" s="216"/>
      <c r="H62" s="1344" t="s">
        <v>97</v>
      </c>
      <c r="I62" s="93"/>
      <c r="J62" s="1345">
        <f>'WP-1b'!$E$265</f>
        <v>257915.04</v>
      </c>
      <c r="K62" s="96"/>
      <c r="L62" s="92" t="s">
        <v>275</v>
      </c>
    </row>
    <row r="63" spans="3:12" s="92" customFormat="1" ht="12.75">
      <c r="C63" s="1342" t="s">
        <v>30</v>
      </c>
      <c r="D63" s="97"/>
      <c r="E63" s="97"/>
      <c r="F63" s="216">
        <v>396</v>
      </c>
      <c r="G63" s="216"/>
      <c r="H63" s="1344" t="s">
        <v>97</v>
      </c>
      <c r="I63" s="93"/>
      <c r="J63" s="1345">
        <f>'WP-1b'!$E$274</f>
        <v>317614.03999999998</v>
      </c>
      <c r="K63" s="96"/>
      <c r="L63" s="92" t="s">
        <v>275</v>
      </c>
    </row>
    <row r="64" spans="3:12" s="92" customFormat="1" ht="12.75">
      <c r="C64" s="1342" t="s">
        <v>194</v>
      </c>
      <c r="D64" s="97"/>
      <c r="E64" s="97"/>
      <c r="F64" s="216">
        <v>396</v>
      </c>
      <c r="G64" s="216"/>
      <c r="H64" s="1344" t="s">
        <v>97</v>
      </c>
      <c r="I64" s="93"/>
      <c r="J64" s="1346">
        <f>'WP-1b'!$E$284</f>
        <v>400998.33</v>
      </c>
      <c r="K64" s="96"/>
      <c r="L64" s="92" t="s">
        <v>275</v>
      </c>
    </row>
    <row r="65" spans="3:12" s="92" customFormat="1" ht="12.75">
      <c r="C65" s="1343"/>
      <c r="D65" s="97"/>
      <c r="E65" s="98"/>
      <c r="F65" s="216">
        <v>396</v>
      </c>
      <c r="G65" s="100" t="s">
        <v>374</v>
      </c>
      <c r="H65" s="93"/>
      <c r="I65" s="93"/>
      <c r="J65" s="896">
        <f>SUM(J60:J64)</f>
        <v>1155333.4100000001</v>
      </c>
      <c r="K65" s="96"/>
    </row>
    <row r="66" spans="3:12" s="92" customFormat="1" ht="12.75">
      <c r="C66" s="1343"/>
      <c r="D66" s="97"/>
      <c r="E66" s="98"/>
      <c r="F66" s="216"/>
      <c r="G66" s="93"/>
      <c r="H66" s="93"/>
      <c r="I66" s="93"/>
      <c r="J66" s="897"/>
      <c r="K66" s="96"/>
    </row>
    <row r="67" spans="3:12" s="92" customFormat="1" ht="12.75">
      <c r="C67" s="1342" t="s">
        <v>196</v>
      </c>
      <c r="D67" s="97"/>
      <c r="E67" s="97"/>
      <c r="F67" s="216">
        <v>397</v>
      </c>
      <c r="G67" s="216"/>
      <c r="H67" s="1344" t="s">
        <v>98</v>
      </c>
      <c r="I67" s="93"/>
      <c r="J67" s="1345">
        <f>'WP-1b'!$E$245</f>
        <v>71146</v>
      </c>
      <c r="K67" s="96"/>
      <c r="L67" s="92" t="s">
        <v>275</v>
      </c>
    </row>
    <row r="68" spans="3:12" s="92" customFormat="1" ht="12.75">
      <c r="C68" s="1342" t="s">
        <v>32</v>
      </c>
      <c r="D68" s="97"/>
      <c r="E68" s="97"/>
      <c r="F68" s="216">
        <v>397</v>
      </c>
      <c r="G68" s="216"/>
      <c r="H68" s="1344" t="s">
        <v>98</v>
      </c>
      <c r="I68" s="93"/>
      <c r="J68" s="1345">
        <f>'WP-1b'!$E$253</f>
        <v>275331</v>
      </c>
      <c r="K68" s="96"/>
      <c r="L68" s="92" t="s">
        <v>275</v>
      </c>
    </row>
    <row r="69" spans="3:12" s="92" customFormat="1" ht="12.75">
      <c r="C69" s="1342" t="s">
        <v>79</v>
      </c>
      <c r="D69" s="97"/>
      <c r="E69" s="97"/>
      <c r="F69" s="216">
        <v>397</v>
      </c>
      <c r="G69" s="216"/>
      <c r="H69" s="1344" t="s">
        <v>98</v>
      </c>
      <c r="I69" s="93"/>
      <c r="J69" s="1345">
        <f>'WP-1b'!$E$255</f>
        <v>0</v>
      </c>
      <c r="K69" s="96"/>
      <c r="L69" s="92" t="s">
        <v>275</v>
      </c>
    </row>
    <row r="70" spans="3:12" s="92" customFormat="1" ht="12.75">
      <c r="C70" s="1342" t="s">
        <v>31</v>
      </c>
      <c r="D70" s="97"/>
      <c r="E70" s="97"/>
      <c r="F70" s="216">
        <v>397</v>
      </c>
      <c r="G70" s="216"/>
      <c r="H70" s="1344" t="s">
        <v>98</v>
      </c>
      <c r="I70" s="93"/>
      <c r="J70" s="1345">
        <f>'WP-1b'!$E$258</f>
        <v>0</v>
      </c>
      <c r="K70" s="96"/>
      <c r="L70" s="92" t="s">
        <v>275</v>
      </c>
    </row>
    <row r="71" spans="3:12" s="92" customFormat="1" ht="12.75">
      <c r="C71" s="1342" t="s">
        <v>201</v>
      </c>
      <c r="D71" s="97"/>
      <c r="E71" s="97"/>
      <c r="F71" s="216">
        <v>397</v>
      </c>
      <c r="G71" s="216"/>
      <c r="H71" s="1344" t="s">
        <v>98</v>
      </c>
      <c r="I71" s="93"/>
      <c r="J71" s="1345">
        <f>'WP-1b'!$E$266</f>
        <v>73074</v>
      </c>
      <c r="K71" s="96"/>
      <c r="L71" s="92" t="s">
        <v>275</v>
      </c>
    </row>
    <row r="72" spans="3:12" s="92" customFormat="1" ht="12.75">
      <c r="C72" s="1342" t="s">
        <v>30</v>
      </c>
      <c r="D72" s="97"/>
      <c r="E72" s="97"/>
      <c r="F72" s="216">
        <v>397</v>
      </c>
      <c r="G72" s="216"/>
      <c r="H72" s="1344" t="s">
        <v>98</v>
      </c>
      <c r="I72" s="93"/>
      <c r="J72" s="1345">
        <f>'WP-1b'!$E$275</f>
        <v>116557.78</v>
      </c>
      <c r="K72" s="96"/>
      <c r="L72" s="92" t="s">
        <v>275</v>
      </c>
    </row>
    <row r="73" spans="3:12" s="92" customFormat="1" ht="12.75">
      <c r="C73" s="1342" t="s">
        <v>194</v>
      </c>
      <c r="D73" s="97"/>
      <c r="E73" s="97"/>
      <c r="F73" s="216">
        <v>397</v>
      </c>
      <c r="G73" s="216"/>
      <c r="H73" s="1344" t="s">
        <v>98</v>
      </c>
      <c r="I73" s="93"/>
      <c r="J73" s="1346">
        <f>'WP-1b'!$E$285</f>
        <v>343797.94</v>
      </c>
      <c r="K73" s="96"/>
      <c r="L73" s="92" t="s">
        <v>275</v>
      </c>
    </row>
    <row r="74" spans="3:12" s="92" customFormat="1" ht="12.75">
      <c r="C74" s="1343"/>
      <c r="D74" s="97"/>
      <c r="E74" s="98"/>
      <c r="F74" s="216">
        <v>397</v>
      </c>
      <c r="G74" s="100" t="s">
        <v>375</v>
      </c>
      <c r="H74" s="93"/>
      <c r="I74" s="93"/>
      <c r="J74" s="896">
        <f>SUM(J67:J73)</f>
        <v>879906.72</v>
      </c>
      <c r="K74" s="96"/>
    </row>
    <row r="75" spans="3:12" s="92" customFormat="1" ht="12.75">
      <c r="C75" s="1343"/>
      <c r="D75" s="97"/>
      <c r="E75" s="98"/>
      <c r="F75" s="216"/>
      <c r="G75" s="93"/>
      <c r="H75" s="93"/>
      <c r="I75" s="93"/>
      <c r="J75" s="897"/>
      <c r="K75" s="96"/>
    </row>
    <row r="76" spans="3:12" s="92" customFormat="1" ht="12.75">
      <c r="C76" s="1342" t="s">
        <v>196</v>
      </c>
      <c r="D76" s="97"/>
      <c r="E76" s="97"/>
      <c r="F76" s="216">
        <v>398</v>
      </c>
      <c r="G76" s="216"/>
      <c r="H76" s="1344" t="s">
        <v>99</v>
      </c>
      <c r="I76" s="93"/>
      <c r="J76" s="1345">
        <f>'WP-1b'!$E$246</f>
        <v>84187</v>
      </c>
      <c r="K76" s="96"/>
      <c r="L76" s="92" t="s">
        <v>275</v>
      </c>
    </row>
    <row r="77" spans="3:12" s="92" customFormat="1" ht="12.75">
      <c r="C77" s="1342" t="s">
        <v>32</v>
      </c>
      <c r="D77" s="97"/>
      <c r="E77" s="97"/>
      <c r="F77" s="216">
        <v>398</v>
      </c>
      <c r="G77" s="216"/>
      <c r="H77" s="1344" t="s">
        <v>99</v>
      </c>
      <c r="I77" s="93"/>
      <c r="J77" s="1345">
        <f>'WP-1b'!$E$254</f>
        <v>967686</v>
      </c>
      <c r="K77" s="96"/>
      <c r="L77" s="92" t="s">
        <v>275</v>
      </c>
    </row>
    <row r="78" spans="3:12" s="92" customFormat="1" ht="12.75">
      <c r="C78" s="1342" t="s">
        <v>201</v>
      </c>
      <c r="D78" s="97"/>
      <c r="E78" s="97"/>
      <c r="F78" s="216">
        <v>398</v>
      </c>
      <c r="G78" s="216"/>
      <c r="H78" s="1344" t="s">
        <v>99</v>
      </c>
      <c r="I78" s="93"/>
      <c r="J78" s="1345">
        <f>'WP-1b'!$E$267</f>
        <v>991</v>
      </c>
      <c r="K78" s="96"/>
      <c r="L78" s="92" t="s">
        <v>275</v>
      </c>
    </row>
    <row r="79" spans="3:12" s="92" customFormat="1" ht="12.75">
      <c r="C79" s="1342" t="s">
        <v>30</v>
      </c>
      <c r="D79" s="97"/>
      <c r="E79" s="97"/>
      <c r="F79" s="216">
        <v>398</v>
      </c>
      <c r="G79" s="216"/>
      <c r="H79" s="1344" t="s">
        <v>99</v>
      </c>
      <c r="I79" s="93"/>
      <c r="J79" s="1345">
        <f>'WP-1b'!$E$276</f>
        <v>10226229.060000001</v>
      </c>
      <c r="K79" s="96"/>
      <c r="L79" s="92" t="s">
        <v>275</v>
      </c>
    </row>
    <row r="80" spans="3:12" s="92" customFormat="1" ht="12.75">
      <c r="C80" s="1342" t="s">
        <v>194</v>
      </c>
      <c r="D80" s="97"/>
      <c r="E80" s="97"/>
      <c r="F80" s="216">
        <v>398</v>
      </c>
      <c r="G80" s="216"/>
      <c r="H80" s="1344" t="s">
        <v>99</v>
      </c>
      <c r="I80" s="93"/>
      <c r="J80" s="1346">
        <f>'WP-1b'!$E$286</f>
        <v>5763136.4000000004</v>
      </c>
      <c r="K80" s="96"/>
      <c r="L80" s="92" t="s">
        <v>275</v>
      </c>
    </row>
    <row r="81" spans="2:12" s="92" customFormat="1" ht="12.75">
      <c r="C81" s="1343"/>
      <c r="D81" s="97"/>
      <c r="E81" s="98"/>
      <c r="F81" s="216">
        <v>398</v>
      </c>
      <c r="G81" s="100" t="s">
        <v>376</v>
      </c>
      <c r="H81" s="93"/>
      <c r="I81" s="93"/>
      <c r="J81" s="896">
        <f>SUM(J76:J80)</f>
        <v>17042229.460000001</v>
      </c>
      <c r="K81" s="96"/>
    </row>
    <row r="82" spans="2:12" s="92" customFormat="1" ht="12.75">
      <c r="C82" s="1343"/>
      <c r="D82" s="97"/>
      <c r="E82" s="98"/>
      <c r="F82" s="216"/>
      <c r="G82" s="93"/>
      <c r="H82" s="93"/>
      <c r="I82" s="93"/>
      <c r="J82" s="897"/>
      <c r="K82" s="96"/>
    </row>
    <row r="83" spans="2:12" s="92" customFormat="1" ht="12.75">
      <c r="C83" s="1343" t="s">
        <v>196</v>
      </c>
      <c r="D83" s="97"/>
      <c r="E83" s="98"/>
      <c r="F83" s="216">
        <v>399</v>
      </c>
      <c r="G83" s="93"/>
      <c r="H83" s="1347" t="s">
        <v>100</v>
      </c>
      <c r="I83" s="93"/>
      <c r="J83" s="1345">
        <f>'WP-1b'!$E$247</f>
        <v>0</v>
      </c>
      <c r="K83" s="96"/>
      <c r="L83" s="92" t="s">
        <v>275</v>
      </c>
    </row>
    <row r="84" spans="2:12" s="92" customFormat="1" ht="12.75">
      <c r="C84" s="1343" t="s">
        <v>30</v>
      </c>
      <c r="D84" s="97"/>
      <c r="E84" s="98"/>
      <c r="F84" s="216">
        <v>399</v>
      </c>
      <c r="G84" s="93"/>
      <c r="H84" s="1347" t="s">
        <v>100</v>
      </c>
      <c r="I84" s="93"/>
      <c r="J84" s="1345">
        <f>'WP-1b'!$E$277</f>
        <v>42683</v>
      </c>
      <c r="K84" s="96"/>
      <c r="L84" s="92" t="s">
        <v>275</v>
      </c>
    </row>
    <row r="85" spans="2:12" s="92" customFormat="1" ht="12.75">
      <c r="C85" s="1343" t="s">
        <v>194</v>
      </c>
      <c r="D85" s="97"/>
      <c r="E85" s="98"/>
      <c r="F85" s="216">
        <v>399</v>
      </c>
      <c r="G85" s="93"/>
      <c r="H85" s="1347" t="s">
        <v>100</v>
      </c>
      <c r="I85" s="93"/>
      <c r="J85" s="1346">
        <f>'WP-1b'!$E$287</f>
        <v>15019</v>
      </c>
      <c r="K85" s="96"/>
      <c r="L85" s="92" t="s">
        <v>275</v>
      </c>
    </row>
    <row r="86" spans="2:12" s="92" customFormat="1" ht="12.75">
      <c r="C86" s="312"/>
      <c r="D86" s="97"/>
      <c r="E86" s="98"/>
      <c r="F86" s="216">
        <v>399</v>
      </c>
      <c r="G86" s="100" t="s">
        <v>377</v>
      </c>
      <c r="H86" s="99"/>
      <c r="I86" s="93"/>
      <c r="J86" s="896">
        <f>SUM(J83:J85)</f>
        <v>57702</v>
      </c>
      <c r="K86" s="96"/>
    </row>
    <row r="87" spans="2:12" s="92" customFormat="1" ht="12.75">
      <c r="C87" s="312"/>
      <c r="D87" s="97"/>
      <c r="E87" s="98"/>
      <c r="F87" s="216"/>
      <c r="G87" s="100"/>
      <c r="H87" s="99"/>
      <c r="I87" s="93"/>
      <c r="J87" s="896"/>
      <c r="K87" s="96"/>
    </row>
    <row r="88" spans="2:12" s="92" customFormat="1" ht="15.75">
      <c r="B88" s="94" t="s">
        <v>367</v>
      </c>
      <c r="C88" s="312"/>
      <c r="D88" s="97"/>
      <c r="E88" s="98"/>
      <c r="F88" s="216"/>
      <c r="G88" s="93"/>
      <c r="H88" s="99"/>
      <c r="I88" s="93"/>
      <c r="J88" s="896">
        <f>J86+J81+J74+J65+J58+J51+J44+J38+J31+J24</f>
        <v>40771915.560000002</v>
      </c>
      <c r="K88" s="96"/>
    </row>
    <row r="89" spans="2:12" s="92" customFormat="1" ht="12.75">
      <c r="C89" s="312"/>
      <c r="D89" s="97"/>
      <c r="E89" s="93"/>
      <c r="F89" s="216"/>
      <c r="G89" s="93"/>
      <c r="H89" s="93"/>
      <c r="I89" s="93"/>
      <c r="J89" s="897"/>
      <c r="K89" s="96"/>
    </row>
    <row r="90" spans="2:12" s="92" customFormat="1" ht="15.75">
      <c r="B90" s="94" t="s">
        <v>366</v>
      </c>
      <c r="C90" s="311"/>
      <c r="F90" s="215"/>
      <c r="J90" s="897"/>
    </row>
    <row r="91" spans="2:12" s="92" customFormat="1" ht="12.75">
      <c r="C91" s="1342" t="s">
        <v>196</v>
      </c>
      <c r="D91" s="97"/>
      <c r="E91" s="97"/>
      <c r="F91" s="216">
        <v>352</v>
      </c>
      <c r="G91" s="216"/>
      <c r="H91" s="1344" t="s">
        <v>81</v>
      </c>
      <c r="I91" s="93"/>
      <c r="J91" s="1345">
        <f>'WP-1b'!$E$163</f>
        <v>77474</v>
      </c>
      <c r="K91" s="96"/>
      <c r="L91" s="92" t="s">
        <v>275</v>
      </c>
    </row>
    <row r="92" spans="2:12" s="92" customFormat="1" ht="12.75">
      <c r="C92" s="1342" t="s">
        <v>200</v>
      </c>
      <c r="D92" s="97"/>
      <c r="E92" s="97"/>
      <c r="F92" s="216">
        <v>352</v>
      </c>
      <c r="G92" s="216"/>
      <c r="H92" s="1344" t="s">
        <v>81</v>
      </c>
      <c r="I92" s="93"/>
      <c r="J92" s="1345">
        <f>'WP-1b'!$E$169</f>
        <v>0</v>
      </c>
      <c r="K92" s="96"/>
      <c r="L92" s="92" t="s">
        <v>275</v>
      </c>
    </row>
    <row r="93" spans="2:12" s="92" customFormat="1" ht="12.75">
      <c r="C93" s="1342" t="s">
        <v>79</v>
      </c>
      <c r="D93" s="97"/>
      <c r="E93" s="97"/>
      <c r="F93" s="216">
        <v>352</v>
      </c>
      <c r="G93" s="216"/>
      <c r="H93" s="1344" t="s">
        <v>81</v>
      </c>
      <c r="I93" s="93"/>
      <c r="J93" s="1345">
        <f>'WP-1b'!$E$174</f>
        <v>208106</v>
      </c>
      <c r="K93" s="96"/>
      <c r="L93" s="92" t="s">
        <v>275</v>
      </c>
    </row>
    <row r="94" spans="2:12" s="92" customFormat="1" ht="12.75">
      <c r="C94" s="1342" t="s">
        <v>31</v>
      </c>
      <c r="D94" s="97"/>
      <c r="E94" s="97"/>
      <c r="F94" s="216">
        <v>352</v>
      </c>
      <c r="G94" s="216"/>
      <c r="H94" s="1344" t="s">
        <v>81</v>
      </c>
      <c r="I94" s="93"/>
      <c r="J94" s="1345">
        <f>'WP-1b'!$E$178</f>
        <v>0</v>
      </c>
      <c r="K94" s="96"/>
      <c r="L94" s="92" t="s">
        <v>275</v>
      </c>
    </row>
    <row r="95" spans="2:12" s="92" customFormat="1" ht="12.75">
      <c r="C95" s="1342" t="s">
        <v>201</v>
      </c>
      <c r="D95" s="97"/>
      <c r="E95" s="97"/>
      <c r="F95" s="216">
        <v>352</v>
      </c>
      <c r="G95" s="216"/>
      <c r="H95" s="1344" t="s">
        <v>81</v>
      </c>
      <c r="I95" s="93"/>
      <c r="J95" s="1345">
        <f>'WP-1b'!$E$187</f>
        <v>717623</v>
      </c>
      <c r="K95" s="96"/>
      <c r="L95" s="92" t="s">
        <v>275</v>
      </c>
    </row>
    <row r="96" spans="2:12" s="92" customFormat="1" ht="12.75">
      <c r="C96" s="1342" t="s">
        <v>30</v>
      </c>
      <c r="D96" s="97"/>
      <c r="E96" s="97"/>
      <c r="F96" s="216">
        <v>352</v>
      </c>
      <c r="G96" s="216"/>
      <c r="H96" s="1344" t="s">
        <v>81</v>
      </c>
      <c r="I96" s="93"/>
      <c r="J96" s="1345">
        <f>'WP-1b'!$E$194</f>
        <v>325992</v>
      </c>
      <c r="K96" s="96"/>
      <c r="L96" s="92" t="s">
        <v>275</v>
      </c>
    </row>
    <row r="97" spans="3:12" s="92" customFormat="1" ht="12.75">
      <c r="C97" s="1342" t="s">
        <v>194</v>
      </c>
      <c r="D97" s="97"/>
      <c r="E97" s="97"/>
      <c r="F97" s="216">
        <v>352</v>
      </c>
      <c r="G97" s="216"/>
      <c r="H97" s="1344" t="s">
        <v>81</v>
      </c>
      <c r="I97" s="93"/>
      <c r="J97" s="1346">
        <f>'WP-1b'!$E$200</f>
        <v>195277</v>
      </c>
      <c r="K97" s="96"/>
      <c r="L97" s="92" t="s">
        <v>275</v>
      </c>
    </row>
    <row r="98" spans="3:12" s="92" customFormat="1" ht="12.75">
      <c r="C98" s="1343"/>
      <c r="D98" s="97"/>
      <c r="E98" s="98"/>
      <c r="F98" s="216">
        <v>352</v>
      </c>
      <c r="G98" s="100" t="s">
        <v>378</v>
      </c>
      <c r="H98" s="93"/>
      <c r="I98" s="93"/>
      <c r="J98" s="896">
        <f>SUM(J91:J97)</f>
        <v>1524472</v>
      </c>
      <c r="K98" s="96"/>
    </row>
    <row r="99" spans="3:12" s="92" customFormat="1" ht="12.75">
      <c r="C99" s="1343"/>
      <c r="D99" s="97"/>
      <c r="E99" s="98"/>
      <c r="F99" s="216"/>
      <c r="G99" s="93"/>
      <c r="H99" s="93"/>
      <c r="I99" s="93"/>
      <c r="J99" s="897"/>
      <c r="K99" s="96"/>
    </row>
    <row r="100" spans="3:12" s="92" customFormat="1" ht="12.75">
      <c r="C100" s="1342" t="s">
        <v>196</v>
      </c>
      <c r="D100" s="97"/>
      <c r="E100" s="97"/>
      <c r="F100" s="216">
        <v>353</v>
      </c>
      <c r="G100" s="216"/>
      <c r="H100" s="1344" t="s">
        <v>20</v>
      </c>
      <c r="I100" s="93"/>
      <c r="J100" s="1345">
        <f>'WP-1b'!$E$164</f>
        <v>907982.05</v>
      </c>
      <c r="K100" s="96"/>
      <c r="L100" s="92" t="s">
        <v>275</v>
      </c>
    </row>
    <row r="101" spans="3:12" s="92" customFormat="1" ht="12.75">
      <c r="C101" s="1342" t="s">
        <v>200</v>
      </c>
      <c r="D101" s="97"/>
      <c r="E101" s="97"/>
      <c r="F101" s="216">
        <v>353</v>
      </c>
      <c r="G101" s="216"/>
      <c r="H101" s="1344" t="s">
        <v>20</v>
      </c>
      <c r="I101" s="93"/>
      <c r="J101" s="1345">
        <f>'WP-1b'!$E$170</f>
        <v>0</v>
      </c>
      <c r="K101" s="96"/>
      <c r="L101" s="92" t="s">
        <v>275</v>
      </c>
    </row>
    <row r="102" spans="3:12" s="92" customFormat="1" ht="12.75">
      <c r="C102" s="1342" t="s">
        <v>79</v>
      </c>
      <c r="D102" s="97"/>
      <c r="E102" s="97"/>
      <c r="F102" s="216">
        <v>353</v>
      </c>
      <c r="G102" s="216"/>
      <c r="H102" s="1344" t="s">
        <v>20</v>
      </c>
      <c r="I102" s="93"/>
      <c r="J102" s="1345">
        <f>'WP-1b'!$E$175</f>
        <v>1962524</v>
      </c>
      <c r="K102" s="96"/>
      <c r="L102" s="92" t="s">
        <v>275</v>
      </c>
    </row>
    <row r="103" spans="3:12" s="92" customFormat="1" ht="12.75">
      <c r="C103" s="1342" t="s">
        <v>31</v>
      </c>
      <c r="D103" s="97"/>
      <c r="E103" s="97"/>
      <c r="F103" s="216">
        <v>353</v>
      </c>
      <c r="G103" s="216"/>
      <c r="H103" s="1344" t="s">
        <v>20</v>
      </c>
      <c r="I103" s="93"/>
      <c r="J103" s="1345">
        <f>'WP-1b'!$E$179</f>
        <v>470770</v>
      </c>
      <c r="K103" s="96"/>
      <c r="L103" s="92" t="s">
        <v>275</v>
      </c>
    </row>
    <row r="104" spans="3:12" s="92" customFormat="1" ht="12.75">
      <c r="C104" s="1342" t="s">
        <v>201</v>
      </c>
      <c r="D104" s="97"/>
      <c r="E104" s="97"/>
      <c r="F104" s="216">
        <v>353</v>
      </c>
      <c r="G104" s="216"/>
      <c r="H104" s="1344" t="s">
        <v>20</v>
      </c>
      <c r="I104" s="93"/>
      <c r="J104" s="1345">
        <f>'WP-1b'!E188</f>
        <v>4077292.87</v>
      </c>
      <c r="K104" s="96"/>
      <c r="L104" s="92" t="s">
        <v>275</v>
      </c>
    </row>
    <row r="105" spans="3:12" s="92" customFormat="1" ht="12.75">
      <c r="C105" s="1342" t="s">
        <v>201</v>
      </c>
      <c r="D105" s="97"/>
      <c r="E105" s="97"/>
      <c r="F105" s="216">
        <v>353</v>
      </c>
      <c r="G105" s="216"/>
      <c r="H105" s="1344" t="s">
        <v>217</v>
      </c>
      <c r="I105" s="93"/>
      <c r="J105" s="1345">
        <f>'WP-1b'!E189</f>
        <v>1608459</v>
      </c>
      <c r="K105" s="96"/>
      <c r="L105" s="92" t="s">
        <v>275</v>
      </c>
    </row>
    <row r="106" spans="3:12" s="92" customFormat="1" ht="12.75">
      <c r="C106" s="1342" t="s">
        <v>30</v>
      </c>
      <c r="D106" s="97"/>
      <c r="E106" s="97"/>
      <c r="F106" s="216">
        <v>353</v>
      </c>
      <c r="G106" s="216"/>
      <c r="H106" s="1344" t="s">
        <v>20</v>
      </c>
      <c r="I106" s="93"/>
      <c r="J106" s="1345">
        <f>'WP-1b'!$E$195</f>
        <v>1898398.26</v>
      </c>
      <c r="K106" s="96"/>
      <c r="L106" s="92" t="s">
        <v>275</v>
      </c>
    </row>
    <row r="107" spans="3:12" s="92" customFormat="1" ht="12.75">
      <c r="C107" s="1342" t="s">
        <v>194</v>
      </c>
      <c r="D107" s="97"/>
      <c r="E107" s="97"/>
      <c r="F107" s="216">
        <v>353</v>
      </c>
      <c r="G107" s="216"/>
      <c r="H107" s="1344" t="s">
        <v>20</v>
      </c>
      <c r="I107" s="93"/>
      <c r="J107" s="1346">
        <f>'WP-1b'!$E$201</f>
        <v>3128598.01</v>
      </c>
      <c r="K107" s="96"/>
      <c r="L107" s="92" t="s">
        <v>275</v>
      </c>
    </row>
    <row r="108" spans="3:12" s="92" customFormat="1" ht="12.75">
      <c r="C108" s="1343"/>
      <c r="D108" s="97"/>
      <c r="E108" s="98"/>
      <c r="F108" s="216">
        <v>353</v>
      </c>
      <c r="G108" s="100" t="s">
        <v>379</v>
      </c>
      <c r="H108" s="93"/>
      <c r="I108" s="93"/>
      <c r="J108" s="896">
        <f>SUM(J100:J107)</f>
        <v>14054024.189999999</v>
      </c>
      <c r="K108" s="96"/>
    </row>
    <row r="109" spans="3:12" s="92" customFormat="1" ht="12.75">
      <c r="C109" s="1343"/>
      <c r="D109" s="97"/>
      <c r="E109" s="98"/>
      <c r="F109" s="216"/>
      <c r="G109" s="93"/>
      <c r="H109" s="93"/>
      <c r="I109" s="93"/>
      <c r="J109" s="897"/>
      <c r="K109" s="96"/>
    </row>
    <row r="110" spans="3:12" s="92" customFormat="1" ht="12.75">
      <c r="C110" s="1342" t="s">
        <v>196</v>
      </c>
      <c r="D110" s="97"/>
      <c r="E110" s="97"/>
      <c r="F110" s="216">
        <v>354</v>
      </c>
      <c r="G110" s="216"/>
      <c r="H110" s="1344" t="s">
        <v>86</v>
      </c>
      <c r="I110" s="93"/>
      <c r="J110" s="1345">
        <f>'WP-1b'!$E$165</f>
        <v>483926</v>
      </c>
      <c r="K110" s="96"/>
      <c r="L110" s="92" t="s">
        <v>275</v>
      </c>
    </row>
    <row r="111" spans="3:12" s="92" customFormat="1" ht="12.75">
      <c r="C111" s="1342" t="s">
        <v>200</v>
      </c>
      <c r="D111" s="97"/>
      <c r="E111" s="97"/>
      <c r="F111" s="216">
        <v>354</v>
      </c>
      <c r="G111" s="216"/>
      <c r="H111" s="1344" t="s">
        <v>86</v>
      </c>
      <c r="I111" s="93"/>
      <c r="J111" s="1345">
        <f>'WP-1b'!$E$171</f>
        <v>-1</v>
      </c>
      <c r="K111" s="96"/>
      <c r="L111" s="92" t="s">
        <v>275</v>
      </c>
    </row>
    <row r="112" spans="3:12" s="92" customFormat="1" ht="12.75">
      <c r="C112" s="1342" t="s">
        <v>31</v>
      </c>
      <c r="D112" s="97"/>
      <c r="E112" s="97"/>
      <c r="F112" s="216">
        <v>354</v>
      </c>
      <c r="G112" s="216"/>
      <c r="H112" s="1344" t="s">
        <v>86</v>
      </c>
      <c r="I112" s="93"/>
      <c r="J112" s="1345">
        <f>'WP-1b'!$E$180</f>
        <v>1160612</v>
      </c>
      <c r="K112" s="96"/>
      <c r="L112" s="92" t="s">
        <v>275</v>
      </c>
    </row>
    <row r="113" spans="3:12" s="92" customFormat="1" ht="12.75">
      <c r="C113" s="1342" t="s">
        <v>201</v>
      </c>
      <c r="D113" s="97"/>
      <c r="E113" s="97"/>
      <c r="F113" s="216">
        <v>354</v>
      </c>
      <c r="G113" s="216"/>
      <c r="H113" s="1344" t="s">
        <v>86</v>
      </c>
      <c r="I113" s="93"/>
      <c r="J113" s="1345">
        <f>'WP-1b'!$E$190</f>
        <v>991780</v>
      </c>
      <c r="K113" s="96"/>
      <c r="L113" s="92" t="s">
        <v>275</v>
      </c>
    </row>
    <row r="114" spans="3:12" s="92" customFormat="1" ht="12.75">
      <c r="C114" s="1342" t="s">
        <v>30</v>
      </c>
      <c r="D114" s="97"/>
      <c r="E114" s="97"/>
      <c r="F114" s="216">
        <v>354</v>
      </c>
      <c r="G114" s="216"/>
      <c r="H114" s="1344" t="s">
        <v>86</v>
      </c>
      <c r="I114" s="93"/>
      <c r="J114" s="1345">
        <f>'WP-1b'!$E$196</f>
        <v>288369</v>
      </c>
      <c r="K114" s="96"/>
      <c r="L114" s="92" t="s">
        <v>275</v>
      </c>
    </row>
    <row r="115" spans="3:12" s="92" customFormat="1" ht="12.75">
      <c r="C115" s="1342" t="s">
        <v>194</v>
      </c>
      <c r="D115" s="97"/>
      <c r="E115" s="97"/>
      <c r="F115" s="216">
        <v>354</v>
      </c>
      <c r="G115" s="216"/>
      <c r="H115" s="1344" t="s">
        <v>86</v>
      </c>
      <c r="I115" s="93"/>
      <c r="J115" s="1346">
        <f>'WP-1b'!$E$202</f>
        <v>233620</v>
      </c>
      <c r="K115" s="96"/>
      <c r="L115" s="92" t="s">
        <v>275</v>
      </c>
    </row>
    <row r="116" spans="3:12" s="92" customFormat="1" ht="12.75">
      <c r="C116" s="1343"/>
      <c r="D116" s="97"/>
      <c r="E116" s="98"/>
      <c r="F116" s="216">
        <v>354</v>
      </c>
      <c r="G116" s="100" t="s">
        <v>380</v>
      </c>
      <c r="H116" s="93"/>
      <c r="I116" s="93"/>
      <c r="J116" s="896">
        <f>SUM(J110:J115)</f>
        <v>3158306</v>
      </c>
      <c r="K116" s="96"/>
    </row>
    <row r="117" spans="3:12" s="92" customFormat="1" ht="12.75">
      <c r="C117" s="1343"/>
      <c r="D117" s="97"/>
      <c r="E117" s="98"/>
      <c r="F117" s="216"/>
      <c r="G117" s="93"/>
      <c r="H117" s="93"/>
      <c r="I117" s="93"/>
      <c r="J117" s="897"/>
      <c r="K117" s="96"/>
    </row>
    <row r="118" spans="3:12" s="92" customFormat="1" ht="12.75">
      <c r="C118" s="1343" t="s">
        <v>196</v>
      </c>
      <c r="D118" s="97"/>
      <c r="E118" s="98"/>
      <c r="F118" s="216">
        <v>355</v>
      </c>
      <c r="G118" s="93"/>
      <c r="H118" s="1344" t="s">
        <v>87</v>
      </c>
      <c r="I118" s="93"/>
      <c r="J118" s="1345">
        <f>'WP-1b'!$E$166</f>
        <v>50180</v>
      </c>
      <c r="K118" s="96"/>
      <c r="L118" s="92" t="s">
        <v>275</v>
      </c>
    </row>
    <row r="119" spans="3:12" s="92" customFormat="1" ht="12.75">
      <c r="C119" s="1343" t="s">
        <v>31</v>
      </c>
      <c r="D119" s="97"/>
      <c r="E119" s="98"/>
      <c r="F119" s="216">
        <v>355</v>
      </c>
      <c r="G119" s="93"/>
      <c r="H119" s="1344" t="s">
        <v>87</v>
      </c>
      <c r="I119" s="93"/>
      <c r="J119" s="1345">
        <f>'WP-1b'!$E$181</f>
        <v>3819935</v>
      </c>
      <c r="K119" s="96"/>
      <c r="L119" s="92" t="s">
        <v>275</v>
      </c>
    </row>
    <row r="120" spans="3:12" s="92" customFormat="1" ht="12.75">
      <c r="C120" s="1343" t="s">
        <v>201</v>
      </c>
      <c r="D120" s="97"/>
      <c r="E120" s="101"/>
      <c r="F120" s="216">
        <v>355</v>
      </c>
      <c r="G120" s="93"/>
      <c r="H120" s="1344" t="s">
        <v>87</v>
      </c>
      <c r="I120" s="93"/>
      <c r="J120" s="1345">
        <f>'WP-1b'!$E$191</f>
        <v>356638</v>
      </c>
      <c r="K120" s="96"/>
      <c r="L120" s="92" t="s">
        <v>275</v>
      </c>
    </row>
    <row r="121" spans="3:12" s="92" customFormat="1" ht="12.75">
      <c r="C121" s="1343" t="s">
        <v>30</v>
      </c>
      <c r="D121" s="97"/>
      <c r="E121" s="98"/>
      <c r="F121" s="216">
        <v>355</v>
      </c>
      <c r="G121" s="93"/>
      <c r="H121" s="1344" t="s">
        <v>87</v>
      </c>
      <c r="I121" s="93"/>
      <c r="J121" s="1345">
        <f>'WP-1b'!$E$197</f>
        <v>0</v>
      </c>
      <c r="K121" s="96"/>
      <c r="L121" s="92" t="s">
        <v>275</v>
      </c>
    </row>
    <row r="122" spans="3:12" s="92" customFormat="1" ht="12.75">
      <c r="C122" s="1343" t="s">
        <v>194</v>
      </c>
      <c r="D122" s="97"/>
      <c r="E122" s="98"/>
      <c r="F122" s="216">
        <v>355</v>
      </c>
      <c r="G122" s="93"/>
      <c r="H122" s="1344" t="s">
        <v>87</v>
      </c>
      <c r="I122" s="93"/>
      <c r="J122" s="1346">
        <f>'WP-1b'!$E$203</f>
        <v>0</v>
      </c>
      <c r="K122" s="96"/>
      <c r="L122" s="92" t="s">
        <v>275</v>
      </c>
    </row>
    <row r="123" spans="3:12" s="92" customFormat="1" ht="12.75">
      <c r="C123" s="1343"/>
      <c r="D123" s="97"/>
      <c r="E123" s="98"/>
      <c r="F123" s="216">
        <v>355</v>
      </c>
      <c r="G123" s="100" t="s">
        <v>381</v>
      </c>
      <c r="H123" s="93"/>
      <c r="I123" s="93"/>
      <c r="J123" s="896">
        <f>SUM(J118:J122)</f>
        <v>4226753</v>
      </c>
      <c r="K123" s="96"/>
    </row>
    <row r="124" spans="3:12" s="92" customFormat="1" ht="12.75">
      <c r="C124" s="1343"/>
      <c r="D124" s="97"/>
      <c r="E124" s="98"/>
      <c r="F124" s="216"/>
      <c r="G124" s="93"/>
      <c r="H124" s="93"/>
      <c r="I124" s="93"/>
      <c r="J124" s="897"/>
      <c r="K124" s="96"/>
    </row>
    <row r="125" spans="3:12" s="92" customFormat="1" ht="12.75">
      <c r="C125" s="1343" t="s">
        <v>196</v>
      </c>
      <c r="D125" s="97"/>
      <c r="E125" s="98"/>
      <c r="F125" s="216">
        <v>356</v>
      </c>
      <c r="G125" s="93"/>
      <c r="H125" s="1344" t="s">
        <v>88</v>
      </c>
      <c r="I125" s="93"/>
      <c r="J125" s="1345">
        <f>'WP-1b'!$E$167</f>
        <v>201233</v>
      </c>
      <c r="K125" s="96"/>
      <c r="L125" s="92" t="s">
        <v>275</v>
      </c>
    </row>
    <row r="126" spans="3:12" s="92" customFormat="1" ht="12.75">
      <c r="C126" s="1343" t="s">
        <v>200</v>
      </c>
      <c r="D126" s="97"/>
      <c r="E126" s="98"/>
      <c r="F126" s="216">
        <v>356</v>
      </c>
      <c r="G126" s="93"/>
      <c r="H126" s="1344" t="s">
        <v>88</v>
      </c>
      <c r="I126" s="93"/>
      <c r="J126" s="1345">
        <f>'WP-1b'!$E$172</f>
        <v>0</v>
      </c>
      <c r="K126" s="96"/>
      <c r="L126" s="92" t="s">
        <v>275</v>
      </c>
    </row>
    <row r="127" spans="3:12" s="92" customFormat="1" ht="12.75">
      <c r="C127" s="1343" t="s">
        <v>31</v>
      </c>
      <c r="D127" s="97"/>
      <c r="E127" s="98"/>
      <c r="F127" s="216">
        <v>356</v>
      </c>
      <c r="G127" s="93"/>
      <c r="H127" s="1344" t="s">
        <v>88</v>
      </c>
      <c r="I127" s="93"/>
      <c r="J127" s="1345">
        <f>'WP-1b'!$E$182</f>
        <v>1923631</v>
      </c>
      <c r="K127" s="96"/>
      <c r="L127" s="92" t="s">
        <v>275</v>
      </c>
    </row>
    <row r="128" spans="3:12" s="92" customFormat="1" ht="12.75">
      <c r="C128" s="1343" t="s">
        <v>201</v>
      </c>
      <c r="D128" s="97"/>
      <c r="E128" s="101"/>
      <c r="F128" s="216">
        <v>356</v>
      </c>
      <c r="G128" s="93"/>
      <c r="H128" s="1344" t="s">
        <v>88</v>
      </c>
      <c r="I128" s="93"/>
      <c r="J128" s="1345">
        <f>'WP-1b'!$E$192</f>
        <v>778128</v>
      </c>
      <c r="K128" s="96"/>
      <c r="L128" s="92" t="s">
        <v>275</v>
      </c>
    </row>
    <row r="129" spans="3:12" s="92" customFormat="1" ht="12.75">
      <c r="C129" s="1343" t="s">
        <v>30</v>
      </c>
      <c r="D129" s="97"/>
      <c r="E129" s="98"/>
      <c r="F129" s="216">
        <v>356</v>
      </c>
      <c r="G129" s="93"/>
      <c r="H129" s="1344" t="s">
        <v>88</v>
      </c>
      <c r="I129" s="93"/>
      <c r="J129" s="1345">
        <f>'WP-1b'!$E$198</f>
        <v>521315</v>
      </c>
      <c r="K129" s="96"/>
      <c r="L129" s="92" t="s">
        <v>275</v>
      </c>
    </row>
    <row r="130" spans="3:12" s="92" customFormat="1" ht="12.75">
      <c r="C130" s="1343" t="s">
        <v>194</v>
      </c>
      <c r="D130" s="97"/>
      <c r="E130" s="98"/>
      <c r="F130" s="216">
        <v>356</v>
      </c>
      <c r="G130" s="93"/>
      <c r="H130" s="1344" t="s">
        <v>88</v>
      </c>
      <c r="I130" s="93"/>
      <c r="J130" s="1346">
        <f>'WP-1b'!$E$204</f>
        <v>281320</v>
      </c>
      <c r="K130" s="96"/>
      <c r="L130" s="92" t="s">
        <v>275</v>
      </c>
    </row>
    <row r="131" spans="3:12" s="92" customFormat="1" ht="12.75">
      <c r="C131" s="1343"/>
      <c r="D131" s="97"/>
      <c r="E131" s="98"/>
      <c r="F131" s="216">
        <v>356</v>
      </c>
      <c r="G131" s="100" t="s">
        <v>382</v>
      </c>
      <c r="H131" s="93"/>
      <c r="I131" s="93"/>
      <c r="J131" s="896">
        <f>SUM(J125:J130)</f>
        <v>3705627</v>
      </c>
      <c r="K131" s="96"/>
    </row>
    <row r="132" spans="3:12" s="92" customFormat="1" ht="12.75">
      <c r="C132" s="1343"/>
      <c r="D132" s="97"/>
      <c r="E132" s="98"/>
      <c r="F132" s="216"/>
      <c r="G132" s="93"/>
      <c r="H132" s="93"/>
      <c r="I132" s="93"/>
      <c r="J132" s="897"/>
      <c r="K132" s="96"/>
    </row>
    <row r="133" spans="3:12" s="92" customFormat="1" ht="12.75">
      <c r="C133" s="1343" t="s">
        <v>79</v>
      </c>
      <c r="D133" s="97"/>
      <c r="E133" s="98"/>
      <c r="F133" s="216">
        <v>357</v>
      </c>
      <c r="G133" s="93"/>
      <c r="H133" s="1344" t="s">
        <v>89</v>
      </c>
      <c r="I133" s="93"/>
      <c r="J133" s="1345">
        <f>'WP-1b'!$E$176</f>
        <v>2024078</v>
      </c>
      <c r="K133" s="96"/>
      <c r="L133" s="92" t="s">
        <v>275</v>
      </c>
    </row>
    <row r="134" spans="3:12" s="92" customFormat="1" ht="12.75">
      <c r="C134" s="1343" t="s">
        <v>31</v>
      </c>
      <c r="D134" s="97"/>
      <c r="E134" s="98"/>
      <c r="F134" s="216">
        <v>357</v>
      </c>
      <c r="G134" s="93"/>
      <c r="H134" s="1344" t="s">
        <v>89</v>
      </c>
      <c r="I134" s="93"/>
      <c r="J134" s="1345">
        <f>'WP-1b'!$E$183</f>
        <v>586019</v>
      </c>
      <c r="K134" s="96"/>
      <c r="L134" s="92" t="s">
        <v>275</v>
      </c>
    </row>
    <row r="135" spans="3:12" s="92" customFormat="1" ht="12.75">
      <c r="C135" s="1343" t="s">
        <v>194</v>
      </c>
      <c r="D135" s="97"/>
      <c r="E135" s="98"/>
      <c r="F135" s="216">
        <v>357</v>
      </c>
      <c r="G135" s="93"/>
      <c r="H135" s="1344" t="s">
        <v>89</v>
      </c>
      <c r="I135" s="93"/>
      <c r="J135" s="1346">
        <f>'WP-1b'!$E$205</f>
        <v>0</v>
      </c>
      <c r="K135" s="96"/>
      <c r="L135" s="92" t="s">
        <v>275</v>
      </c>
    </row>
    <row r="136" spans="3:12" s="92" customFormat="1" ht="12.75">
      <c r="C136" s="1343"/>
      <c r="D136" s="97"/>
      <c r="E136" s="98"/>
      <c r="F136" s="216">
        <v>357</v>
      </c>
      <c r="G136" s="100" t="s">
        <v>383</v>
      </c>
      <c r="H136" s="93"/>
      <c r="I136" s="93"/>
      <c r="J136" s="896">
        <f>SUM(J133:J135)</f>
        <v>2610097</v>
      </c>
      <c r="K136" s="96"/>
    </row>
    <row r="137" spans="3:12" s="92" customFormat="1" ht="12.75">
      <c r="C137" s="1343"/>
      <c r="D137" s="97"/>
      <c r="E137" s="98"/>
      <c r="F137" s="216"/>
      <c r="G137" s="93"/>
      <c r="H137" s="93"/>
      <c r="I137" s="93"/>
      <c r="J137" s="897"/>
      <c r="K137" s="96"/>
    </row>
    <row r="138" spans="3:12" s="92" customFormat="1" ht="12.75">
      <c r="C138" s="1343" t="s">
        <v>79</v>
      </c>
      <c r="D138" s="97"/>
      <c r="E138" s="98"/>
      <c r="F138" s="216">
        <v>358</v>
      </c>
      <c r="G138" s="93"/>
      <c r="H138" s="1344" t="s">
        <v>90</v>
      </c>
      <c r="I138" s="93"/>
      <c r="J138" s="1345">
        <f>'WP-1b'!$E$177</f>
        <v>5450121</v>
      </c>
      <c r="K138" s="96"/>
      <c r="L138" s="92" t="s">
        <v>275</v>
      </c>
    </row>
    <row r="139" spans="3:12" s="92" customFormat="1" ht="12.75">
      <c r="C139" s="1343" t="s">
        <v>31</v>
      </c>
      <c r="D139" s="97"/>
      <c r="E139" s="98"/>
      <c r="F139" s="216">
        <v>358</v>
      </c>
      <c r="G139" s="93"/>
      <c r="H139" s="1344" t="s">
        <v>90</v>
      </c>
      <c r="I139" s="93"/>
      <c r="J139" s="1345">
        <f>'WP-1b'!$E$184</f>
        <v>246290</v>
      </c>
      <c r="K139" s="96"/>
      <c r="L139" s="92" t="s">
        <v>275</v>
      </c>
    </row>
    <row r="140" spans="3:12" s="92" customFormat="1" ht="12.75">
      <c r="C140" s="1343" t="s">
        <v>194</v>
      </c>
      <c r="D140" s="97"/>
      <c r="E140" s="98"/>
      <c r="F140" s="216">
        <v>358</v>
      </c>
      <c r="G140" s="93"/>
      <c r="H140" s="1344" t="s">
        <v>90</v>
      </c>
      <c r="I140" s="93"/>
      <c r="J140" s="1346">
        <f>'WP-1b'!$E$206</f>
        <v>23734</v>
      </c>
      <c r="K140" s="96"/>
      <c r="L140" s="92" t="s">
        <v>275</v>
      </c>
    </row>
    <row r="141" spans="3:12" s="92" customFormat="1" ht="12.75">
      <c r="C141" s="1343"/>
      <c r="D141" s="97"/>
      <c r="E141" s="98"/>
      <c r="F141" s="216">
        <v>358</v>
      </c>
      <c r="G141" s="100" t="s">
        <v>384</v>
      </c>
      <c r="H141" s="100"/>
      <c r="I141" s="93"/>
      <c r="J141" s="896">
        <f>SUM(J138:J140)</f>
        <v>5720145</v>
      </c>
      <c r="K141" s="96"/>
    </row>
    <row r="142" spans="3:12" s="92" customFormat="1" ht="12.75">
      <c r="C142" s="1343"/>
      <c r="D142" s="97"/>
      <c r="E142" s="98"/>
      <c r="F142" s="216"/>
      <c r="G142" s="93"/>
      <c r="H142" s="93"/>
      <c r="I142" s="93"/>
      <c r="J142" s="897"/>
      <c r="K142" s="96"/>
    </row>
    <row r="143" spans="3:12" s="92" customFormat="1" ht="12.75">
      <c r="C143" s="1343" t="s">
        <v>196</v>
      </c>
      <c r="D143" s="97"/>
      <c r="E143" s="98"/>
      <c r="F143" s="216">
        <v>359</v>
      </c>
      <c r="G143" s="93"/>
      <c r="H143" s="1344" t="s">
        <v>91</v>
      </c>
      <c r="I143" s="93"/>
      <c r="J143" s="1345">
        <v>8113</v>
      </c>
      <c r="K143" s="96"/>
      <c r="L143" s="92" t="s">
        <v>275</v>
      </c>
    </row>
    <row r="144" spans="3:12" s="92" customFormat="1" ht="12.75">
      <c r="C144" s="1343" t="s">
        <v>200</v>
      </c>
      <c r="D144" s="97"/>
      <c r="E144" s="98"/>
      <c r="F144" s="216">
        <v>359</v>
      </c>
      <c r="G144" s="93"/>
      <c r="H144" s="1347" t="s">
        <v>91</v>
      </c>
      <c r="I144" s="93"/>
      <c r="J144" s="1345">
        <v>0</v>
      </c>
      <c r="K144" s="96"/>
      <c r="L144" s="92" t="s">
        <v>275</v>
      </c>
    </row>
    <row r="145" spans="2:13" s="92" customFormat="1" ht="12.75">
      <c r="C145" s="1343" t="s">
        <v>31</v>
      </c>
      <c r="D145" s="97"/>
      <c r="E145" s="98"/>
      <c r="F145" s="216">
        <v>359</v>
      </c>
      <c r="G145" s="93"/>
      <c r="H145" s="1344" t="s">
        <v>91</v>
      </c>
      <c r="I145" s="93"/>
      <c r="J145" s="1345">
        <v>224220</v>
      </c>
      <c r="K145" s="96"/>
      <c r="L145" s="92" t="s">
        <v>275</v>
      </c>
    </row>
    <row r="146" spans="2:13" s="92" customFormat="1" ht="12.75">
      <c r="C146" s="1343" t="s">
        <v>201</v>
      </c>
      <c r="D146" s="97"/>
      <c r="E146" s="98"/>
      <c r="F146" s="216">
        <v>359</v>
      </c>
      <c r="G146" s="93"/>
      <c r="H146" s="1344" t="s">
        <v>91</v>
      </c>
      <c r="I146" s="93"/>
      <c r="J146" s="1345">
        <v>51055</v>
      </c>
      <c r="K146" s="96"/>
      <c r="L146" s="92" t="s">
        <v>275</v>
      </c>
    </row>
    <row r="147" spans="2:13" s="92" customFormat="1" ht="12.75">
      <c r="C147" s="1343" t="s">
        <v>30</v>
      </c>
      <c r="D147" s="97"/>
      <c r="E147" s="98"/>
      <c r="F147" s="216">
        <v>359</v>
      </c>
      <c r="G147" s="93"/>
      <c r="H147" s="1344" t="s">
        <v>91</v>
      </c>
      <c r="I147" s="93"/>
      <c r="J147" s="1345">
        <v>428</v>
      </c>
      <c r="K147" s="96"/>
      <c r="L147" s="92" t="s">
        <v>275</v>
      </c>
    </row>
    <row r="148" spans="2:13" s="92" customFormat="1" ht="12.75">
      <c r="C148" s="1343" t="s">
        <v>194</v>
      </c>
      <c r="D148" s="97"/>
      <c r="E148" s="98"/>
      <c r="F148" s="216">
        <v>359</v>
      </c>
      <c r="G148" s="93"/>
      <c r="H148" s="1344" t="s">
        <v>91</v>
      </c>
      <c r="I148" s="93"/>
      <c r="J148" s="1346">
        <v>1933</v>
      </c>
      <c r="K148" s="96"/>
      <c r="L148" s="92" t="s">
        <v>275</v>
      </c>
    </row>
    <row r="149" spans="2:13" s="92" customFormat="1" ht="12.75">
      <c r="C149" s="311"/>
      <c r="F149" s="216">
        <v>359</v>
      </c>
      <c r="G149" s="100" t="s">
        <v>385</v>
      </c>
      <c r="H149" s="100"/>
      <c r="J149" s="896">
        <f>SUM(J143:J148)</f>
        <v>285749</v>
      </c>
    </row>
    <row r="150" spans="2:13" s="92" customFormat="1" ht="12.75">
      <c r="C150" s="311"/>
      <c r="F150" s="216"/>
      <c r="G150" s="93"/>
      <c r="H150" s="93"/>
      <c r="J150" s="896"/>
    </row>
    <row r="151" spans="2:13" s="92" customFormat="1" ht="15.75">
      <c r="B151" s="94" t="s">
        <v>386</v>
      </c>
      <c r="C151" s="311"/>
      <c r="F151" s="215"/>
      <c r="J151" s="896">
        <f>J149+J141+J136+J131+J123+J116+J108+J98</f>
        <v>35285173.189999998</v>
      </c>
    </row>
    <row r="152" spans="2:13" s="92" customFormat="1" ht="12.75">
      <c r="C152" s="311"/>
      <c r="F152" s="215"/>
      <c r="J152" s="325"/>
    </row>
    <row r="153" spans="2:13" s="92" customFormat="1" ht="12.75">
      <c r="C153" s="311"/>
      <c r="F153" s="215"/>
      <c r="J153" s="325"/>
    </row>
    <row r="154" spans="2:13" s="92" customFormat="1" ht="12.75">
      <c r="C154" s="311"/>
      <c r="F154" s="215"/>
      <c r="J154" s="325"/>
    </row>
    <row r="155" spans="2:13" s="66" customFormat="1" ht="18.75">
      <c r="C155" s="313"/>
      <c r="D155" s="102"/>
      <c r="E155" s="102"/>
      <c r="F155" s="106"/>
      <c r="G155" s="102"/>
      <c r="H155" s="102"/>
      <c r="I155" s="102"/>
      <c r="J155" s="326"/>
      <c r="K155" s="102"/>
      <c r="L155" s="102"/>
      <c r="M155" s="102"/>
    </row>
    <row r="156" spans="2:13" s="66" customFormat="1" ht="18.75">
      <c r="C156" s="313"/>
      <c r="D156" s="102"/>
      <c r="E156" s="102"/>
      <c r="F156" s="106"/>
      <c r="G156" s="102"/>
      <c r="H156" s="102"/>
      <c r="I156" s="102"/>
      <c r="J156" s="326"/>
      <c r="L156" s="102"/>
      <c r="M156" s="102"/>
    </row>
    <row r="157" spans="2:13" s="66" customFormat="1" ht="18.75">
      <c r="C157" s="313"/>
      <c r="D157" s="102"/>
      <c r="E157" s="102"/>
      <c r="F157" s="106"/>
      <c r="G157" s="102"/>
      <c r="H157" s="102"/>
      <c r="I157" s="102"/>
      <c r="J157" s="326"/>
      <c r="L157" s="102"/>
      <c r="M157" s="102"/>
    </row>
    <row r="158" spans="2:13" s="66" customFormat="1" ht="18.75">
      <c r="C158" s="313"/>
      <c r="D158" s="102"/>
      <c r="E158" s="102"/>
      <c r="F158" s="102"/>
      <c r="G158" s="102"/>
      <c r="H158" s="102"/>
      <c r="I158" s="102"/>
      <c r="J158" s="326"/>
      <c r="L158" s="106"/>
      <c r="M158" s="102"/>
    </row>
    <row r="159" spans="2:13" s="66" customFormat="1" ht="18.75">
      <c r="C159" s="313"/>
      <c r="D159" s="102"/>
      <c r="E159" s="102"/>
      <c r="F159" s="102"/>
      <c r="G159" s="102"/>
      <c r="H159" s="102"/>
      <c r="I159" s="102"/>
      <c r="J159" s="326"/>
      <c r="K159" s="106"/>
      <c r="L159" s="106"/>
      <c r="M159" s="102"/>
    </row>
    <row r="160" spans="2:13" s="66" customFormat="1" ht="18.75">
      <c r="C160" s="313"/>
      <c r="D160" s="102"/>
      <c r="E160" s="107"/>
      <c r="F160" s="102"/>
      <c r="G160" s="102"/>
      <c r="H160" s="102"/>
      <c r="I160" s="107"/>
      <c r="J160" s="326"/>
      <c r="K160" s="107"/>
      <c r="L160" s="107"/>
      <c r="M160" s="102"/>
    </row>
    <row r="161" spans="3:13" s="66" customFormat="1" ht="18.75">
      <c r="C161" s="313"/>
      <c r="D161" s="102"/>
      <c r="E161" s="102"/>
      <c r="F161" s="102"/>
      <c r="G161" s="102"/>
      <c r="H161" s="102"/>
      <c r="I161" s="106"/>
      <c r="J161" s="326"/>
      <c r="K161" s="106"/>
      <c r="L161" s="106"/>
      <c r="M161" s="102"/>
    </row>
    <row r="162" spans="3:13" s="66" customFormat="1" ht="18.75">
      <c r="C162" s="313"/>
      <c r="D162" s="102"/>
      <c r="E162" s="102"/>
      <c r="F162" s="102"/>
      <c r="G162" s="102"/>
      <c r="H162" s="102"/>
      <c r="I162" s="106"/>
      <c r="J162" s="326"/>
      <c r="K162" s="106"/>
      <c r="L162" s="106"/>
      <c r="M162" s="102"/>
    </row>
    <row r="163" spans="3:13" s="66" customFormat="1" ht="18.75">
      <c r="C163" s="314"/>
      <c r="D163" s="103"/>
      <c r="E163" s="103"/>
      <c r="F163" s="102"/>
      <c r="G163" s="102"/>
      <c r="H163" s="102"/>
      <c r="I163" s="108"/>
      <c r="J163" s="326"/>
      <c r="K163" s="102"/>
      <c r="L163" s="102"/>
      <c r="M163" s="102"/>
    </row>
    <row r="164" spans="3:13" s="66" customFormat="1" ht="18.75">
      <c r="C164" s="314"/>
      <c r="D164" s="103"/>
      <c r="E164" s="103"/>
      <c r="F164" s="102"/>
      <c r="G164" s="102"/>
      <c r="H164" s="102"/>
      <c r="I164" s="108"/>
      <c r="J164" s="326"/>
      <c r="K164" s="102"/>
      <c r="L164" s="102"/>
      <c r="M164" s="102"/>
    </row>
    <row r="165" spans="3:13" s="66" customFormat="1" ht="18.75">
      <c r="C165" s="314"/>
      <c r="D165" s="103"/>
      <c r="E165" s="103"/>
      <c r="F165" s="102"/>
      <c r="G165" s="102"/>
      <c r="H165" s="102"/>
      <c r="I165" s="104"/>
      <c r="J165" s="326"/>
      <c r="K165" s="102"/>
      <c r="L165" s="102"/>
      <c r="M165" s="102"/>
    </row>
    <row r="166" spans="3:13" s="66" customFormat="1" ht="18.75">
      <c r="C166" s="314"/>
      <c r="D166" s="103"/>
      <c r="E166" s="103"/>
      <c r="F166" s="102"/>
      <c r="G166" s="102"/>
      <c r="H166" s="102"/>
      <c r="I166" s="108"/>
      <c r="J166" s="326"/>
      <c r="K166" s="102"/>
      <c r="L166" s="102"/>
      <c r="M166" s="102"/>
    </row>
    <row r="167" spans="3:13" s="66" customFormat="1" ht="18.75">
      <c r="C167" s="314"/>
      <c r="D167" s="103"/>
      <c r="E167" s="103"/>
      <c r="F167" s="102"/>
      <c r="G167" s="102"/>
      <c r="H167" s="102"/>
      <c r="I167" s="108"/>
      <c r="J167" s="326"/>
      <c r="K167" s="102"/>
      <c r="L167" s="102"/>
      <c r="M167" s="102"/>
    </row>
    <row r="168" spans="3:13" s="66" customFormat="1" ht="18.75">
      <c r="C168" s="314"/>
      <c r="D168" s="103"/>
      <c r="E168" s="103"/>
      <c r="F168" s="102"/>
      <c r="G168" s="102"/>
      <c r="H168" s="105"/>
      <c r="I168" s="109"/>
      <c r="J168" s="326"/>
      <c r="K168" s="102"/>
      <c r="L168" s="102"/>
      <c r="M168" s="102"/>
    </row>
    <row r="169" spans="3:13" s="66" customFormat="1" ht="18.75">
      <c r="C169" s="314"/>
      <c r="D169" s="103"/>
      <c r="E169" s="103"/>
      <c r="F169" s="102"/>
      <c r="G169" s="102"/>
      <c r="H169" s="102"/>
      <c r="I169" s="108"/>
      <c r="J169" s="326"/>
      <c r="K169" s="102"/>
      <c r="L169" s="102"/>
      <c r="M169" s="102"/>
    </row>
    <row r="170" spans="3:13" s="66" customFormat="1" ht="18.75">
      <c r="C170" s="314"/>
      <c r="D170" s="103"/>
      <c r="E170" s="103"/>
      <c r="F170" s="102"/>
      <c r="G170" s="102"/>
      <c r="H170" s="102"/>
      <c r="I170" s="108"/>
      <c r="J170" s="326"/>
      <c r="K170" s="102"/>
      <c r="L170" s="102"/>
      <c r="M170" s="102"/>
    </row>
    <row r="171" spans="3:13" s="66" customFormat="1" ht="18.75">
      <c r="C171" s="314"/>
      <c r="D171" s="103"/>
      <c r="E171" s="103"/>
      <c r="F171" s="102"/>
      <c r="G171" s="102"/>
      <c r="H171" s="102"/>
      <c r="I171" s="108"/>
      <c r="J171" s="326"/>
      <c r="K171" s="102"/>
      <c r="L171" s="102"/>
      <c r="M171" s="102"/>
    </row>
    <row r="172" spans="3:13" ht="18">
      <c r="C172" s="315"/>
      <c r="D172" s="18"/>
      <c r="E172" s="29"/>
      <c r="F172" s="11"/>
      <c r="G172" s="11"/>
      <c r="H172" s="16"/>
      <c r="I172" s="16"/>
      <c r="J172" s="319"/>
      <c r="K172" s="11"/>
      <c r="L172" s="11"/>
      <c r="M172" s="11"/>
    </row>
    <row r="173" spans="3:13" ht="18">
      <c r="C173" s="315"/>
      <c r="D173" s="18"/>
      <c r="E173" s="11"/>
      <c r="F173" s="11"/>
      <c r="G173" s="11"/>
      <c r="H173" s="11"/>
      <c r="I173" s="16"/>
      <c r="J173" s="319"/>
      <c r="K173" s="11"/>
      <c r="L173" s="11"/>
      <c r="M173" s="11"/>
    </row>
    <row r="174" spans="3:13" ht="18">
      <c r="C174" s="306"/>
      <c r="D174" s="11"/>
      <c r="E174" s="11"/>
      <c r="F174" s="11"/>
      <c r="G174" s="11"/>
      <c r="H174" s="33"/>
      <c r="I174" s="33"/>
      <c r="J174" s="319"/>
      <c r="K174" s="11"/>
      <c r="L174" s="11"/>
      <c r="M174" s="11"/>
    </row>
    <row r="175" spans="3:13" ht="18">
      <c r="C175" s="306"/>
      <c r="D175" s="11"/>
      <c r="E175" s="11"/>
      <c r="F175" s="11"/>
      <c r="G175" s="11"/>
      <c r="H175" s="33"/>
      <c r="I175" s="31"/>
      <c r="J175" s="319"/>
      <c r="K175" s="11"/>
      <c r="L175" s="11"/>
      <c r="M175" s="11"/>
    </row>
    <row r="176" spans="3:13" ht="18">
      <c r="C176" s="306"/>
      <c r="D176" s="11"/>
      <c r="E176" s="11"/>
      <c r="F176" s="11"/>
      <c r="G176" s="11"/>
      <c r="H176" s="33"/>
      <c r="I176" s="32"/>
      <c r="J176" s="319"/>
      <c r="K176" s="11"/>
      <c r="L176" s="11"/>
      <c r="M176" s="11"/>
    </row>
    <row r="177" spans="3:13" ht="18">
      <c r="C177" s="306"/>
      <c r="D177" s="11"/>
      <c r="E177" s="11"/>
      <c r="F177" s="11"/>
      <c r="G177" s="11"/>
      <c r="H177" s="11"/>
      <c r="I177" s="11"/>
      <c r="J177" s="319"/>
      <c r="K177" s="11"/>
      <c r="L177" s="11"/>
      <c r="M177" s="11"/>
    </row>
    <row r="178" spans="3:13" ht="18">
      <c r="C178" s="306"/>
      <c r="D178" s="11"/>
      <c r="E178" s="59"/>
      <c r="F178" s="11"/>
      <c r="G178" s="11"/>
      <c r="H178" s="11"/>
      <c r="I178" s="16"/>
      <c r="J178" s="319"/>
      <c r="K178" s="19"/>
      <c r="L178" s="16"/>
      <c r="M178" s="12"/>
    </row>
    <row r="179" spans="3:13" ht="18">
      <c r="C179" s="306"/>
      <c r="D179" s="11"/>
      <c r="E179" s="11"/>
      <c r="F179" s="11"/>
      <c r="G179" s="11"/>
      <c r="H179" s="11"/>
      <c r="I179" s="11"/>
      <c r="J179" s="319"/>
      <c r="K179" s="11"/>
      <c r="L179" s="11"/>
      <c r="M179" s="11"/>
    </row>
    <row r="180" spans="3:13" ht="18">
      <c r="C180" s="306"/>
      <c r="D180" s="11"/>
      <c r="E180" s="11"/>
      <c r="F180" s="11"/>
      <c r="G180" s="11"/>
      <c r="H180" s="11"/>
      <c r="I180" s="11"/>
      <c r="J180" s="319"/>
      <c r="K180" s="11"/>
      <c r="L180" s="11"/>
      <c r="M180" s="11"/>
    </row>
    <row r="181" spans="3:13" ht="18">
      <c r="C181" s="306"/>
      <c r="D181" s="11"/>
      <c r="E181" s="11"/>
      <c r="F181" s="11"/>
      <c r="G181" s="11"/>
      <c r="H181" s="11"/>
      <c r="I181" s="11"/>
      <c r="J181" s="319"/>
      <c r="K181" s="11"/>
      <c r="L181" s="11"/>
      <c r="M181" s="11"/>
    </row>
    <row r="182" spans="3:13" ht="18">
      <c r="C182" s="316"/>
      <c r="D182" s="12"/>
      <c r="E182" s="12"/>
      <c r="F182" s="12"/>
      <c r="G182" s="12"/>
      <c r="H182" s="11"/>
      <c r="I182" s="11"/>
      <c r="J182" s="319"/>
      <c r="K182" s="11"/>
      <c r="L182" s="11"/>
      <c r="M182" s="11"/>
    </row>
    <row r="183" spans="3:13" ht="18">
      <c r="C183" s="317"/>
      <c r="D183" s="51"/>
      <c r="E183" s="51"/>
      <c r="F183" s="12"/>
      <c r="G183" s="12"/>
      <c r="H183" s="11"/>
      <c r="I183" s="15"/>
      <c r="J183" s="319"/>
      <c r="K183" s="11"/>
      <c r="L183" s="11"/>
      <c r="M183" s="11"/>
    </row>
    <row r="184" spans="3:13" ht="18">
      <c r="C184" s="306"/>
      <c r="D184" s="11"/>
      <c r="E184" s="11"/>
      <c r="F184" s="11"/>
      <c r="G184" s="11"/>
      <c r="H184" s="11"/>
      <c r="I184" s="11"/>
      <c r="J184" s="319"/>
      <c r="K184" s="11"/>
      <c r="L184" s="11"/>
      <c r="M184" s="11"/>
    </row>
    <row r="185" spans="3:13" ht="18">
      <c r="C185" s="306"/>
      <c r="D185" s="11"/>
      <c r="E185" s="11"/>
      <c r="F185" s="11"/>
      <c r="G185" s="11"/>
      <c r="H185" s="11"/>
      <c r="I185" s="11"/>
      <c r="J185" s="319"/>
      <c r="K185" s="11"/>
      <c r="L185" s="11"/>
      <c r="M185" s="11"/>
    </row>
    <row r="186" spans="3:13" ht="18">
      <c r="C186" s="306"/>
      <c r="D186" s="11"/>
      <c r="E186" s="11"/>
      <c r="F186" s="11"/>
      <c r="G186" s="11"/>
      <c r="H186" s="11"/>
      <c r="I186" s="11"/>
      <c r="J186" s="319"/>
      <c r="K186" s="11"/>
      <c r="L186" s="11"/>
      <c r="M186" s="11"/>
    </row>
    <row r="187" spans="3:13" ht="18">
      <c r="C187" s="306"/>
      <c r="D187" s="11"/>
      <c r="E187" s="11"/>
      <c r="F187" s="11"/>
      <c r="G187" s="11"/>
      <c r="H187" s="11"/>
      <c r="I187" s="11"/>
      <c r="J187" s="319"/>
      <c r="K187" s="11"/>
      <c r="L187" s="11"/>
      <c r="M187" s="11"/>
    </row>
  </sheetData>
  <sortState ref="C363:N406">
    <sortCondition ref="F363:F406"/>
  </sortState>
  <mergeCells count="6">
    <mergeCell ref="A8:M8"/>
    <mergeCell ref="A11:M11"/>
    <mergeCell ref="A4:M4"/>
    <mergeCell ref="A5:M5"/>
    <mergeCell ref="A9:M9"/>
    <mergeCell ref="A6:M6"/>
  </mergeCells>
  <printOptions horizontalCentered="1"/>
  <pageMargins left="0.5" right="0.5" top="0.25" bottom="0.25" header="0" footer="0"/>
  <pageSetup scale="50" orientation="portrait" r:id="rId1"/>
  <headerFooter alignWithMargins="0"/>
  <rowBreaks count="1" manualBreakCount="1">
    <brk id="89" max="13" man="1"/>
  </rowBreaks>
  <colBreaks count="1" manualBreakCount="1">
    <brk id="1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30"/>
  <sheetViews>
    <sheetView view="pageBreakPreview" zoomScale="70" zoomScaleNormal="80" zoomScaleSheetLayoutView="70" workbookViewId="0">
      <selection activeCell="A2" sqref="A2"/>
    </sheetView>
  </sheetViews>
  <sheetFormatPr defaultColWidth="16.75" defaultRowHeight="12.75"/>
  <cols>
    <col min="1" max="1" width="7.75" style="28" customWidth="1"/>
    <col min="2" max="2" width="13.875" style="28" customWidth="1"/>
    <col min="3" max="3" width="2.75" style="28" customWidth="1"/>
    <col min="4" max="4" width="9.125" style="28" bestFit="1" customWidth="1"/>
    <col min="5" max="5" width="3.625" style="28" customWidth="1"/>
    <col min="6" max="6" width="12" style="28" customWidth="1"/>
    <col min="7" max="7" width="3.5" style="28" customWidth="1"/>
    <col min="8" max="8" width="15" style="28" bestFit="1" customWidth="1"/>
    <col min="9" max="9" width="2.75" style="28" customWidth="1"/>
    <col min="10" max="10" width="52.5" style="28" bestFit="1" customWidth="1"/>
    <col min="11" max="11" width="6.125" style="28" customWidth="1"/>
    <col min="12" max="16384" width="16.75" style="28"/>
  </cols>
  <sheetData>
    <row r="1" spans="1:13" ht="20.25">
      <c r="A1" s="1237" t="s">
        <v>1366</v>
      </c>
      <c r="B1" s="14"/>
      <c r="C1" s="14"/>
      <c r="D1" s="20"/>
      <c r="E1" s="20"/>
      <c r="F1" s="959"/>
      <c r="G1" s="20"/>
      <c r="H1" s="20"/>
      <c r="I1" s="20"/>
      <c r="J1" s="238"/>
      <c r="L1" s="72"/>
    </row>
    <row r="2" spans="1:13" ht="15.75">
      <c r="A2" s="14"/>
      <c r="B2" s="14"/>
      <c r="C2" s="14"/>
      <c r="D2" s="20"/>
      <c r="E2" s="20"/>
      <c r="F2" s="959"/>
      <c r="G2" s="20"/>
      <c r="H2" s="20"/>
      <c r="I2" s="20"/>
      <c r="J2" s="20"/>
      <c r="K2" s="72"/>
      <c r="L2" s="72"/>
      <c r="M2" s="23"/>
    </row>
    <row r="3" spans="1:13" ht="18">
      <c r="A3" s="12"/>
      <c r="B3" s="12"/>
      <c r="C3" s="12"/>
      <c r="D3" s="11"/>
      <c r="E3" s="11"/>
      <c r="F3" s="960"/>
      <c r="G3" s="11"/>
      <c r="H3" s="11"/>
      <c r="I3" s="11"/>
      <c r="J3" s="11"/>
      <c r="K3" s="11"/>
      <c r="L3" s="11"/>
      <c r="M3" s="877"/>
    </row>
    <row r="4" spans="1:13" ht="18">
      <c r="A4" s="1456" t="s">
        <v>240</v>
      </c>
      <c r="B4" s="1456"/>
      <c r="C4" s="1456"/>
      <c r="D4" s="1456"/>
      <c r="E4" s="1456"/>
      <c r="F4" s="1456"/>
      <c r="G4" s="1456"/>
      <c r="H4" s="1456"/>
      <c r="I4" s="1456"/>
      <c r="J4" s="1456"/>
      <c r="K4" s="1456"/>
      <c r="L4" s="77"/>
      <c r="M4" s="77"/>
    </row>
    <row r="5" spans="1:13" ht="18">
      <c r="A5" s="1456" t="s">
        <v>120</v>
      </c>
      <c r="B5" s="1456"/>
      <c r="C5" s="1456"/>
      <c r="D5" s="1456"/>
      <c r="E5" s="1456"/>
      <c r="F5" s="1456"/>
      <c r="G5" s="1456"/>
      <c r="H5" s="1456"/>
      <c r="I5" s="1456"/>
      <c r="J5" s="1456"/>
      <c r="K5" s="1456"/>
      <c r="L5" s="77"/>
      <c r="M5" s="77"/>
    </row>
    <row r="6" spans="1:13" ht="18">
      <c r="A6" s="1457" t="s">
        <v>948</v>
      </c>
      <c r="B6" s="1457"/>
      <c r="C6" s="1457"/>
      <c r="D6" s="1457"/>
      <c r="E6" s="1457"/>
      <c r="F6" s="1457"/>
      <c r="G6" s="1457"/>
      <c r="H6" s="1457"/>
      <c r="I6" s="1457"/>
      <c r="J6" s="1457"/>
      <c r="K6" s="1457"/>
      <c r="L6" s="77"/>
      <c r="M6" s="77"/>
    </row>
    <row r="7" spans="1:13" ht="18">
      <c r="A7" s="11"/>
      <c r="B7" s="11"/>
      <c r="C7" s="11"/>
      <c r="D7" s="11"/>
      <c r="E7" s="11"/>
      <c r="F7" s="24"/>
      <c r="G7" s="11"/>
      <c r="H7" s="11"/>
      <c r="I7" s="11"/>
      <c r="J7" s="11"/>
      <c r="K7" s="11"/>
      <c r="L7" s="11"/>
      <c r="M7" s="11"/>
    </row>
    <row r="8" spans="1:13" ht="18">
      <c r="A8" s="1458" t="s">
        <v>495</v>
      </c>
      <c r="B8" s="1458"/>
      <c r="C8" s="1458"/>
      <c r="D8" s="1458"/>
      <c r="E8" s="1458"/>
      <c r="F8" s="1458"/>
      <c r="G8" s="1458"/>
      <c r="H8" s="1458"/>
      <c r="I8" s="1458"/>
      <c r="J8" s="1458"/>
      <c r="K8" s="1458"/>
      <c r="L8" s="30"/>
      <c r="M8" s="30"/>
    </row>
    <row r="9" spans="1:13" ht="18">
      <c r="A9" s="1456" t="s">
        <v>437</v>
      </c>
      <c r="B9" s="1456"/>
      <c r="C9" s="1456"/>
      <c r="D9" s="1456"/>
      <c r="E9" s="1456"/>
      <c r="F9" s="1456"/>
      <c r="G9" s="1456"/>
      <c r="H9" s="1456"/>
      <c r="I9" s="1456"/>
      <c r="J9" s="1456"/>
      <c r="K9" s="1456"/>
      <c r="L9" s="77"/>
      <c r="M9" s="77"/>
    </row>
    <row r="10" spans="1:13" ht="18">
      <c r="A10" s="77"/>
      <c r="B10" s="77"/>
      <c r="C10" s="77"/>
      <c r="D10" s="77"/>
      <c r="E10" s="77"/>
      <c r="F10" s="77"/>
      <c r="G10" s="77"/>
      <c r="H10" s="77"/>
      <c r="I10" s="77"/>
      <c r="J10" s="77"/>
      <c r="K10" s="77"/>
      <c r="L10" s="77"/>
      <c r="M10" s="77"/>
    </row>
    <row r="11" spans="1:13" ht="18">
      <c r="A11" s="77"/>
      <c r="B11" s="77"/>
      <c r="C11" s="77"/>
      <c r="D11" s="77"/>
      <c r="E11" s="77"/>
      <c r="F11" s="77"/>
      <c r="G11" s="77"/>
      <c r="H11" s="77"/>
      <c r="I11" s="77"/>
      <c r="J11" s="77"/>
      <c r="K11" s="77"/>
      <c r="L11" s="77"/>
      <c r="M11" s="77"/>
    </row>
    <row r="12" spans="1:13" ht="18">
      <c r="A12" s="77"/>
      <c r="B12" s="77"/>
      <c r="C12" s="77"/>
      <c r="D12" s="77"/>
      <c r="E12" s="77"/>
      <c r="F12" s="77"/>
      <c r="G12" s="77"/>
      <c r="H12" s="41"/>
      <c r="I12" s="77"/>
      <c r="J12" s="239"/>
      <c r="K12" s="77"/>
      <c r="L12" s="77"/>
      <c r="M12" s="77"/>
    </row>
    <row r="13" spans="1:13" s="118" customFormat="1" ht="18.75" customHeight="1">
      <c r="B13" s="879"/>
      <c r="C13" s="879"/>
      <c r="D13" s="879"/>
      <c r="E13" s="879"/>
      <c r="F13" s="879"/>
      <c r="G13" s="879"/>
      <c r="H13" s="879"/>
      <c r="I13" s="879"/>
      <c r="J13" s="879"/>
    </row>
    <row r="14" spans="1:13" s="118" customFormat="1" ht="18.75" customHeight="1">
      <c r="B14" s="879" t="s">
        <v>433</v>
      </c>
      <c r="C14" s="879"/>
      <c r="D14" s="879" t="s">
        <v>203</v>
      </c>
      <c r="E14" s="879"/>
      <c r="F14" s="879"/>
      <c r="G14" s="879"/>
      <c r="H14" s="879" t="s">
        <v>394</v>
      </c>
      <c r="I14" s="879"/>
      <c r="J14" s="879"/>
    </row>
    <row r="15" spans="1:13" s="118" customFormat="1" ht="18.75" customHeight="1">
      <c r="B15" s="1146" t="s">
        <v>434</v>
      </c>
      <c r="C15" s="1147"/>
      <c r="D15" s="1146" t="s">
        <v>432</v>
      </c>
      <c r="E15" s="879"/>
      <c r="F15" s="1146" t="s">
        <v>2</v>
      </c>
      <c r="G15" s="1147"/>
      <c r="H15" s="1146" t="s">
        <v>480</v>
      </c>
      <c r="I15" s="1147"/>
      <c r="J15" s="1146" t="s">
        <v>350</v>
      </c>
    </row>
    <row r="16" spans="1:13" s="118" customFormat="1" ht="18.75" customHeight="1">
      <c r="B16" s="1348" t="s">
        <v>408</v>
      </c>
      <c r="C16" s="1348"/>
      <c r="D16" s="1348" t="s">
        <v>409</v>
      </c>
      <c r="E16" s="1349"/>
      <c r="F16" s="1350" t="s">
        <v>410</v>
      </c>
      <c r="G16" s="1348"/>
      <c r="H16" s="1351">
        <v>62000000</v>
      </c>
      <c r="I16" s="1352"/>
      <c r="J16" s="1348" t="s">
        <v>411</v>
      </c>
    </row>
    <row r="17" spans="2:10" s="118" customFormat="1" ht="18.75" customHeight="1">
      <c r="B17" s="1348" t="s">
        <v>412</v>
      </c>
      <c r="C17" s="1348"/>
      <c r="D17" s="1348" t="s">
        <v>413</v>
      </c>
      <c r="E17" s="1349"/>
      <c r="F17" s="1350" t="s">
        <v>410</v>
      </c>
      <c r="G17" s="1348"/>
      <c r="H17" s="1352">
        <v>37000000</v>
      </c>
      <c r="I17" s="1352"/>
      <c r="J17" s="1348" t="s">
        <v>414</v>
      </c>
    </row>
    <row r="18" spans="2:10" s="118" customFormat="1" ht="18.75" customHeight="1">
      <c r="B18" s="1348" t="s">
        <v>412</v>
      </c>
      <c r="C18" s="1348"/>
      <c r="D18" s="1348" t="s">
        <v>415</v>
      </c>
      <c r="E18" s="1348"/>
      <c r="F18" s="1350" t="s">
        <v>410</v>
      </c>
      <c r="G18" s="1348"/>
      <c r="H18" s="1352">
        <v>26000000</v>
      </c>
      <c r="I18" s="1352"/>
      <c r="J18" s="1348" t="s">
        <v>416</v>
      </c>
    </row>
    <row r="19" spans="2:10" s="118" customFormat="1" ht="18.75" customHeight="1">
      <c r="B19" s="1348" t="s">
        <v>417</v>
      </c>
      <c r="C19" s="1348"/>
      <c r="D19" s="1348" t="s">
        <v>409</v>
      </c>
      <c r="E19" s="1348"/>
      <c r="F19" s="1350" t="s">
        <v>410</v>
      </c>
      <c r="G19" s="1348"/>
      <c r="H19" s="1352">
        <v>14816000</v>
      </c>
      <c r="I19" s="1352"/>
      <c r="J19" s="1348" t="s">
        <v>418</v>
      </c>
    </row>
    <row r="20" spans="2:10" s="118" customFormat="1" ht="18.75" customHeight="1">
      <c r="B20" s="1348" t="s">
        <v>419</v>
      </c>
      <c r="C20" s="1348"/>
      <c r="D20" s="1348" t="s">
        <v>420</v>
      </c>
      <c r="E20" s="1348"/>
      <c r="F20" s="1350" t="s">
        <v>410</v>
      </c>
      <c r="G20" s="1348"/>
      <c r="H20" s="1352">
        <v>30000000</v>
      </c>
      <c r="I20" s="1352"/>
      <c r="J20" s="1348" t="s">
        <v>421</v>
      </c>
    </row>
    <row r="21" spans="2:10" s="118" customFormat="1" ht="18.75" customHeight="1">
      <c r="B21" s="1348" t="s">
        <v>419</v>
      </c>
      <c r="C21" s="1348"/>
      <c r="D21" s="1348" t="s">
        <v>422</v>
      </c>
      <c r="E21" s="1348"/>
      <c r="F21" s="1350" t="s">
        <v>410</v>
      </c>
      <c r="G21" s="1348"/>
      <c r="H21" s="1352">
        <v>16000000</v>
      </c>
      <c r="I21" s="1352"/>
      <c r="J21" s="1348" t="s">
        <v>423</v>
      </c>
    </row>
    <row r="22" spans="2:10" s="118" customFormat="1" ht="18.75" customHeight="1">
      <c r="B22" s="1348" t="s">
        <v>419</v>
      </c>
      <c r="C22" s="1348"/>
      <c r="D22" s="1348" t="s">
        <v>424</v>
      </c>
      <c r="E22" s="1348"/>
      <c r="F22" s="1350" t="s">
        <v>410</v>
      </c>
      <c r="G22" s="1348"/>
      <c r="H22" s="1353">
        <v>18000000</v>
      </c>
      <c r="I22" s="1352"/>
      <c r="J22" s="1348" t="s">
        <v>425</v>
      </c>
    </row>
    <row r="23" spans="2:10" s="118" customFormat="1" ht="18.75" customHeight="1">
      <c r="B23" s="1149"/>
      <c r="C23" s="1149"/>
      <c r="D23" s="1149" t="s">
        <v>426</v>
      </c>
      <c r="E23" s="1149"/>
      <c r="F23" s="1216" t="s">
        <v>427</v>
      </c>
      <c r="G23" s="1149"/>
      <c r="H23" s="1151">
        <f>SUM(H16:H22)</f>
        <v>203816000</v>
      </c>
      <c r="I23" s="1152"/>
      <c r="J23" s="1149" t="s">
        <v>428</v>
      </c>
    </row>
    <row r="24" spans="2:10" s="118" customFormat="1" ht="15.75">
      <c r="H24" s="699"/>
    </row>
    <row r="25" spans="2:10" s="118" customFormat="1" ht="15.75">
      <c r="H25" s="699"/>
    </row>
    <row r="26" spans="2:10" s="118" customFormat="1" ht="15.75">
      <c r="B26" s="118" t="s">
        <v>430</v>
      </c>
      <c r="H26" s="1110">
        <f>H23-H27</f>
        <v>173816000</v>
      </c>
      <c r="I26" s="1215"/>
    </row>
    <row r="27" spans="2:10" s="118" customFormat="1" ht="15.75">
      <c r="B27" s="118" t="s">
        <v>429</v>
      </c>
      <c r="H27" s="1110">
        <f>H20</f>
        <v>30000000</v>
      </c>
      <c r="I27" s="1215"/>
    </row>
    <row r="28" spans="2:10" s="118" customFormat="1" ht="15.75">
      <c r="B28" s="118" t="s">
        <v>431</v>
      </c>
      <c r="H28" s="1110">
        <v>0</v>
      </c>
      <c r="I28" s="1215"/>
    </row>
    <row r="29" spans="2:10" s="118" customFormat="1" ht="15"/>
    <row r="30" spans="2:10" s="118" customFormat="1" ht="15"/>
  </sheetData>
  <mergeCells count="5">
    <mergeCell ref="A4:K4"/>
    <mergeCell ref="A5:K5"/>
    <mergeCell ref="A6:K6"/>
    <mergeCell ref="A8:K8"/>
    <mergeCell ref="A9:K9"/>
  </mergeCells>
  <printOptions horizontalCentered="1"/>
  <pageMargins left="0.7" right="0.7" top="0.75" bottom="0.75" header="0.3" footer="0.3"/>
  <pageSetup scale="89" orientation="landscape" r:id="rId1"/>
  <colBreaks count="1" manualBreakCount="1">
    <brk id="11" max="29"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48"/>
  <sheetViews>
    <sheetView view="pageBreakPreview" zoomScale="70" zoomScaleNormal="80" zoomScaleSheetLayoutView="70" workbookViewId="0"/>
  </sheetViews>
  <sheetFormatPr defaultRowHeight="12.75"/>
  <cols>
    <col min="1" max="1" width="57.125" style="35" bestFit="1" customWidth="1"/>
    <col min="2" max="2" width="2.25" style="35" customWidth="1"/>
    <col min="3" max="3" width="17.125" style="35" bestFit="1" customWidth="1"/>
    <col min="4" max="4" width="1.75" style="35" customWidth="1"/>
    <col min="5" max="5" width="13.75" style="35" bestFit="1" customWidth="1"/>
    <col min="6" max="6" width="1.875" style="35" customWidth="1"/>
    <col min="7" max="7" width="16.875" style="35" bestFit="1" customWidth="1"/>
    <col min="8" max="8" width="1.375" style="35" customWidth="1"/>
    <col min="9" max="9" width="15" style="35" bestFit="1" customWidth="1"/>
    <col min="10" max="10" width="1.75" style="35" customWidth="1"/>
    <col min="11" max="11" width="14.375" style="35" bestFit="1" customWidth="1"/>
    <col min="12" max="12" width="4.875" style="35" customWidth="1"/>
    <col min="13" max="13" width="13.5" style="35" customWidth="1"/>
    <col min="14" max="14" width="2" style="35" customWidth="1"/>
    <col min="15" max="15" width="16.875" style="35" bestFit="1" customWidth="1"/>
    <col min="16" max="16" width="2.5" style="35" customWidth="1"/>
    <col min="17" max="17" width="15" style="35" bestFit="1" customWidth="1"/>
    <col min="18" max="18" width="1.875" style="35" customWidth="1"/>
    <col min="19" max="19" width="14.375" style="35" bestFit="1" customWidth="1"/>
    <col min="20" max="256" width="9" style="35"/>
    <col min="257" max="257" width="40.125" style="35" bestFit="1" customWidth="1"/>
    <col min="258" max="258" width="6.875" style="35" customWidth="1"/>
    <col min="259" max="259" width="12.75" style="35" bestFit="1" customWidth="1"/>
    <col min="260" max="260" width="12.375" style="35" bestFit="1" customWidth="1"/>
    <col min="261" max="261" width="8.875" style="35" bestFit="1" customWidth="1"/>
    <col min="262" max="262" width="15.25" style="35" bestFit="1" customWidth="1"/>
    <col min="263" max="263" width="13.625" style="35" customWidth="1"/>
    <col min="264" max="264" width="2.875" style="35" customWidth="1"/>
    <col min="265" max="265" width="12" style="35" bestFit="1" customWidth="1"/>
    <col min="266" max="266" width="8.125" style="35" bestFit="1" customWidth="1"/>
    <col min="267" max="267" width="10.25" style="35" customWidth="1"/>
    <col min="268" max="512" width="9" style="35"/>
    <col min="513" max="513" width="40.125" style="35" bestFit="1" customWidth="1"/>
    <col min="514" max="514" width="6.875" style="35" customWidth="1"/>
    <col min="515" max="515" width="12.75" style="35" bestFit="1" customWidth="1"/>
    <col min="516" max="516" width="12.375" style="35" bestFit="1" customWidth="1"/>
    <col min="517" max="517" width="8.875" style="35" bestFit="1" customWidth="1"/>
    <col min="518" max="518" width="15.25" style="35" bestFit="1" customWidth="1"/>
    <col min="519" max="519" width="13.625" style="35" customWidth="1"/>
    <col min="520" max="520" width="2.875" style="35" customWidth="1"/>
    <col min="521" max="521" width="12" style="35" bestFit="1" customWidth="1"/>
    <col min="522" max="522" width="8.125" style="35" bestFit="1" customWidth="1"/>
    <col min="523" max="523" width="10.25" style="35" customWidth="1"/>
    <col min="524" max="768" width="9" style="35"/>
    <col min="769" max="769" width="40.125" style="35" bestFit="1" customWidth="1"/>
    <col min="770" max="770" width="6.875" style="35" customWidth="1"/>
    <col min="771" max="771" width="12.75" style="35" bestFit="1" customWidth="1"/>
    <col min="772" max="772" width="12.375" style="35" bestFit="1" customWidth="1"/>
    <col min="773" max="773" width="8.875" style="35" bestFit="1" customWidth="1"/>
    <col min="774" max="774" width="15.25" style="35" bestFit="1" customWidth="1"/>
    <col min="775" max="775" width="13.625" style="35" customWidth="1"/>
    <col min="776" max="776" width="2.875" style="35" customWidth="1"/>
    <col min="777" max="777" width="12" style="35" bestFit="1" customWidth="1"/>
    <col min="778" max="778" width="8.125" style="35" bestFit="1" customWidth="1"/>
    <col min="779" max="779" width="10.25" style="35" customWidth="1"/>
    <col min="780" max="1024" width="9" style="35"/>
    <col min="1025" max="1025" width="40.125" style="35" bestFit="1" customWidth="1"/>
    <col min="1026" max="1026" width="6.875" style="35" customWidth="1"/>
    <col min="1027" max="1027" width="12.75" style="35" bestFit="1" customWidth="1"/>
    <col min="1028" max="1028" width="12.375" style="35" bestFit="1" customWidth="1"/>
    <col min="1029" max="1029" width="8.875" style="35" bestFit="1" customWidth="1"/>
    <col min="1030" max="1030" width="15.25" style="35" bestFit="1" customWidth="1"/>
    <col min="1031" max="1031" width="13.625" style="35" customWidth="1"/>
    <col min="1032" max="1032" width="2.875" style="35" customWidth="1"/>
    <col min="1033" max="1033" width="12" style="35" bestFit="1" customWidth="1"/>
    <col min="1034" max="1034" width="8.125" style="35" bestFit="1" customWidth="1"/>
    <col min="1035" max="1035" width="10.25" style="35" customWidth="1"/>
    <col min="1036" max="1280" width="9" style="35"/>
    <col min="1281" max="1281" width="40.125" style="35" bestFit="1" customWidth="1"/>
    <col min="1282" max="1282" width="6.875" style="35" customWidth="1"/>
    <col min="1283" max="1283" width="12.75" style="35" bestFit="1" customWidth="1"/>
    <col min="1284" max="1284" width="12.375" style="35" bestFit="1" customWidth="1"/>
    <col min="1285" max="1285" width="8.875" style="35" bestFit="1" customWidth="1"/>
    <col min="1286" max="1286" width="15.25" style="35" bestFit="1" customWidth="1"/>
    <col min="1287" max="1287" width="13.625" style="35" customWidth="1"/>
    <col min="1288" max="1288" width="2.875" style="35" customWidth="1"/>
    <col min="1289" max="1289" width="12" style="35" bestFit="1" customWidth="1"/>
    <col min="1290" max="1290" width="8.125" style="35" bestFit="1" customWidth="1"/>
    <col min="1291" max="1291" width="10.25" style="35" customWidth="1"/>
    <col min="1292" max="1536" width="9" style="35"/>
    <col min="1537" max="1537" width="40.125" style="35" bestFit="1" customWidth="1"/>
    <col min="1538" max="1538" width="6.875" style="35" customWidth="1"/>
    <col min="1539" max="1539" width="12.75" style="35" bestFit="1" customWidth="1"/>
    <col min="1540" max="1540" width="12.375" style="35" bestFit="1" customWidth="1"/>
    <col min="1541" max="1541" width="8.875" style="35" bestFit="1" customWidth="1"/>
    <col min="1542" max="1542" width="15.25" style="35" bestFit="1" customWidth="1"/>
    <col min="1543" max="1543" width="13.625" style="35" customWidth="1"/>
    <col min="1544" max="1544" width="2.875" style="35" customWidth="1"/>
    <col min="1545" max="1545" width="12" style="35" bestFit="1" customWidth="1"/>
    <col min="1546" max="1546" width="8.125" style="35" bestFit="1" customWidth="1"/>
    <col min="1547" max="1547" width="10.25" style="35" customWidth="1"/>
    <col min="1548" max="1792" width="9" style="35"/>
    <col min="1793" max="1793" width="40.125" style="35" bestFit="1" customWidth="1"/>
    <col min="1794" max="1794" width="6.875" style="35" customWidth="1"/>
    <col min="1795" max="1795" width="12.75" style="35" bestFit="1" customWidth="1"/>
    <col min="1796" max="1796" width="12.375" style="35" bestFit="1" customWidth="1"/>
    <col min="1797" max="1797" width="8.875" style="35" bestFit="1" customWidth="1"/>
    <col min="1798" max="1798" width="15.25" style="35" bestFit="1" customWidth="1"/>
    <col min="1799" max="1799" width="13.625" style="35" customWidth="1"/>
    <col min="1800" max="1800" width="2.875" style="35" customWidth="1"/>
    <col min="1801" max="1801" width="12" style="35" bestFit="1" customWidth="1"/>
    <col min="1802" max="1802" width="8.125" style="35" bestFit="1" customWidth="1"/>
    <col min="1803" max="1803" width="10.25" style="35" customWidth="1"/>
    <col min="1804" max="2048" width="9" style="35"/>
    <col min="2049" max="2049" width="40.125" style="35" bestFit="1" customWidth="1"/>
    <col min="2050" max="2050" width="6.875" style="35" customWidth="1"/>
    <col min="2051" max="2051" width="12.75" style="35" bestFit="1" customWidth="1"/>
    <col min="2052" max="2052" width="12.375" style="35" bestFit="1" customWidth="1"/>
    <col min="2053" max="2053" width="8.875" style="35" bestFit="1" customWidth="1"/>
    <col min="2054" max="2054" width="15.25" style="35" bestFit="1" customWidth="1"/>
    <col min="2055" max="2055" width="13.625" style="35" customWidth="1"/>
    <col min="2056" max="2056" width="2.875" style="35" customWidth="1"/>
    <col min="2057" max="2057" width="12" style="35" bestFit="1" customWidth="1"/>
    <col min="2058" max="2058" width="8.125" style="35" bestFit="1" customWidth="1"/>
    <col min="2059" max="2059" width="10.25" style="35" customWidth="1"/>
    <col min="2060" max="2304" width="9" style="35"/>
    <col min="2305" max="2305" width="40.125" style="35" bestFit="1" customWidth="1"/>
    <col min="2306" max="2306" width="6.875" style="35" customWidth="1"/>
    <col min="2307" max="2307" width="12.75" style="35" bestFit="1" customWidth="1"/>
    <col min="2308" max="2308" width="12.375" style="35" bestFit="1" customWidth="1"/>
    <col min="2309" max="2309" width="8.875" style="35" bestFit="1" customWidth="1"/>
    <col min="2310" max="2310" width="15.25" style="35" bestFit="1" customWidth="1"/>
    <col min="2311" max="2311" width="13.625" style="35" customWidth="1"/>
    <col min="2312" max="2312" width="2.875" style="35" customWidth="1"/>
    <col min="2313" max="2313" width="12" style="35" bestFit="1" customWidth="1"/>
    <col min="2314" max="2314" width="8.125" style="35" bestFit="1" customWidth="1"/>
    <col min="2315" max="2315" width="10.25" style="35" customWidth="1"/>
    <col min="2316" max="2560" width="9" style="35"/>
    <col min="2561" max="2561" width="40.125" style="35" bestFit="1" customWidth="1"/>
    <col min="2562" max="2562" width="6.875" style="35" customWidth="1"/>
    <col min="2563" max="2563" width="12.75" style="35" bestFit="1" customWidth="1"/>
    <col min="2564" max="2564" width="12.375" style="35" bestFit="1" customWidth="1"/>
    <col min="2565" max="2565" width="8.875" style="35" bestFit="1" customWidth="1"/>
    <col min="2566" max="2566" width="15.25" style="35" bestFit="1" customWidth="1"/>
    <col min="2567" max="2567" width="13.625" style="35" customWidth="1"/>
    <col min="2568" max="2568" width="2.875" style="35" customWidth="1"/>
    <col min="2569" max="2569" width="12" style="35" bestFit="1" customWidth="1"/>
    <col min="2570" max="2570" width="8.125" style="35" bestFit="1" customWidth="1"/>
    <col min="2571" max="2571" width="10.25" style="35" customWidth="1"/>
    <col min="2572" max="2816" width="9" style="35"/>
    <col min="2817" max="2817" width="40.125" style="35" bestFit="1" customWidth="1"/>
    <col min="2818" max="2818" width="6.875" style="35" customWidth="1"/>
    <col min="2819" max="2819" width="12.75" style="35" bestFit="1" customWidth="1"/>
    <col min="2820" max="2820" width="12.375" style="35" bestFit="1" customWidth="1"/>
    <col min="2821" max="2821" width="8.875" style="35" bestFit="1" customWidth="1"/>
    <col min="2822" max="2822" width="15.25" style="35" bestFit="1" customWidth="1"/>
    <col min="2823" max="2823" width="13.625" style="35" customWidth="1"/>
    <col min="2824" max="2824" width="2.875" style="35" customWidth="1"/>
    <col min="2825" max="2825" width="12" style="35" bestFit="1" customWidth="1"/>
    <col min="2826" max="2826" width="8.125" style="35" bestFit="1" customWidth="1"/>
    <col min="2827" max="2827" width="10.25" style="35" customWidth="1"/>
    <col min="2828" max="3072" width="9" style="35"/>
    <col min="3073" max="3073" width="40.125" style="35" bestFit="1" customWidth="1"/>
    <col min="3074" max="3074" width="6.875" style="35" customWidth="1"/>
    <col min="3075" max="3075" width="12.75" style="35" bestFit="1" customWidth="1"/>
    <col min="3076" max="3076" width="12.375" style="35" bestFit="1" customWidth="1"/>
    <col min="3077" max="3077" width="8.875" style="35" bestFit="1" customWidth="1"/>
    <col min="3078" max="3078" width="15.25" style="35" bestFit="1" customWidth="1"/>
    <col min="3079" max="3079" width="13.625" style="35" customWidth="1"/>
    <col min="3080" max="3080" width="2.875" style="35" customWidth="1"/>
    <col min="3081" max="3081" width="12" style="35" bestFit="1" customWidth="1"/>
    <col min="3082" max="3082" width="8.125" style="35" bestFit="1" customWidth="1"/>
    <col min="3083" max="3083" width="10.25" style="35" customWidth="1"/>
    <col min="3084" max="3328" width="9" style="35"/>
    <col min="3329" max="3329" width="40.125" style="35" bestFit="1" customWidth="1"/>
    <col min="3330" max="3330" width="6.875" style="35" customWidth="1"/>
    <col min="3331" max="3331" width="12.75" style="35" bestFit="1" customWidth="1"/>
    <col min="3332" max="3332" width="12.375" style="35" bestFit="1" customWidth="1"/>
    <col min="3333" max="3333" width="8.875" style="35" bestFit="1" customWidth="1"/>
    <col min="3334" max="3334" width="15.25" style="35" bestFit="1" customWidth="1"/>
    <col min="3335" max="3335" width="13.625" style="35" customWidth="1"/>
    <col min="3336" max="3336" width="2.875" style="35" customWidth="1"/>
    <col min="3337" max="3337" width="12" style="35" bestFit="1" customWidth="1"/>
    <col min="3338" max="3338" width="8.125" style="35" bestFit="1" customWidth="1"/>
    <col min="3339" max="3339" width="10.25" style="35" customWidth="1"/>
    <col min="3340" max="3584" width="9" style="35"/>
    <col min="3585" max="3585" width="40.125" style="35" bestFit="1" customWidth="1"/>
    <col min="3586" max="3586" width="6.875" style="35" customWidth="1"/>
    <col min="3587" max="3587" width="12.75" style="35" bestFit="1" customWidth="1"/>
    <col min="3588" max="3588" width="12.375" style="35" bestFit="1" customWidth="1"/>
    <col min="3589" max="3589" width="8.875" style="35" bestFit="1" customWidth="1"/>
    <col min="3590" max="3590" width="15.25" style="35" bestFit="1" customWidth="1"/>
    <col min="3591" max="3591" width="13.625" style="35" customWidth="1"/>
    <col min="3592" max="3592" width="2.875" style="35" customWidth="1"/>
    <col min="3593" max="3593" width="12" style="35" bestFit="1" customWidth="1"/>
    <col min="3594" max="3594" width="8.125" style="35" bestFit="1" customWidth="1"/>
    <col min="3595" max="3595" width="10.25" style="35" customWidth="1"/>
    <col min="3596" max="3840" width="9" style="35"/>
    <col min="3841" max="3841" width="40.125" style="35" bestFit="1" customWidth="1"/>
    <col min="3842" max="3842" width="6.875" style="35" customWidth="1"/>
    <col min="3843" max="3843" width="12.75" style="35" bestFit="1" customWidth="1"/>
    <col min="3844" max="3844" width="12.375" style="35" bestFit="1" customWidth="1"/>
    <col min="3845" max="3845" width="8.875" style="35" bestFit="1" customWidth="1"/>
    <col min="3846" max="3846" width="15.25" style="35" bestFit="1" customWidth="1"/>
    <col min="3847" max="3847" width="13.625" style="35" customWidth="1"/>
    <col min="3848" max="3848" width="2.875" style="35" customWidth="1"/>
    <col min="3849" max="3849" width="12" style="35" bestFit="1" customWidth="1"/>
    <col min="3850" max="3850" width="8.125" style="35" bestFit="1" customWidth="1"/>
    <col min="3851" max="3851" width="10.25" style="35" customWidth="1"/>
    <col min="3852" max="4096" width="9" style="35"/>
    <col min="4097" max="4097" width="40.125" style="35" bestFit="1" customWidth="1"/>
    <col min="4098" max="4098" width="6.875" style="35" customWidth="1"/>
    <col min="4099" max="4099" width="12.75" style="35" bestFit="1" customWidth="1"/>
    <col min="4100" max="4100" width="12.375" style="35" bestFit="1" customWidth="1"/>
    <col min="4101" max="4101" width="8.875" style="35" bestFit="1" customWidth="1"/>
    <col min="4102" max="4102" width="15.25" style="35" bestFit="1" customWidth="1"/>
    <col min="4103" max="4103" width="13.625" style="35" customWidth="1"/>
    <col min="4104" max="4104" width="2.875" style="35" customWidth="1"/>
    <col min="4105" max="4105" width="12" style="35" bestFit="1" customWidth="1"/>
    <col min="4106" max="4106" width="8.125" style="35" bestFit="1" customWidth="1"/>
    <col min="4107" max="4107" width="10.25" style="35" customWidth="1"/>
    <col min="4108" max="4352" width="9" style="35"/>
    <col min="4353" max="4353" width="40.125" style="35" bestFit="1" customWidth="1"/>
    <col min="4354" max="4354" width="6.875" style="35" customWidth="1"/>
    <col min="4355" max="4355" width="12.75" style="35" bestFit="1" customWidth="1"/>
    <col min="4356" max="4356" width="12.375" style="35" bestFit="1" customWidth="1"/>
    <col min="4357" max="4357" width="8.875" style="35" bestFit="1" customWidth="1"/>
    <col min="4358" max="4358" width="15.25" style="35" bestFit="1" customWidth="1"/>
    <col min="4359" max="4359" width="13.625" style="35" customWidth="1"/>
    <col min="4360" max="4360" width="2.875" style="35" customWidth="1"/>
    <col min="4361" max="4361" width="12" style="35" bestFit="1" customWidth="1"/>
    <col min="4362" max="4362" width="8.125" style="35" bestFit="1" customWidth="1"/>
    <col min="4363" max="4363" width="10.25" style="35" customWidth="1"/>
    <col min="4364" max="4608" width="9" style="35"/>
    <col min="4609" max="4609" width="40.125" style="35" bestFit="1" customWidth="1"/>
    <col min="4610" max="4610" width="6.875" style="35" customWidth="1"/>
    <col min="4611" max="4611" width="12.75" style="35" bestFit="1" customWidth="1"/>
    <col min="4612" max="4612" width="12.375" style="35" bestFit="1" customWidth="1"/>
    <col min="4613" max="4613" width="8.875" style="35" bestFit="1" customWidth="1"/>
    <col min="4614" max="4614" width="15.25" style="35" bestFit="1" customWidth="1"/>
    <col min="4615" max="4615" width="13.625" style="35" customWidth="1"/>
    <col min="4616" max="4616" width="2.875" style="35" customWidth="1"/>
    <col min="4617" max="4617" width="12" style="35" bestFit="1" customWidth="1"/>
    <col min="4618" max="4618" width="8.125" style="35" bestFit="1" customWidth="1"/>
    <col min="4619" max="4619" width="10.25" style="35" customWidth="1"/>
    <col min="4620" max="4864" width="9" style="35"/>
    <col min="4865" max="4865" width="40.125" style="35" bestFit="1" customWidth="1"/>
    <col min="4866" max="4866" width="6.875" style="35" customWidth="1"/>
    <col min="4867" max="4867" width="12.75" style="35" bestFit="1" customWidth="1"/>
    <col min="4868" max="4868" width="12.375" style="35" bestFit="1" customWidth="1"/>
    <col min="4869" max="4869" width="8.875" style="35" bestFit="1" customWidth="1"/>
    <col min="4870" max="4870" width="15.25" style="35" bestFit="1" customWidth="1"/>
    <col min="4871" max="4871" width="13.625" style="35" customWidth="1"/>
    <col min="4872" max="4872" width="2.875" style="35" customWidth="1"/>
    <col min="4873" max="4873" width="12" style="35" bestFit="1" customWidth="1"/>
    <col min="4874" max="4874" width="8.125" style="35" bestFit="1" customWidth="1"/>
    <col min="4875" max="4875" width="10.25" style="35" customWidth="1"/>
    <col min="4876" max="5120" width="9" style="35"/>
    <col min="5121" max="5121" width="40.125" style="35" bestFit="1" customWidth="1"/>
    <col min="5122" max="5122" width="6.875" style="35" customWidth="1"/>
    <col min="5123" max="5123" width="12.75" style="35" bestFit="1" customWidth="1"/>
    <col min="5124" max="5124" width="12.375" style="35" bestFit="1" customWidth="1"/>
    <col min="5125" max="5125" width="8.875" style="35" bestFit="1" customWidth="1"/>
    <col min="5126" max="5126" width="15.25" style="35" bestFit="1" customWidth="1"/>
    <col min="5127" max="5127" width="13.625" style="35" customWidth="1"/>
    <col min="5128" max="5128" width="2.875" style="35" customWidth="1"/>
    <col min="5129" max="5129" width="12" style="35" bestFit="1" customWidth="1"/>
    <col min="5130" max="5130" width="8.125" style="35" bestFit="1" customWidth="1"/>
    <col min="5131" max="5131" width="10.25" style="35" customWidth="1"/>
    <col min="5132" max="5376" width="9" style="35"/>
    <col min="5377" max="5377" width="40.125" style="35" bestFit="1" customWidth="1"/>
    <col min="5378" max="5378" width="6.875" style="35" customWidth="1"/>
    <col min="5379" max="5379" width="12.75" style="35" bestFit="1" customWidth="1"/>
    <col min="5380" max="5380" width="12.375" style="35" bestFit="1" customWidth="1"/>
    <col min="5381" max="5381" width="8.875" style="35" bestFit="1" customWidth="1"/>
    <col min="5382" max="5382" width="15.25" style="35" bestFit="1" customWidth="1"/>
    <col min="5383" max="5383" width="13.625" style="35" customWidth="1"/>
    <col min="5384" max="5384" width="2.875" style="35" customWidth="1"/>
    <col min="5385" max="5385" width="12" style="35" bestFit="1" customWidth="1"/>
    <col min="5386" max="5386" width="8.125" style="35" bestFit="1" customWidth="1"/>
    <col min="5387" max="5387" width="10.25" style="35" customWidth="1"/>
    <col min="5388" max="5632" width="9" style="35"/>
    <col min="5633" max="5633" width="40.125" style="35" bestFit="1" customWidth="1"/>
    <col min="5634" max="5634" width="6.875" style="35" customWidth="1"/>
    <col min="5635" max="5635" width="12.75" style="35" bestFit="1" customWidth="1"/>
    <col min="5636" max="5636" width="12.375" style="35" bestFit="1" customWidth="1"/>
    <col min="5637" max="5637" width="8.875" style="35" bestFit="1" customWidth="1"/>
    <col min="5638" max="5638" width="15.25" style="35" bestFit="1" customWidth="1"/>
    <col min="5639" max="5639" width="13.625" style="35" customWidth="1"/>
    <col min="5640" max="5640" width="2.875" style="35" customWidth="1"/>
    <col min="5641" max="5641" width="12" style="35" bestFit="1" customWidth="1"/>
    <col min="5642" max="5642" width="8.125" style="35" bestFit="1" customWidth="1"/>
    <col min="5643" max="5643" width="10.25" style="35" customWidth="1"/>
    <col min="5644" max="5888" width="9" style="35"/>
    <col min="5889" max="5889" width="40.125" style="35" bestFit="1" customWidth="1"/>
    <col min="5890" max="5890" width="6.875" style="35" customWidth="1"/>
    <col min="5891" max="5891" width="12.75" style="35" bestFit="1" customWidth="1"/>
    <col min="5892" max="5892" width="12.375" style="35" bestFit="1" customWidth="1"/>
    <col min="5893" max="5893" width="8.875" style="35" bestFit="1" customWidth="1"/>
    <col min="5894" max="5894" width="15.25" style="35" bestFit="1" customWidth="1"/>
    <col min="5895" max="5895" width="13.625" style="35" customWidth="1"/>
    <col min="5896" max="5896" width="2.875" style="35" customWidth="1"/>
    <col min="5897" max="5897" width="12" style="35" bestFit="1" customWidth="1"/>
    <col min="5898" max="5898" width="8.125" style="35" bestFit="1" customWidth="1"/>
    <col min="5899" max="5899" width="10.25" style="35" customWidth="1"/>
    <col min="5900" max="6144" width="9" style="35"/>
    <col min="6145" max="6145" width="40.125" style="35" bestFit="1" customWidth="1"/>
    <col min="6146" max="6146" width="6.875" style="35" customWidth="1"/>
    <col min="6147" max="6147" width="12.75" style="35" bestFit="1" customWidth="1"/>
    <col min="6148" max="6148" width="12.375" style="35" bestFit="1" customWidth="1"/>
    <col min="6149" max="6149" width="8.875" style="35" bestFit="1" customWidth="1"/>
    <col min="6150" max="6150" width="15.25" style="35" bestFit="1" customWidth="1"/>
    <col min="6151" max="6151" width="13.625" style="35" customWidth="1"/>
    <col min="6152" max="6152" width="2.875" style="35" customWidth="1"/>
    <col min="6153" max="6153" width="12" style="35" bestFit="1" customWidth="1"/>
    <col min="6154" max="6154" width="8.125" style="35" bestFit="1" customWidth="1"/>
    <col min="6155" max="6155" width="10.25" style="35" customWidth="1"/>
    <col min="6156" max="6400" width="9" style="35"/>
    <col min="6401" max="6401" width="40.125" style="35" bestFit="1" customWidth="1"/>
    <col min="6402" max="6402" width="6.875" style="35" customWidth="1"/>
    <col min="6403" max="6403" width="12.75" style="35" bestFit="1" customWidth="1"/>
    <col min="6404" max="6404" width="12.375" style="35" bestFit="1" customWidth="1"/>
    <col min="6405" max="6405" width="8.875" style="35" bestFit="1" customWidth="1"/>
    <col min="6406" max="6406" width="15.25" style="35" bestFit="1" customWidth="1"/>
    <col min="6407" max="6407" width="13.625" style="35" customWidth="1"/>
    <col min="6408" max="6408" width="2.875" style="35" customWidth="1"/>
    <col min="6409" max="6409" width="12" style="35" bestFit="1" customWidth="1"/>
    <col min="6410" max="6410" width="8.125" style="35" bestFit="1" customWidth="1"/>
    <col min="6411" max="6411" width="10.25" style="35" customWidth="1"/>
    <col min="6412" max="6656" width="9" style="35"/>
    <col min="6657" max="6657" width="40.125" style="35" bestFit="1" customWidth="1"/>
    <col min="6658" max="6658" width="6.875" style="35" customWidth="1"/>
    <col min="6659" max="6659" width="12.75" style="35" bestFit="1" customWidth="1"/>
    <col min="6660" max="6660" width="12.375" style="35" bestFit="1" customWidth="1"/>
    <col min="6661" max="6661" width="8.875" style="35" bestFit="1" customWidth="1"/>
    <col min="6662" max="6662" width="15.25" style="35" bestFit="1" customWidth="1"/>
    <col min="6663" max="6663" width="13.625" style="35" customWidth="1"/>
    <col min="6664" max="6664" width="2.875" style="35" customWidth="1"/>
    <col min="6665" max="6665" width="12" style="35" bestFit="1" customWidth="1"/>
    <col min="6666" max="6666" width="8.125" style="35" bestFit="1" customWidth="1"/>
    <col min="6667" max="6667" width="10.25" style="35" customWidth="1"/>
    <col min="6668" max="6912" width="9" style="35"/>
    <col min="6913" max="6913" width="40.125" style="35" bestFit="1" customWidth="1"/>
    <col min="6914" max="6914" width="6.875" style="35" customWidth="1"/>
    <col min="6915" max="6915" width="12.75" style="35" bestFit="1" customWidth="1"/>
    <col min="6916" max="6916" width="12.375" style="35" bestFit="1" customWidth="1"/>
    <col min="6917" max="6917" width="8.875" style="35" bestFit="1" customWidth="1"/>
    <col min="6918" max="6918" width="15.25" style="35" bestFit="1" customWidth="1"/>
    <col min="6919" max="6919" width="13.625" style="35" customWidth="1"/>
    <col min="6920" max="6920" width="2.875" style="35" customWidth="1"/>
    <col min="6921" max="6921" width="12" style="35" bestFit="1" customWidth="1"/>
    <col min="6922" max="6922" width="8.125" style="35" bestFit="1" customWidth="1"/>
    <col min="6923" max="6923" width="10.25" style="35" customWidth="1"/>
    <col min="6924" max="7168" width="9" style="35"/>
    <col min="7169" max="7169" width="40.125" style="35" bestFit="1" customWidth="1"/>
    <col min="7170" max="7170" width="6.875" style="35" customWidth="1"/>
    <col min="7171" max="7171" width="12.75" style="35" bestFit="1" customWidth="1"/>
    <col min="7172" max="7172" width="12.375" style="35" bestFit="1" customWidth="1"/>
    <col min="7173" max="7173" width="8.875" style="35" bestFit="1" customWidth="1"/>
    <col min="7174" max="7174" width="15.25" style="35" bestFit="1" customWidth="1"/>
    <col min="7175" max="7175" width="13.625" style="35" customWidth="1"/>
    <col min="7176" max="7176" width="2.875" style="35" customWidth="1"/>
    <col min="7177" max="7177" width="12" style="35" bestFit="1" customWidth="1"/>
    <col min="7178" max="7178" width="8.125" style="35" bestFit="1" customWidth="1"/>
    <col min="7179" max="7179" width="10.25" style="35" customWidth="1"/>
    <col min="7180" max="7424" width="9" style="35"/>
    <col min="7425" max="7425" width="40.125" style="35" bestFit="1" customWidth="1"/>
    <col min="7426" max="7426" width="6.875" style="35" customWidth="1"/>
    <col min="7427" max="7427" width="12.75" style="35" bestFit="1" customWidth="1"/>
    <col min="7428" max="7428" width="12.375" style="35" bestFit="1" customWidth="1"/>
    <col min="7429" max="7429" width="8.875" style="35" bestFit="1" customWidth="1"/>
    <col min="7430" max="7430" width="15.25" style="35" bestFit="1" customWidth="1"/>
    <col min="7431" max="7431" width="13.625" style="35" customWidth="1"/>
    <col min="7432" max="7432" width="2.875" style="35" customWidth="1"/>
    <col min="7433" max="7433" width="12" style="35" bestFit="1" customWidth="1"/>
    <col min="7434" max="7434" width="8.125" style="35" bestFit="1" customWidth="1"/>
    <col min="7435" max="7435" width="10.25" style="35" customWidth="1"/>
    <col min="7436" max="7680" width="9" style="35"/>
    <col min="7681" max="7681" width="40.125" style="35" bestFit="1" customWidth="1"/>
    <col min="7682" max="7682" width="6.875" style="35" customWidth="1"/>
    <col min="7683" max="7683" width="12.75" style="35" bestFit="1" customWidth="1"/>
    <col min="7684" max="7684" width="12.375" style="35" bestFit="1" customWidth="1"/>
    <col min="7685" max="7685" width="8.875" style="35" bestFit="1" customWidth="1"/>
    <col min="7686" max="7686" width="15.25" style="35" bestFit="1" customWidth="1"/>
    <col min="7687" max="7687" width="13.625" style="35" customWidth="1"/>
    <col min="7688" max="7688" width="2.875" style="35" customWidth="1"/>
    <col min="7689" max="7689" width="12" style="35" bestFit="1" customWidth="1"/>
    <col min="7690" max="7690" width="8.125" style="35" bestFit="1" customWidth="1"/>
    <col min="7691" max="7691" width="10.25" style="35" customWidth="1"/>
    <col min="7692" max="7936" width="9" style="35"/>
    <col min="7937" max="7937" width="40.125" style="35" bestFit="1" customWidth="1"/>
    <col min="7938" max="7938" width="6.875" style="35" customWidth="1"/>
    <col min="7939" max="7939" width="12.75" style="35" bestFit="1" customWidth="1"/>
    <col min="7940" max="7940" width="12.375" style="35" bestFit="1" customWidth="1"/>
    <col min="7941" max="7941" width="8.875" style="35" bestFit="1" customWidth="1"/>
    <col min="7942" max="7942" width="15.25" style="35" bestFit="1" customWidth="1"/>
    <col min="7943" max="7943" width="13.625" style="35" customWidth="1"/>
    <col min="7944" max="7944" width="2.875" style="35" customWidth="1"/>
    <col min="7945" max="7945" width="12" style="35" bestFit="1" customWidth="1"/>
    <col min="7946" max="7946" width="8.125" style="35" bestFit="1" customWidth="1"/>
    <col min="7947" max="7947" width="10.25" style="35" customWidth="1"/>
    <col min="7948" max="8192" width="9" style="35"/>
    <col min="8193" max="8193" width="40.125" style="35" bestFit="1" customWidth="1"/>
    <col min="8194" max="8194" width="6.875" style="35" customWidth="1"/>
    <col min="8195" max="8195" width="12.75" style="35" bestFit="1" customWidth="1"/>
    <col min="8196" max="8196" width="12.375" style="35" bestFit="1" customWidth="1"/>
    <col min="8197" max="8197" width="8.875" style="35" bestFit="1" customWidth="1"/>
    <col min="8198" max="8198" width="15.25" style="35" bestFit="1" customWidth="1"/>
    <col min="8199" max="8199" width="13.625" style="35" customWidth="1"/>
    <col min="8200" max="8200" width="2.875" style="35" customWidth="1"/>
    <col min="8201" max="8201" width="12" style="35" bestFit="1" customWidth="1"/>
    <col min="8202" max="8202" width="8.125" style="35" bestFit="1" customWidth="1"/>
    <col min="8203" max="8203" width="10.25" style="35" customWidth="1"/>
    <col min="8204" max="8448" width="9" style="35"/>
    <col min="8449" max="8449" width="40.125" style="35" bestFit="1" customWidth="1"/>
    <col min="8450" max="8450" width="6.875" style="35" customWidth="1"/>
    <col min="8451" max="8451" width="12.75" style="35" bestFit="1" customWidth="1"/>
    <col min="8452" max="8452" width="12.375" style="35" bestFit="1" customWidth="1"/>
    <col min="8453" max="8453" width="8.875" style="35" bestFit="1" customWidth="1"/>
    <col min="8454" max="8454" width="15.25" style="35" bestFit="1" customWidth="1"/>
    <col min="8455" max="8455" width="13.625" style="35" customWidth="1"/>
    <col min="8456" max="8456" width="2.875" style="35" customWidth="1"/>
    <col min="8457" max="8457" width="12" style="35" bestFit="1" customWidth="1"/>
    <col min="8458" max="8458" width="8.125" style="35" bestFit="1" customWidth="1"/>
    <col min="8459" max="8459" width="10.25" style="35" customWidth="1"/>
    <col min="8460" max="8704" width="9" style="35"/>
    <col min="8705" max="8705" width="40.125" style="35" bestFit="1" customWidth="1"/>
    <col min="8706" max="8706" width="6.875" style="35" customWidth="1"/>
    <col min="8707" max="8707" width="12.75" style="35" bestFit="1" customWidth="1"/>
    <col min="8708" max="8708" width="12.375" style="35" bestFit="1" customWidth="1"/>
    <col min="8709" max="8709" width="8.875" style="35" bestFit="1" customWidth="1"/>
    <col min="8710" max="8710" width="15.25" style="35" bestFit="1" customWidth="1"/>
    <col min="8711" max="8711" width="13.625" style="35" customWidth="1"/>
    <col min="8712" max="8712" width="2.875" style="35" customWidth="1"/>
    <col min="8713" max="8713" width="12" style="35" bestFit="1" customWidth="1"/>
    <col min="8714" max="8714" width="8.125" style="35" bestFit="1" customWidth="1"/>
    <col min="8715" max="8715" width="10.25" style="35" customWidth="1"/>
    <col min="8716" max="8960" width="9" style="35"/>
    <col min="8961" max="8961" width="40.125" style="35" bestFit="1" customWidth="1"/>
    <col min="8962" max="8962" width="6.875" style="35" customWidth="1"/>
    <col min="8963" max="8963" width="12.75" style="35" bestFit="1" customWidth="1"/>
    <col min="8964" max="8964" width="12.375" style="35" bestFit="1" customWidth="1"/>
    <col min="8965" max="8965" width="8.875" style="35" bestFit="1" customWidth="1"/>
    <col min="8966" max="8966" width="15.25" style="35" bestFit="1" customWidth="1"/>
    <col min="8967" max="8967" width="13.625" style="35" customWidth="1"/>
    <col min="8968" max="8968" width="2.875" style="35" customWidth="1"/>
    <col min="8969" max="8969" width="12" style="35" bestFit="1" customWidth="1"/>
    <col min="8970" max="8970" width="8.125" style="35" bestFit="1" customWidth="1"/>
    <col min="8971" max="8971" width="10.25" style="35" customWidth="1"/>
    <col min="8972" max="9216" width="9" style="35"/>
    <col min="9217" max="9217" width="40.125" style="35" bestFit="1" customWidth="1"/>
    <col min="9218" max="9218" width="6.875" style="35" customWidth="1"/>
    <col min="9219" max="9219" width="12.75" style="35" bestFit="1" customWidth="1"/>
    <col min="9220" max="9220" width="12.375" style="35" bestFit="1" customWidth="1"/>
    <col min="9221" max="9221" width="8.875" style="35" bestFit="1" customWidth="1"/>
    <col min="9222" max="9222" width="15.25" style="35" bestFit="1" customWidth="1"/>
    <col min="9223" max="9223" width="13.625" style="35" customWidth="1"/>
    <col min="9224" max="9224" width="2.875" style="35" customWidth="1"/>
    <col min="9225" max="9225" width="12" style="35" bestFit="1" customWidth="1"/>
    <col min="9226" max="9226" width="8.125" style="35" bestFit="1" customWidth="1"/>
    <col min="9227" max="9227" width="10.25" style="35" customWidth="1"/>
    <col min="9228" max="9472" width="9" style="35"/>
    <col min="9473" max="9473" width="40.125" style="35" bestFit="1" customWidth="1"/>
    <col min="9474" max="9474" width="6.875" style="35" customWidth="1"/>
    <col min="9475" max="9475" width="12.75" style="35" bestFit="1" customWidth="1"/>
    <col min="9476" max="9476" width="12.375" style="35" bestFit="1" customWidth="1"/>
    <col min="9477" max="9477" width="8.875" style="35" bestFit="1" customWidth="1"/>
    <col min="9478" max="9478" width="15.25" style="35" bestFit="1" customWidth="1"/>
    <col min="9479" max="9479" width="13.625" style="35" customWidth="1"/>
    <col min="9480" max="9480" width="2.875" style="35" customWidth="1"/>
    <col min="9481" max="9481" width="12" style="35" bestFit="1" customWidth="1"/>
    <col min="9482" max="9482" width="8.125" style="35" bestFit="1" customWidth="1"/>
    <col min="9483" max="9483" width="10.25" style="35" customWidth="1"/>
    <col min="9484" max="9728" width="9" style="35"/>
    <col min="9729" max="9729" width="40.125" style="35" bestFit="1" customWidth="1"/>
    <col min="9730" max="9730" width="6.875" style="35" customWidth="1"/>
    <col min="9731" max="9731" width="12.75" style="35" bestFit="1" customWidth="1"/>
    <col min="9732" max="9732" width="12.375" style="35" bestFit="1" customWidth="1"/>
    <col min="9733" max="9733" width="8.875" style="35" bestFit="1" customWidth="1"/>
    <col min="9734" max="9734" width="15.25" style="35" bestFit="1" customWidth="1"/>
    <col min="9735" max="9735" width="13.625" style="35" customWidth="1"/>
    <col min="9736" max="9736" width="2.875" style="35" customWidth="1"/>
    <col min="9737" max="9737" width="12" style="35" bestFit="1" customWidth="1"/>
    <col min="9738" max="9738" width="8.125" style="35" bestFit="1" customWidth="1"/>
    <col min="9739" max="9739" width="10.25" style="35" customWidth="1"/>
    <col min="9740" max="9984" width="9" style="35"/>
    <col min="9985" max="9985" width="40.125" style="35" bestFit="1" customWidth="1"/>
    <col min="9986" max="9986" width="6.875" style="35" customWidth="1"/>
    <col min="9987" max="9987" width="12.75" style="35" bestFit="1" customWidth="1"/>
    <col min="9988" max="9988" width="12.375" style="35" bestFit="1" customWidth="1"/>
    <col min="9989" max="9989" width="8.875" style="35" bestFit="1" customWidth="1"/>
    <col min="9990" max="9990" width="15.25" style="35" bestFit="1" customWidth="1"/>
    <col min="9991" max="9991" width="13.625" style="35" customWidth="1"/>
    <col min="9992" max="9992" width="2.875" style="35" customWidth="1"/>
    <col min="9993" max="9993" width="12" style="35" bestFit="1" customWidth="1"/>
    <col min="9994" max="9994" width="8.125" style="35" bestFit="1" customWidth="1"/>
    <col min="9995" max="9995" width="10.25" style="35" customWidth="1"/>
    <col min="9996" max="10240" width="9" style="35"/>
    <col min="10241" max="10241" width="40.125" style="35" bestFit="1" customWidth="1"/>
    <col min="10242" max="10242" width="6.875" style="35" customWidth="1"/>
    <col min="10243" max="10243" width="12.75" style="35" bestFit="1" customWidth="1"/>
    <col min="10244" max="10244" width="12.375" style="35" bestFit="1" customWidth="1"/>
    <col min="10245" max="10245" width="8.875" style="35" bestFit="1" customWidth="1"/>
    <col min="10246" max="10246" width="15.25" style="35" bestFit="1" customWidth="1"/>
    <col min="10247" max="10247" width="13.625" style="35" customWidth="1"/>
    <col min="10248" max="10248" width="2.875" style="35" customWidth="1"/>
    <col min="10249" max="10249" width="12" style="35" bestFit="1" customWidth="1"/>
    <col min="10250" max="10250" width="8.125" style="35" bestFit="1" customWidth="1"/>
    <col min="10251" max="10251" width="10.25" style="35" customWidth="1"/>
    <col min="10252" max="10496" width="9" style="35"/>
    <col min="10497" max="10497" width="40.125" style="35" bestFit="1" customWidth="1"/>
    <col min="10498" max="10498" width="6.875" style="35" customWidth="1"/>
    <col min="10499" max="10499" width="12.75" style="35" bestFit="1" customWidth="1"/>
    <col min="10500" max="10500" width="12.375" style="35" bestFit="1" customWidth="1"/>
    <col min="10501" max="10501" width="8.875" style="35" bestFit="1" customWidth="1"/>
    <col min="10502" max="10502" width="15.25" style="35" bestFit="1" customWidth="1"/>
    <col min="10503" max="10503" width="13.625" style="35" customWidth="1"/>
    <col min="10504" max="10504" width="2.875" style="35" customWidth="1"/>
    <col min="10505" max="10505" width="12" style="35" bestFit="1" customWidth="1"/>
    <col min="10506" max="10506" width="8.125" style="35" bestFit="1" customWidth="1"/>
    <col min="10507" max="10507" width="10.25" style="35" customWidth="1"/>
    <col min="10508" max="10752" width="9" style="35"/>
    <col min="10753" max="10753" width="40.125" style="35" bestFit="1" customWidth="1"/>
    <col min="10754" max="10754" width="6.875" style="35" customWidth="1"/>
    <col min="10755" max="10755" width="12.75" style="35" bestFit="1" customWidth="1"/>
    <col min="10756" max="10756" width="12.375" style="35" bestFit="1" customWidth="1"/>
    <col min="10757" max="10757" width="8.875" style="35" bestFit="1" customWidth="1"/>
    <col min="10758" max="10758" width="15.25" style="35" bestFit="1" customWidth="1"/>
    <col min="10759" max="10759" width="13.625" style="35" customWidth="1"/>
    <col min="10760" max="10760" width="2.875" style="35" customWidth="1"/>
    <col min="10761" max="10761" width="12" style="35" bestFit="1" customWidth="1"/>
    <col min="10762" max="10762" width="8.125" style="35" bestFit="1" customWidth="1"/>
    <col min="10763" max="10763" width="10.25" style="35" customWidth="1"/>
    <col min="10764" max="11008" width="9" style="35"/>
    <col min="11009" max="11009" width="40.125" style="35" bestFit="1" customWidth="1"/>
    <col min="11010" max="11010" width="6.875" style="35" customWidth="1"/>
    <col min="11011" max="11011" width="12.75" style="35" bestFit="1" customWidth="1"/>
    <col min="11012" max="11012" width="12.375" style="35" bestFit="1" customWidth="1"/>
    <col min="11013" max="11013" width="8.875" style="35" bestFit="1" customWidth="1"/>
    <col min="11014" max="11014" width="15.25" style="35" bestFit="1" customWidth="1"/>
    <col min="11015" max="11015" width="13.625" style="35" customWidth="1"/>
    <col min="11016" max="11016" width="2.875" style="35" customWidth="1"/>
    <col min="11017" max="11017" width="12" style="35" bestFit="1" customWidth="1"/>
    <col min="11018" max="11018" width="8.125" style="35" bestFit="1" customWidth="1"/>
    <col min="11019" max="11019" width="10.25" style="35" customWidth="1"/>
    <col min="11020" max="11264" width="9" style="35"/>
    <col min="11265" max="11265" width="40.125" style="35" bestFit="1" customWidth="1"/>
    <col min="11266" max="11266" width="6.875" style="35" customWidth="1"/>
    <col min="11267" max="11267" width="12.75" style="35" bestFit="1" customWidth="1"/>
    <col min="11268" max="11268" width="12.375" style="35" bestFit="1" customWidth="1"/>
    <col min="11269" max="11269" width="8.875" style="35" bestFit="1" customWidth="1"/>
    <col min="11270" max="11270" width="15.25" style="35" bestFit="1" customWidth="1"/>
    <col min="11271" max="11271" width="13.625" style="35" customWidth="1"/>
    <col min="11272" max="11272" width="2.875" style="35" customWidth="1"/>
    <col min="11273" max="11273" width="12" style="35" bestFit="1" customWidth="1"/>
    <col min="11274" max="11274" width="8.125" style="35" bestFit="1" customWidth="1"/>
    <col min="11275" max="11275" width="10.25" style="35" customWidth="1"/>
    <col min="11276" max="11520" width="9" style="35"/>
    <col min="11521" max="11521" width="40.125" style="35" bestFit="1" customWidth="1"/>
    <col min="11522" max="11522" width="6.875" style="35" customWidth="1"/>
    <col min="11523" max="11523" width="12.75" style="35" bestFit="1" customWidth="1"/>
    <col min="11524" max="11524" width="12.375" style="35" bestFit="1" customWidth="1"/>
    <col min="11525" max="11525" width="8.875" style="35" bestFit="1" customWidth="1"/>
    <col min="11526" max="11526" width="15.25" style="35" bestFit="1" customWidth="1"/>
    <col min="11527" max="11527" width="13.625" style="35" customWidth="1"/>
    <col min="11528" max="11528" width="2.875" style="35" customWidth="1"/>
    <col min="11529" max="11529" width="12" style="35" bestFit="1" customWidth="1"/>
    <col min="11530" max="11530" width="8.125" style="35" bestFit="1" customWidth="1"/>
    <col min="11531" max="11531" width="10.25" style="35" customWidth="1"/>
    <col min="11532" max="11776" width="9" style="35"/>
    <col min="11777" max="11777" width="40.125" style="35" bestFit="1" customWidth="1"/>
    <col min="11778" max="11778" width="6.875" style="35" customWidth="1"/>
    <col min="11779" max="11779" width="12.75" style="35" bestFit="1" customWidth="1"/>
    <col min="11780" max="11780" width="12.375" style="35" bestFit="1" customWidth="1"/>
    <col min="11781" max="11781" width="8.875" style="35" bestFit="1" customWidth="1"/>
    <col min="11782" max="11782" width="15.25" style="35" bestFit="1" customWidth="1"/>
    <col min="11783" max="11783" width="13.625" style="35" customWidth="1"/>
    <col min="11784" max="11784" width="2.875" style="35" customWidth="1"/>
    <col min="11785" max="11785" width="12" style="35" bestFit="1" customWidth="1"/>
    <col min="11786" max="11786" width="8.125" style="35" bestFit="1" customWidth="1"/>
    <col min="11787" max="11787" width="10.25" style="35" customWidth="1"/>
    <col min="11788" max="12032" width="9" style="35"/>
    <col min="12033" max="12033" width="40.125" style="35" bestFit="1" customWidth="1"/>
    <col min="12034" max="12034" width="6.875" style="35" customWidth="1"/>
    <col min="12035" max="12035" width="12.75" style="35" bestFit="1" customWidth="1"/>
    <col min="12036" max="12036" width="12.375" style="35" bestFit="1" customWidth="1"/>
    <col min="12037" max="12037" width="8.875" style="35" bestFit="1" customWidth="1"/>
    <col min="12038" max="12038" width="15.25" style="35" bestFit="1" customWidth="1"/>
    <col min="12039" max="12039" width="13.625" style="35" customWidth="1"/>
    <col min="12040" max="12040" width="2.875" style="35" customWidth="1"/>
    <col min="12041" max="12041" width="12" style="35" bestFit="1" customWidth="1"/>
    <col min="12042" max="12042" width="8.125" style="35" bestFit="1" customWidth="1"/>
    <col min="12043" max="12043" width="10.25" style="35" customWidth="1"/>
    <col min="12044" max="12288" width="9" style="35"/>
    <col min="12289" max="12289" width="40.125" style="35" bestFit="1" customWidth="1"/>
    <col min="12290" max="12290" width="6.875" style="35" customWidth="1"/>
    <col min="12291" max="12291" width="12.75" style="35" bestFit="1" customWidth="1"/>
    <col min="12292" max="12292" width="12.375" style="35" bestFit="1" customWidth="1"/>
    <col min="12293" max="12293" width="8.875" style="35" bestFit="1" customWidth="1"/>
    <col min="12294" max="12294" width="15.25" style="35" bestFit="1" customWidth="1"/>
    <col min="12295" max="12295" width="13.625" style="35" customWidth="1"/>
    <col min="12296" max="12296" width="2.875" style="35" customWidth="1"/>
    <col min="12297" max="12297" width="12" style="35" bestFit="1" customWidth="1"/>
    <col min="12298" max="12298" width="8.125" style="35" bestFit="1" customWidth="1"/>
    <col min="12299" max="12299" width="10.25" style="35" customWidth="1"/>
    <col min="12300" max="12544" width="9" style="35"/>
    <col min="12545" max="12545" width="40.125" style="35" bestFit="1" customWidth="1"/>
    <col min="12546" max="12546" width="6.875" style="35" customWidth="1"/>
    <col min="12547" max="12547" width="12.75" style="35" bestFit="1" customWidth="1"/>
    <col min="12548" max="12548" width="12.375" style="35" bestFit="1" customWidth="1"/>
    <col min="12549" max="12549" width="8.875" style="35" bestFit="1" customWidth="1"/>
    <col min="12550" max="12550" width="15.25" style="35" bestFit="1" customWidth="1"/>
    <col min="12551" max="12551" width="13.625" style="35" customWidth="1"/>
    <col min="12552" max="12552" width="2.875" style="35" customWidth="1"/>
    <col min="12553" max="12553" width="12" style="35" bestFit="1" customWidth="1"/>
    <col min="12554" max="12554" width="8.125" style="35" bestFit="1" customWidth="1"/>
    <col min="12555" max="12555" width="10.25" style="35" customWidth="1"/>
    <col min="12556" max="12800" width="9" style="35"/>
    <col min="12801" max="12801" width="40.125" style="35" bestFit="1" customWidth="1"/>
    <col min="12802" max="12802" width="6.875" style="35" customWidth="1"/>
    <col min="12803" max="12803" width="12.75" style="35" bestFit="1" customWidth="1"/>
    <col min="12804" max="12804" width="12.375" style="35" bestFit="1" customWidth="1"/>
    <col min="12805" max="12805" width="8.875" style="35" bestFit="1" customWidth="1"/>
    <col min="12806" max="12806" width="15.25" style="35" bestFit="1" customWidth="1"/>
    <col min="12807" max="12807" width="13.625" style="35" customWidth="1"/>
    <col min="12808" max="12808" width="2.875" style="35" customWidth="1"/>
    <col min="12809" max="12809" width="12" style="35" bestFit="1" customWidth="1"/>
    <col min="12810" max="12810" width="8.125" style="35" bestFit="1" customWidth="1"/>
    <col min="12811" max="12811" width="10.25" style="35" customWidth="1"/>
    <col min="12812" max="13056" width="9" style="35"/>
    <col min="13057" max="13057" width="40.125" style="35" bestFit="1" customWidth="1"/>
    <col min="13058" max="13058" width="6.875" style="35" customWidth="1"/>
    <col min="13059" max="13059" width="12.75" style="35" bestFit="1" customWidth="1"/>
    <col min="13060" max="13060" width="12.375" style="35" bestFit="1" customWidth="1"/>
    <col min="13061" max="13061" width="8.875" style="35" bestFit="1" customWidth="1"/>
    <col min="13062" max="13062" width="15.25" style="35" bestFit="1" customWidth="1"/>
    <col min="13063" max="13063" width="13.625" style="35" customWidth="1"/>
    <col min="13064" max="13064" width="2.875" style="35" customWidth="1"/>
    <col min="13065" max="13065" width="12" style="35" bestFit="1" customWidth="1"/>
    <col min="13066" max="13066" width="8.125" style="35" bestFit="1" customWidth="1"/>
    <col min="13067" max="13067" width="10.25" style="35" customWidth="1"/>
    <col min="13068" max="13312" width="9" style="35"/>
    <col min="13313" max="13313" width="40.125" style="35" bestFit="1" customWidth="1"/>
    <col min="13314" max="13314" width="6.875" style="35" customWidth="1"/>
    <col min="13315" max="13315" width="12.75" style="35" bestFit="1" customWidth="1"/>
    <col min="13316" max="13316" width="12.375" style="35" bestFit="1" customWidth="1"/>
    <col min="13317" max="13317" width="8.875" style="35" bestFit="1" customWidth="1"/>
    <col min="13318" max="13318" width="15.25" style="35" bestFit="1" customWidth="1"/>
    <col min="13319" max="13319" width="13.625" style="35" customWidth="1"/>
    <col min="13320" max="13320" width="2.875" style="35" customWidth="1"/>
    <col min="13321" max="13321" width="12" style="35" bestFit="1" customWidth="1"/>
    <col min="13322" max="13322" width="8.125" style="35" bestFit="1" customWidth="1"/>
    <col min="13323" max="13323" width="10.25" style="35" customWidth="1"/>
    <col min="13324" max="13568" width="9" style="35"/>
    <col min="13569" max="13569" width="40.125" style="35" bestFit="1" customWidth="1"/>
    <col min="13570" max="13570" width="6.875" style="35" customWidth="1"/>
    <col min="13571" max="13571" width="12.75" style="35" bestFit="1" customWidth="1"/>
    <col min="13572" max="13572" width="12.375" style="35" bestFit="1" customWidth="1"/>
    <col min="13573" max="13573" width="8.875" style="35" bestFit="1" customWidth="1"/>
    <col min="13574" max="13574" width="15.25" style="35" bestFit="1" customWidth="1"/>
    <col min="13575" max="13575" width="13.625" style="35" customWidth="1"/>
    <col min="13576" max="13576" width="2.875" style="35" customWidth="1"/>
    <col min="13577" max="13577" width="12" style="35" bestFit="1" customWidth="1"/>
    <col min="13578" max="13578" width="8.125" style="35" bestFit="1" customWidth="1"/>
    <col min="13579" max="13579" width="10.25" style="35" customWidth="1"/>
    <col min="13580" max="13824" width="9" style="35"/>
    <col min="13825" max="13825" width="40.125" style="35" bestFit="1" customWidth="1"/>
    <col min="13826" max="13826" width="6.875" style="35" customWidth="1"/>
    <col min="13827" max="13827" width="12.75" style="35" bestFit="1" customWidth="1"/>
    <col min="13828" max="13828" width="12.375" style="35" bestFit="1" customWidth="1"/>
    <col min="13829" max="13829" width="8.875" style="35" bestFit="1" customWidth="1"/>
    <col min="13830" max="13830" width="15.25" style="35" bestFit="1" customWidth="1"/>
    <col min="13831" max="13831" width="13.625" style="35" customWidth="1"/>
    <col min="13832" max="13832" width="2.875" style="35" customWidth="1"/>
    <col min="13833" max="13833" width="12" style="35" bestFit="1" customWidth="1"/>
    <col min="13834" max="13834" width="8.125" style="35" bestFit="1" customWidth="1"/>
    <col min="13835" max="13835" width="10.25" style="35" customWidth="1"/>
    <col min="13836" max="14080" width="9" style="35"/>
    <col min="14081" max="14081" width="40.125" style="35" bestFit="1" customWidth="1"/>
    <col min="14082" max="14082" width="6.875" style="35" customWidth="1"/>
    <col min="14083" max="14083" width="12.75" style="35" bestFit="1" customWidth="1"/>
    <col min="14084" max="14084" width="12.375" style="35" bestFit="1" customWidth="1"/>
    <col min="14085" max="14085" width="8.875" style="35" bestFit="1" customWidth="1"/>
    <col min="14086" max="14086" width="15.25" style="35" bestFit="1" customWidth="1"/>
    <col min="14087" max="14087" width="13.625" style="35" customWidth="1"/>
    <col min="14088" max="14088" width="2.875" style="35" customWidth="1"/>
    <col min="14089" max="14089" width="12" style="35" bestFit="1" customWidth="1"/>
    <col min="14090" max="14090" width="8.125" style="35" bestFit="1" customWidth="1"/>
    <col min="14091" max="14091" width="10.25" style="35" customWidth="1"/>
    <col min="14092" max="14336" width="9" style="35"/>
    <col min="14337" max="14337" width="40.125" style="35" bestFit="1" customWidth="1"/>
    <col min="14338" max="14338" width="6.875" style="35" customWidth="1"/>
    <col min="14339" max="14339" width="12.75" style="35" bestFit="1" customWidth="1"/>
    <col min="14340" max="14340" width="12.375" style="35" bestFit="1" customWidth="1"/>
    <col min="14341" max="14341" width="8.875" style="35" bestFit="1" customWidth="1"/>
    <col min="14342" max="14342" width="15.25" style="35" bestFit="1" customWidth="1"/>
    <col min="14343" max="14343" width="13.625" style="35" customWidth="1"/>
    <col min="14344" max="14344" width="2.875" style="35" customWidth="1"/>
    <col min="14345" max="14345" width="12" style="35" bestFit="1" customWidth="1"/>
    <col min="14346" max="14346" width="8.125" style="35" bestFit="1" customWidth="1"/>
    <col min="14347" max="14347" width="10.25" style="35" customWidth="1"/>
    <col min="14348" max="14592" width="9" style="35"/>
    <col min="14593" max="14593" width="40.125" style="35" bestFit="1" customWidth="1"/>
    <col min="14594" max="14594" width="6.875" style="35" customWidth="1"/>
    <col min="14595" max="14595" width="12.75" style="35" bestFit="1" customWidth="1"/>
    <col min="14596" max="14596" width="12.375" style="35" bestFit="1" customWidth="1"/>
    <col min="14597" max="14597" width="8.875" style="35" bestFit="1" customWidth="1"/>
    <col min="14598" max="14598" width="15.25" style="35" bestFit="1" customWidth="1"/>
    <col min="14599" max="14599" width="13.625" style="35" customWidth="1"/>
    <col min="14600" max="14600" width="2.875" style="35" customWidth="1"/>
    <col min="14601" max="14601" width="12" style="35" bestFit="1" customWidth="1"/>
    <col min="14602" max="14602" width="8.125" style="35" bestFit="1" customWidth="1"/>
    <col min="14603" max="14603" width="10.25" style="35" customWidth="1"/>
    <col min="14604" max="14848" width="9" style="35"/>
    <col min="14849" max="14849" width="40.125" style="35" bestFit="1" customWidth="1"/>
    <col min="14850" max="14850" width="6.875" style="35" customWidth="1"/>
    <col min="14851" max="14851" width="12.75" style="35" bestFit="1" customWidth="1"/>
    <col min="14852" max="14852" width="12.375" style="35" bestFit="1" customWidth="1"/>
    <col min="14853" max="14853" width="8.875" style="35" bestFit="1" customWidth="1"/>
    <col min="14854" max="14854" width="15.25" style="35" bestFit="1" customWidth="1"/>
    <col min="14855" max="14855" width="13.625" style="35" customWidth="1"/>
    <col min="14856" max="14856" width="2.875" style="35" customWidth="1"/>
    <col min="14857" max="14857" width="12" style="35" bestFit="1" customWidth="1"/>
    <col min="14858" max="14858" width="8.125" style="35" bestFit="1" customWidth="1"/>
    <col min="14859" max="14859" width="10.25" style="35" customWidth="1"/>
    <col min="14860" max="15104" width="9" style="35"/>
    <col min="15105" max="15105" width="40.125" style="35" bestFit="1" customWidth="1"/>
    <col min="15106" max="15106" width="6.875" style="35" customWidth="1"/>
    <col min="15107" max="15107" width="12.75" style="35" bestFit="1" customWidth="1"/>
    <col min="15108" max="15108" width="12.375" style="35" bestFit="1" customWidth="1"/>
    <col min="15109" max="15109" width="8.875" style="35" bestFit="1" customWidth="1"/>
    <col min="15110" max="15110" width="15.25" style="35" bestFit="1" customWidth="1"/>
    <col min="15111" max="15111" width="13.625" style="35" customWidth="1"/>
    <col min="15112" max="15112" width="2.875" style="35" customWidth="1"/>
    <col min="15113" max="15113" width="12" style="35" bestFit="1" customWidth="1"/>
    <col min="15114" max="15114" width="8.125" style="35" bestFit="1" customWidth="1"/>
    <col min="15115" max="15115" width="10.25" style="35" customWidth="1"/>
    <col min="15116" max="15360" width="9" style="35"/>
    <col min="15361" max="15361" width="40.125" style="35" bestFit="1" customWidth="1"/>
    <col min="15362" max="15362" width="6.875" style="35" customWidth="1"/>
    <col min="15363" max="15363" width="12.75" style="35" bestFit="1" customWidth="1"/>
    <col min="15364" max="15364" width="12.375" style="35" bestFit="1" customWidth="1"/>
    <col min="15365" max="15365" width="8.875" style="35" bestFit="1" customWidth="1"/>
    <col min="15366" max="15366" width="15.25" style="35" bestFit="1" customWidth="1"/>
    <col min="15367" max="15367" width="13.625" style="35" customWidth="1"/>
    <col min="15368" max="15368" width="2.875" style="35" customWidth="1"/>
    <col min="15369" max="15369" width="12" style="35" bestFit="1" customWidth="1"/>
    <col min="15370" max="15370" width="8.125" style="35" bestFit="1" customWidth="1"/>
    <col min="15371" max="15371" width="10.25" style="35" customWidth="1"/>
    <col min="15372" max="15616" width="9" style="35"/>
    <col min="15617" max="15617" width="40.125" style="35" bestFit="1" customWidth="1"/>
    <col min="15618" max="15618" width="6.875" style="35" customWidth="1"/>
    <col min="15619" max="15619" width="12.75" style="35" bestFit="1" customWidth="1"/>
    <col min="15620" max="15620" width="12.375" style="35" bestFit="1" customWidth="1"/>
    <col min="15621" max="15621" width="8.875" style="35" bestFit="1" customWidth="1"/>
    <col min="15622" max="15622" width="15.25" style="35" bestFit="1" customWidth="1"/>
    <col min="15623" max="15623" width="13.625" style="35" customWidth="1"/>
    <col min="15624" max="15624" width="2.875" style="35" customWidth="1"/>
    <col min="15625" max="15625" width="12" style="35" bestFit="1" customWidth="1"/>
    <col min="15626" max="15626" width="8.125" style="35" bestFit="1" customWidth="1"/>
    <col min="15627" max="15627" width="10.25" style="35" customWidth="1"/>
    <col min="15628" max="15872" width="9" style="35"/>
    <col min="15873" max="15873" width="40.125" style="35" bestFit="1" customWidth="1"/>
    <col min="15874" max="15874" width="6.875" style="35" customWidth="1"/>
    <col min="15875" max="15875" width="12.75" style="35" bestFit="1" customWidth="1"/>
    <col min="15876" max="15876" width="12.375" style="35" bestFit="1" customWidth="1"/>
    <col min="15877" max="15877" width="8.875" style="35" bestFit="1" customWidth="1"/>
    <col min="15878" max="15878" width="15.25" style="35" bestFit="1" customWidth="1"/>
    <col min="15879" max="15879" width="13.625" style="35" customWidth="1"/>
    <col min="15880" max="15880" width="2.875" style="35" customWidth="1"/>
    <col min="15881" max="15881" width="12" style="35" bestFit="1" customWidth="1"/>
    <col min="15882" max="15882" width="8.125" style="35" bestFit="1" customWidth="1"/>
    <col min="15883" max="15883" width="10.25" style="35" customWidth="1"/>
    <col min="15884" max="16128" width="9" style="35"/>
    <col min="16129" max="16129" width="40.125" style="35" bestFit="1" customWidth="1"/>
    <col min="16130" max="16130" width="6.875" style="35" customWidth="1"/>
    <col min="16131" max="16131" width="12.75" style="35" bestFit="1" customWidth="1"/>
    <col min="16132" max="16132" width="12.375" style="35" bestFit="1" customWidth="1"/>
    <col min="16133" max="16133" width="8.875" style="35" bestFit="1" customWidth="1"/>
    <col min="16134" max="16134" width="15.25" style="35" bestFit="1" customWidth="1"/>
    <col min="16135" max="16135" width="13.625" style="35" customWidth="1"/>
    <col min="16136" max="16136" width="2.875" style="35" customWidth="1"/>
    <col min="16137" max="16137" width="12" style="35" bestFit="1" customWidth="1"/>
    <col min="16138" max="16138" width="8.125" style="35" bestFit="1" customWidth="1"/>
    <col min="16139" max="16139" width="10.25" style="35" customWidth="1"/>
    <col min="16140" max="16384" width="9" style="35"/>
  </cols>
  <sheetData>
    <row r="1" spans="1:19" s="118" customFormat="1" ht="20.25">
      <c r="A1" s="1237" t="s">
        <v>1367</v>
      </c>
      <c r="B1" s="20"/>
      <c r="C1" s="959"/>
      <c r="D1" s="20"/>
      <c r="E1" s="20"/>
      <c r="F1" s="20"/>
      <c r="G1" s="20"/>
      <c r="H1" s="20"/>
      <c r="I1" s="20"/>
      <c r="K1" s="72"/>
    </row>
    <row r="2" spans="1:19" s="28" customFormat="1" ht="18">
      <c r="A2" s="12"/>
      <c r="B2" s="11"/>
      <c r="C2" s="960"/>
      <c r="D2" s="11"/>
      <c r="E2" s="11"/>
      <c r="F2" s="11"/>
      <c r="G2" s="11"/>
      <c r="H2" s="11"/>
      <c r="I2" s="11"/>
      <c r="J2" s="11"/>
      <c r="K2" s="26"/>
      <c r="L2" s="877"/>
    </row>
    <row r="3" spans="1:19" s="28" customFormat="1" ht="18">
      <c r="A3" s="980" t="s">
        <v>240</v>
      </c>
      <c r="B3" s="980"/>
      <c r="C3" s="980"/>
      <c r="D3" s="980"/>
      <c r="E3" s="980"/>
      <c r="F3" s="980"/>
      <c r="G3" s="980"/>
      <c r="H3" s="980"/>
      <c r="I3" s="980"/>
      <c r="J3" s="980"/>
      <c r="K3" s="980"/>
      <c r="L3" s="980"/>
      <c r="M3" s="981"/>
      <c r="N3" s="981"/>
      <c r="O3" s="981"/>
      <c r="P3" s="981"/>
      <c r="Q3" s="981"/>
      <c r="R3" s="981"/>
      <c r="S3" s="981"/>
    </row>
    <row r="4" spans="1:19" s="28" customFormat="1" ht="18">
      <c r="A4" s="980" t="s">
        <v>120</v>
      </c>
      <c r="B4" s="980"/>
      <c r="C4" s="980"/>
      <c r="D4" s="980"/>
      <c r="E4" s="980"/>
      <c r="F4" s="980"/>
      <c r="G4" s="980"/>
      <c r="H4" s="980"/>
      <c r="I4" s="980"/>
      <c r="J4" s="980"/>
      <c r="K4" s="980"/>
      <c r="L4" s="980"/>
      <c r="M4" s="981"/>
      <c r="N4" s="981"/>
      <c r="O4" s="981"/>
      <c r="P4" s="981"/>
      <c r="Q4" s="981"/>
      <c r="R4" s="981"/>
      <c r="S4" s="981"/>
    </row>
    <row r="5" spans="1:19" s="28" customFormat="1" ht="18">
      <c r="A5" s="980" t="s">
        <v>948</v>
      </c>
      <c r="B5" s="980"/>
      <c r="C5" s="980"/>
      <c r="D5" s="980"/>
      <c r="E5" s="1354"/>
      <c r="F5" s="1354"/>
      <c r="G5" s="1354"/>
      <c r="H5" s="1354"/>
      <c r="I5" s="1354"/>
      <c r="J5" s="1354"/>
      <c r="K5" s="1354"/>
      <c r="L5" s="980"/>
      <c r="M5" s="981"/>
      <c r="N5" s="981"/>
      <c r="O5" s="981"/>
      <c r="P5" s="981"/>
      <c r="Q5" s="981"/>
      <c r="R5" s="981"/>
      <c r="S5" s="981"/>
    </row>
    <row r="6" spans="1:19" s="28" customFormat="1" ht="12" customHeight="1">
      <c r="A6" s="982"/>
      <c r="B6" s="982"/>
      <c r="C6" s="983"/>
      <c r="D6" s="982"/>
      <c r="E6" s="982"/>
      <c r="F6" s="982"/>
      <c r="G6" s="982"/>
      <c r="H6" s="982"/>
      <c r="I6" s="982"/>
      <c r="J6" s="982"/>
      <c r="K6" s="982"/>
      <c r="L6" s="982"/>
      <c r="M6" s="981"/>
      <c r="N6" s="981"/>
      <c r="O6" s="981"/>
      <c r="P6" s="981"/>
      <c r="Q6" s="981"/>
      <c r="R6" s="981"/>
      <c r="S6" s="981"/>
    </row>
    <row r="7" spans="1:19" s="28" customFormat="1" ht="18">
      <c r="A7" s="984" t="s">
        <v>496</v>
      </c>
      <c r="B7" s="984"/>
      <c r="C7" s="984"/>
      <c r="D7" s="984"/>
      <c r="E7" s="984"/>
      <c r="F7" s="984"/>
      <c r="G7" s="984"/>
      <c r="H7" s="984"/>
      <c r="I7" s="984"/>
      <c r="J7" s="984"/>
      <c r="K7" s="984"/>
      <c r="L7" s="984"/>
      <c r="M7" s="981"/>
      <c r="N7" s="981"/>
      <c r="O7" s="981"/>
      <c r="P7" s="981"/>
      <c r="Q7" s="981"/>
      <c r="R7" s="981"/>
      <c r="S7" s="981"/>
    </row>
    <row r="8" spans="1:19" ht="18">
      <c r="A8" s="980" t="s">
        <v>555</v>
      </c>
      <c r="B8" s="980"/>
      <c r="C8" s="980"/>
      <c r="D8" s="980"/>
      <c r="E8" s="980"/>
      <c r="F8" s="980"/>
      <c r="G8" s="980"/>
      <c r="H8" s="980"/>
      <c r="I8" s="980"/>
      <c r="J8" s="980"/>
      <c r="K8" s="980"/>
      <c r="L8" s="980"/>
      <c r="M8" s="985"/>
      <c r="N8" s="985"/>
      <c r="O8" s="985"/>
      <c r="P8" s="985"/>
      <c r="Q8" s="985"/>
      <c r="R8" s="985"/>
      <c r="S8" s="985"/>
    </row>
    <row r="9" spans="1:19" ht="18">
      <c r="A9" s="877"/>
      <c r="B9" s="877"/>
      <c r="C9" s="877"/>
      <c r="D9" s="877"/>
      <c r="E9" s="877"/>
      <c r="F9" s="877"/>
      <c r="G9" s="877"/>
      <c r="H9" s="877"/>
      <c r="I9" s="877"/>
      <c r="J9" s="877"/>
      <c r="K9" s="877"/>
      <c r="L9" s="877"/>
    </row>
    <row r="10" spans="1:19" s="48" customFormat="1" ht="15.75">
      <c r="A10" s="961"/>
      <c r="B10" s="961"/>
      <c r="C10" s="961"/>
      <c r="D10" s="961"/>
      <c r="E10" s="1512">
        <v>2014</v>
      </c>
      <c r="F10" s="1512"/>
      <c r="G10" s="1512"/>
      <c r="H10" s="1512"/>
      <c r="I10" s="1512"/>
      <c r="J10" s="1512"/>
      <c r="K10" s="1512"/>
      <c r="M10" s="1512">
        <v>2013</v>
      </c>
      <c r="N10" s="1512"/>
      <c r="O10" s="1512"/>
      <c r="P10" s="1512"/>
      <c r="Q10" s="1512"/>
      <c r="R10" s="1512"/>
      <c r="S10" s="1512"/>
    </row>
    <row r="11" spans="1:19" s="48" customFormat="1" ht="8.25" customHeight="1">
      <c r="A11" s="961"/>
      <c r="B11" s="961"/>
      <c r="C11" s="961"/>
      <c r="D11" s="961"/>
      <c r="E11" s="961"/>
      <c r="F11" s="961"/>
      <c r="G11" s="961"/>
      <c r="H11" s="961"/>
      <c r="I11" s="961"/>
      <c r="J11" s="961"/>
      <c r="K11" s="961"/>
      <c r="M11" s="961"/>
      <c r="N11" s="961"/>
      <c r="O11" s="961"/>
      <c r="P11" s="961"/>
      <c r="Q11" s="961"/>
      <c r="R11" s="961"/>
      <c r="S11" s="961"/>
    </row>
    <row r="12" spans="1:19" s="48" customFormat="1" ht="15.75">
      <c r="A12" s="961"/>
      <c r="B12" s="961"/>
      <c r="C12" s="962"/>
      <c r="D12" s="961"/>
      <c r="E12" s="962" t="s">
        <v>122</v>
      </c>
      <c r="F12" s="961"/>
      <c r="G12" s="961"/>
      <c r="H12" s="961"/>
      <c r="I12" s="961"/>
      <c r="J12" s="961"/>
      <c r="K12" s="961"/>
      <c r="M12" s="962" t="s">
        <v>122</v>
      </c>
      <c r="N12" s="961"/>
      <c r="O12" s="961"/>
      <c r="P12" s="961"/>
      <c r="Q12" s="961"/>
      <c r="R12" s="961"/>
      <c r="S12" s="961"/>
    </row>
    <row r="13" spans="1:19" s="48" customFormat="1" ht="15.75">
      <c r="A13" s="961"/>
      <c r="B13" s="961"/>
      <c r="C13" s="962"/>
      <c r="D13" s="961"/>
      <c r="E13" s="962" t="s">
        <v>291</v>
      </c>
      <c r="F13" s="961"/>
      <c r="G13" s="962" t="s">
        <v>173</v>
      </c>
      <c r="H13" s="961"/>
      <c r="I13" s="962" t="s">
        <v>290</v>
      </c>
      <c r="J13" s="961"/>
      <c r="K13" s="962" t="s">
        <v>563</v>
      </c>
      <c r="M13" s="962" t="s">
        <v>291</v>
      </c>
      <c r="N13" s="961"/>
      <c r="O13" s="962" t="s">
        <v>173</v>
      </c>
      <c r="P13" s="961"/>
      <c r="Q13" s="962" t="s">
        <v>290</v>
      </c>
      <c r="R13" s="961"/>
      <c r="S13" s="962" t="s">
        <v>563</v>
      </c>
    </row>
    <row r="14" spans="1:19" s="48" customFormat="1" ht="16.5" thickBot="1">
      <c r="B14" s="961"/>
      <c r="C14" s="963" t="s">
        <v>288</v>
      </c>
      <c r="D14" s="961"/>
      <c r="E14" s="964" t="s">
        <v>1244</v>
      </c>
      <c r="G14" s="964" t="s">
        <v>387</v>
      </c>
      <c r="I14" s="964" t="s">
        <v>1288</v>
      </c>
      <c r="K14" s="964" t="s">
        <v>1246</v>
      </c>
      <c r="M14" s="964" t="s">
        <v>1244</v>
      </c>
      <c r="O14" s="964" t="s">
        <v>387</v>
      </c>
      <c r="Q14" s="964" t="s">
        <v>1288</v>
      </c>
      <c r="S14" s="964" t="s">
        <v>1246</v>
      </c>
    </row>
    <row r="15" spans="1:19" s="48" customFormat="1" ht="15.75">
      <c r="A15" s="1355" t="s">
        <v>1291</v>
      </c>
      <c r="B15" s="1356"/>
      <c r="C15" s="1357"/>
      <c r="D15" s="961"/>
      <c r="E15" s="966" t="s">
        <v>713</v>
      </c>
      <c r="F15" s="961"/>
      <c r="G15" s="966" t="s">
        <v>714</v>
      </c>
      <c r="H15" s="961"/>
      <c r="I15" s="966" t="s">
        <v>715</v>
      </c>
      <c r="J15" s="961"/>
      <c r="K15" s="966" t="s">
        <v>723</v>
      </c>
      <c r="M15" s="966" t="s">
        <v>724</v>
      </c>
      <c r="N15" s="961"/>
      <c r="O15" s="966" t="s">
        <v>718</v>
      </c>
      <c r="P15" s="961"/>
      <c r="Q15" s="966" t="s">
        <v>301</v>
      </c>
      <c r="R15" s="961"/>
      <c r="S15" s="966" t="s">
        <v>719</v>
      </c>
    </row>
    <row r="16" spans="1:19" s="48" customFormat="1" ht="18" customHeight="1">
      <c r="A16" s="1356" t="s">
        <v>1292</v>
      </c>
      <c r="B16" s="1356"/>
      <c r="C16" s="1358">
        <v>205300200001</v>
      </c>
      <c r="D16" s="961"/>
      <c r="E16" s="1361">
        <v>1817000</v>
      </c>
      <c r="F16" s="1361"/>
      <c r="G16" s="1361">
        <v>1456767</v>
      </c>
      <c r="H16" s="1361"/>
      <c r="I16" s="1361">
        <v>360233</v>
      </c>
      <c r="J16" s="1356"/>
      <c r="K16" s="1362">
        <v>35977</v>
      </c>
      <c r="L16" s="1363"/>
      <c r="M16" s="1361">
        <v>1817000</v>
      </c>
      <c r="N16" s="1361"/>
      <c r="O16" s="1361">
        <f>809181+359770+35977+(35977+35977+35977+35977+35977+35977)</f>
        <v>1420790</v>
      </c>
      <c r="P16" s="1361"/>
      <c r="Q16" s="1361">
        <f>+M16-O16</f>
        <v>396210</v>
      </c>
      <c r="R16" s="1356"/>
      <c r="S16" s="1362">
        <v>35977</v>
      </c>
    </row>
    <row r="17" spans="1:19" s="48" customFormat="1" ht="15">
      <c r="A17" s="1356" t="s">
        <v>1293</v>
      </c>
      <c r="B17" s="1356"/>
      <c r="C17" s="1358">
        <v>205300200002</v>
      </c>
      <c r="D17" s="961"/>
      <c r="E17" s="1361">
        <v>3045068.21</v>
      </c>
      <c r="F17" s="1361"/>
      <c r="G17" s="1361">
        <v>596969.21</v>
      </c>
      <c r="H17" s="1361"/>
      <c r="I17" s="1361">
        <v>2448099</v>
      </c>
      <c r="J17" s="1356"/>
      <c r="K17" s="1362">
        <v>60271.9</v>
      </c>
      <c r="L17" s="1363"/>
      <c r="M17" s="1361">
        <v>2880879.31</v>
      </c>
      <c r="N17" s="1361"/>
      <c r="O17" s="1361">
        <v>536697.31000000006</v>
      </c>
      <c r="P17" s="1361"/>
      <c r="Q17" s="1361">
        <f>+M17-O17</f>
        <v>2344182</v>
      </c>
      <c r="R17" s="1356"/>
      <c r="S17" s="1362">
        <v>44450</v>
      </c>
    </row>
    <row r="18" spans="1:19" s="48" customFormat="1" ht="15">
      <c r="A18" s="1356" t="s">
        <v>1293</v>
      </c>
      <c r="B18" s="1356"/>
      <c r="C18" s="1358">
        <v>205300200003</v>
      </c>
      <c r="D18" s="961"/>
      <c r="E18" s="1364">
        <v>3045067.01</v>
      </c>
      <c r="F18" s="1361"/>
      <c r="G18" s="1364">
        <v>596970.01</v>
      </c>
      <c r="H18" s="1361"/>
      <c r="I18" s="1364">
        <v>2448097</v>
      </c>
      <c r="J18" s="1356"/>
      <c r="K18" s="1365">
        <v>60271.96</v>
      </c>
      <c r="L18" s="1363"/>
      <c r="M18" s="1364">
        <v>2880878.05</v>
      </c>
      <c r="N18" s="1361"/>
      <c r="O18" s="1364">
        <v>536698.05000000005</v>
      </c>
      <c r="P18" s="1361"/>
      <c r="Q18" s="1364">
        <f>+M18-O18</f>
        <v>2344180</v>
      </c>
      <c r="R18" s="1356"/>
      <c r="S18" s="1365">
        <v>44450</v>
      </c>
    </row>
    <row r="19" spans="1:19" s="48" customFormat="1" ht="16.5" thickBot="1">
      <c r="A19" s="1356"/>
      <c r="B19" s="1356"/>
      <c r="C19" s="1358"/>
      <c r="D19" s="961"/>
      <c r="E19" s="969">
        <f>SUM(E16:E18)</f>
        <v>7907135.2199999997</v>
      </c>
      <c r="F19" s="970"/>
      <c r="G19" s="969">
        <f>SUM(G16:G18)</f>
        <v>2650706.2199999997</v>
      </c>
      <c r="H19" s="971"/>
      <c r="I19" s="969">
        <f>SUM(I16:I18)</f>
        <v>5256429</v>
      </c>
      <c r="J19" s="970"/>
      <c r="K19" s="969">
        <f>SUM(K16:K18)</f>
        <v>156520.85999999999</v>
      </c>
      <c r="L19" s="972"/>
      <c r="M19" s="969">
        <f>SUM(M16:M18)</f>
        <v>7578757.3600000003</v>
      </c>
      <c r="N19" s="970"/>
      <c r="O19" s="969">
        <f>SUM(O16:O18)</f>
        <v>2494185.3600000003</v>
      </c>
      <c r="P19" s="971"/>
      <c r="Q19" s="969">
        <f>SUM(Q16:Q18)</f>
        <v>5084572</v>
      </c>
      <c r="R19" s="970"/>
      <c r="S19" s="969">
        <f>SUM(S16:S18)</f>
        <v>124877</v>
      </c>
    </row>
    <row r="20" spans="1:19" s="48" customFormat="1" ht="15.75">
      <c r="A20" s="1356"/>
      <c r="B20" s="1356"/>
      <c r="C20" s="1358"/>
      <c r="D20" s="961"/>
      <c r="E20" s="973"/>
      <c r="F20" s="967"/>
      <c r="G20" s="973"/>
      <c r="H20" s="974"/>
      <c r="I20" s="973"/>
      <c r="J20" s="961"/>
      <c r="K20" s="973"/>
      <c r="M20" s="973"/>
      <c r="N20" s="967"/>
      <c r="O20" s="973"/>
      <c r="P20" s="974"/>
      <c r="Q20" s="973"/>
      <c r="R20" s="961"/>
      <c r="S20" s="973"/>
    </row>
    <row r="21" spans="1:19" s="48" customFormat="1" ht="15.75">
      <c r="A21" s="1355" t="s">
        <v>289</v>
      </c>
      <c r="B21" s="1356"/>
      <c r="C21" s="1358"/>
      <c r="D21" s="961"/>
      <c r="E21" s="967"/>
      <c r="F21" s="967"/>
      <c r="G21" s="967"/>
      <c r="H21" s="967"/>
      <c r="I21" s="967"/>
      <c r="J21" s="961"/>
      <c r="K21" s="968"/>
      <c r="M21" s="967"/>
      <c r="N21" s="967"/>
      <c r="O21" s="967"/>
      <c r="P21" s="967"/>
      <c r="Q21" s="967"/>
      <c r="R21" s="961"/>
      <c r="S21" s="968"/>
    </row>
    <row r="22" spans="1:19" s="48" customFormat="1" ht="15.75">
      <c r="A22" s="1356" t="s">
        <v>537</v>
      </c>
      <c r="B22" s="1355"/>
      <c r="C22" s="1358">
        <v>205300300001</v>
      </c>
      <c r="D22" s="965"/>
      <c r="E22" s="1361">
        <v>9775817</v>
      </c>
      <c r="F22" s="1361"/>
      <c r="G22" s="1361">
        <v>8172530</v>
      </c>
      <c r="H22" s="1361"/>
      <c r="I22" s="1361">
        <v>1603287</v>
      </c>
      <c r="J22" s="1355"/>
      <c r="K22" s="1362">
        <v>180061</v>
      </c>
      <c r="L22" s="1363"/>
      <c r="M22" s="1361">
        <v>9775817</v>
      </c>
      <c r="N22" s="1361"/>
      <c r="O22" s="1361">
        <f>4931432+1800610+180061+(180061+180061+180061+180061+180061+180061)</f>
        <v>7992469</v>
      </c>
      <c r="P22" s="1361"/>
      <c r="Q22" s="1361">
        <f t="shared" ref="Q22:Q29" si="0">+M22-O22</f>
        <v>1783348</v>
      </c>
      <c r="R22" s="1355"/>
      <c r="S22" s="1362">
        <v>180061</v>
      </c>
    </row>
    <row r="23" spans="1:19" s="48" customFormat="1" ht="15">
      <c r="A23" s="1356" t="s">
        <v>1294</v>
      </c>
      <c r="B23" s="1356"/>
      <c r="C23" s="1358">
        <v>205300300002</v>
      </c>
      <c r="D23" s="961"/>
      <c r="E23" s="1361">
        <v>2154273.4300000002</v>
      </c>
      <c r="F23" s="1361"/>
      <c r="G23" s="1361">
        <v>671484.43</v>
      </c>
      <c r="H23" s="1361"/>
      <c r="I23" s="1361">
        <v>1482789</v>
      </c>
      <c r="J23" s="1356"/>
      <c r="K23" s="1362">
        <v>43086.430000000051</v>
      </c>
      <c r="L23" s="1363"/>
      <c r="M23" s="1361">
        <v>2154273.4300000002</v>
      </c>
      <c r="N23" s="1361"/>
      <c r="O23" s="1361">
        <v>628398.43000000005</v>
      </c>
      <c r="P23" s="1361"/>
      <c r="Q23" s="1361">
        <f t="shared" si="0"/>
        <v>1525875</v>
      </c>
      <c r="R23" s="1356"/>
      <c r="S23" s="1362">
        <v>43801</v>
      </c>
    </row>
    <row r="24" spans="1:19" s="48" customFormat="1" ht="15">
      <c r="A24" s="1356" t="s">
        <v>1295</v>
      </c>
      <c r="B24" s="1356"/>
      <c r="C24" s="1358">
        <v>205300300003</v>
      </c>
      <c r="D24" s="961"/>
      <c r="E24" s="1361">
        <v>2477841.2000000002</v>
      </c>
      <c r="F24" s="1361"/>
      <c r="G24" s="1361">
        <v>727342.2</v>
      </c>
      <c r="H24" s="1361"/>
      <c r="I24" s="1361">
        <v>1750499.0000000002</v>
      </c>
      <c r="J24" s="1356"/>
      <c r="K24" s="1362">
        <v>49557.199999999953</v>
      </c>
      <c r="L24" s="1363"/>
      <c r="M24" s="1361">
        <v>2477841.2000000002</v>
      </c>
      <c r="N24" s="1361"/>
      <c r="O24" s="1361">
        <v>677785.2</v>
      </c>
      <c r="P24" s="1361"/>
      <c r="Q24" s="1361">
        <f t="shared" si="0"/>
        <v>1800056.0000000002</v>
      </c>
      <c r="R24" s="1356"/>
      <c r="S24" s="1362">
        <v>50381</v>
      </c>
    </row>
    <row r="25" spans="1:19" s="48" customFormat="1" ht="15">
      <c r="A25" s="1356" t="s">
        <v>1296</v>
      </c>
      <c r="B25" s="1356"/>
      <c r="C25" s="1358">
        <v>205300300004</v>
      </c>
      <c r="D25" s="961"/>
      <c r="E25" s="1361">
        <v>2849131.25</v>
      </c>
      <c r="F25" s="1361"/>
      <c r="G25" s="1361">
        <v>985827.25</v>
      </c>
      <c r="H25" s="1361"/>
      <c r="I25" s="1361">
        <v>1863304</v>
      </c>
      <c r="J25" s="1356"/>
      <c r="K25" s="1362">
        <v>56983.25</v>
      </c>
      <c r="L25" s="1363"/>
      <c r="M25" s="1361">
        <v>2849131.25</v>
      </c>
      <c r="N25" s="1361"/>
      <c r="O25" s="1361">
        <v>928844.25</v>
      </c>
      <c r="P25" s="1361"/>
      <c r="Q25" s="1361">
        <f t="shared" si="0"/>
        <v>1920287</v>
      </c>
      <c r="R25" s="1356"/>
      <c r="S25" s="1362">
        <v>74239.89</v>
      </c>
    </row>
    <row r="26" spans="1:19" s="48" customFormat="1" ht="15">
      <c r="A26" s="1356" t="s">
        <v>1297</v>
      </c>
      <c r="B26" s="1356"/>
      <c r="C26" s="1358">
        <v>205300300005</v>
      </c>
      <c r="D26" s="961"/>
      <c r="E26" s="1361">
        <v>2134025.1</v>
      </c>
      <c r="F26" s="1361"/>
      <c r="G26" s="1361">
        <v>519188.1</v>
      </c>
      <c r="H26" s="1361"/>
      <c r="I26" s="1361">
        <v>1614837</v>
      </c>
      <c r="J26" s="1356"/>
      <c r="K26" s="1362">
        <v>42681.099999999977</v>
      </c>
      <c r="L26" s="1363"/>
      <c r="M26" s="1361">
        <v>2134025.1</v>
      </c>
      <c r="N26" s="1361"/>
      <c r="O26" s="1361">
        <v>476507.1</v>
      </c>
      <c r="P26" s="1361"/>
      <c r="Q26" s="1361">
        <f t="shared" si="0"/>
        <v>1657518</v>
      </c>
      <c r="R26" s="1356"/>
      <c r="S26" s="1362">
        <v>43130.75</v>
      </c>
    </row>
    <row r="27" spans="1:19" s="48" customFormat="1" ht="15">
      <c r="A27" s="1356" t="s">
        <v>1298</v>
      </c>
      <c r="B27" s="1356"/>
      <c r="C27" s="1358">
        <v>205300300007</v>
      </c>
      <c r="D27" s="961"/>
      <c r="E27" s="1361">
        <v>2021860.69</v>
      </c>
      <c r="F27" s="1361"/>
      <c r="G27" s="1361">
        <v>448344.69</v>
      </c>
      <c r="H27" s="1361"/>
      <c r="I27" s="1361">
        <v>1573516</v>
      </c>
      <c r="J27" s="1356"/>
      <c r="K27" s="1362">
        <v>40437.69</v>
      </c>
      <c r="L27" s="1363"/>
      <c r="M27" s="1361">
        <v>2021860.69</v>
      </c>
      <c r="N27" s="1361"/>
      <c r="O27" s="1361">
        <v>407906.69</v>
      </c>
      <c r="P27" s="1361"/>
      <c r="Q27" s="1361">
        <f t="shared" si="0"/>
        <v>1613954</v>
      </c>
      <c r="R27" s="1356"/>
      <c r="S27" s="1362">
        <v>41110</v>
      </c>
    </row>
    <row r="28" spans="1:19" s="48" customFormat="1" ht="15">
      <c r="A28" s="1356" t="s">
        <v>1299</v>
      </c>
      <c r="B28" s="1356"/>
      <c r="C28" s="1358">
        <v>205300300008</v>
      </c>
      <c r="D28" s="961"/>
      <c r="E28" s="1361">
        <v>2103658.9500000002</v>
      </c>
      <c r="F28" s="1361"/>
      <c r="G28" s="1361">
        <v>429021.95</v>
      </c>
      <c r="H28" s="1361"/>
      <c r="I28" s="1361">
        <v>1674637.0000000002</v>
      </c>
      <c r="J28" s="1356"/>
      <c r="K28" s="1362">
        <v>42073.950000000012</v>
      </c>
      <c r="L28" s="1363"/>
      <c r="M28" s="1361">
        <v>2103658.9500000002</v>
      </c>
      <c r="N28" s="1361"/>
      <c r="O28" s="1361">
        <v>386947.95</v>
      </c>
      <c r="P28" s="1361"/>
      <c r="Q28" s="1361">
        <f t="shared" si="0"/>
        <v>1716711.0000000002</v>
      </c>
      <c r="R28" s="1356"/>
      <c r="S28" s="1362">
        <v>42773</v>
      </c>
    </row>
    <row r="29" spans="1:19" s="48" customFormat="1" ht="15">
      <c r="A29" s="1356" t="s">
        <v>1300</v>
      </c>
      <c r="B29" s="1356"/>
      <c r="C29" s="1358">
        <v>205300300009</v>
      </c>
      <c r="D29" s="961"/>
      <c r="E29" s="1364">
        <v>2653676.9900000002</v>
      </c>
      <c r="F29" s="1361"/>
      <c r="G29" s="1364">
        <v>485291.99</v>
      </c>
      <c r="H29" s="1361"/>
      <c r="I29" s="1364">
        <v>2168385</v>
      </c>
      <c r="J29" s="1356"/>
      <c r="K29" s="1365">
        <v>53073.989999999991</v>
      </c>
      <c r="L29" s="1363"/>
      <c r="M29" s="1364">
        <v>2653676.9900000002</v>
      </c>
      <c r="N29" s="1361"/>
      <c r="O29" s="1364">
        <v>432217.99</v>
      </c>
      <c r="P29" s="1361"/>
      <c r="Q29" s="1364">
        <f t="shared" si="0"/>
        <v>2221459</v>
      </c>
      <c r="R29" s="1356"/>
      <c r="S29" s="1365">
        <v>53833</v>
      </c>
    </row>
    <row r="30" spans="1:19" s="48" customFormat="1" ht="16.5" thickBot="1">
      <c r="A30" s="1356"/>
      <c r="B30" s="1356"/>
      <c r="C30" s="1359"/>
      <c r="D30" s="961"/>
      <c r="E30" s="969">
        <f>SUM(E22:E29)</f>
        <v>26170284.609999999</v>
      </c>
      <c r="F30" s="971"/>
      <c r="G30" s="969">
        <f>SUM(G22:G29)</f>
        <v>12439030.609999998</v>
      </c>
      <c r="H30" s="971"/>
      <c r="I30" s="969">
        <f>SUM(I22:I29)</f>
        <v>13731254</v>
      </c>
      <c r="J30" s="970"/>
      <c r="K30" s="969">
        <f>SUM(K22:K29)</f>
        <v>507954.61</v>
      </c>
      <c r="L30" s="972"/>
      <c r="M30" s="969">
        <f>SUM(M22:M29)</f>
        <v>26170284.609999999</v>
      </c>
      <c r="N30" s="971"/>
      <c r="O30" s="969">
        <f>SUM(O22:O29)</f>
        <v>11931076.609999998</v>
      </c>
      <c r="P30" s="971"/>
      <c r="Q30" s="969">
        <f>SUM(Q22:Q29)</f>
        <v>14239208</v>
      </c>
      <c r="R30" s="970"/>
      <c r="S30" s="969">
        <f>SUM(S22:S29)</f>
        <v>529329.64</v>
      </c>
    </row>
    <row r="31" spans="1:19" s="48" customFormat="1" ht="15">
      <c r="A31" s="1356"/>
      <c r="B31" s="1356"/>
      <c r="C31" s="1359"/>
      <c r="D31" s="961"/>
      <c r="E31" s="967"/>
      <c r="F31" s="967"/>
      <c r="G31" s="967"/>
      <c r="H31" s="967"/>
      <c r="I31" s="967"/>
      <c r="J31" s="961"/>
      <c r="K31" s="968"/>
      <c r="M31" s="967"/>
      <c r="N31" s="967"/>
      <c r="O31" s="967"/>
      <c r="P31" s="967"/>
      <c r="Q31" s="967"/>
      <c r="R31" s="961"/>
      <c r="S31" s="968"/>
    </row>
    <row r="32" spans="1:19" s="48" customFormat="1" ht="15.75">
      <c r="A32" s="1355" t="s">
        <v>74</v>
      </c>
      <c r="B32" s="1356"/>
      <c r="C32" s="1360">
        <v>205300400001</v>
      </c>
      <c r="D32" s="961"/>
      <c r="E32" s="1366">
        <v>3993000</v>
      </c>
      <c r="F32" s="1366"/>
      <c r="G32" s="1366">
        <v>3573908</v>
      </c>
      <c r="H32" s="1366"/>
      <c r="I32" s="1366">
        <v>419092</v>
      </c>
      <c r="J32" s="1356"/>
      <c r="K32" s="1362">
        <v>94634</v>
      </c>
      <c r="L32" s="1363"/>
      <c r="M32" s="1366">
        <v>3993000</v>
      </c>
      <c r="N32" s="1366"/>
      <c r="O32" s="1366">
        <f>1965130+946340+94634+(94634+94634+94634+94634+94634)</f>
        <v>3479274</v>
      </c>
      <c r="P32" s="1366"/>
      <c r="Q32" s="1366">
        <f>+M32-O32</f>
        <v>513726</v>
      </c>
      <c r="R32" s="1356"/>
      <c r="S32" s="1362">
        <v>94634</v>
      </c>
    </row>
    <row r="33" spans="1:19" s="48" customFormat="1" ht="15.75">
      <c r="A33" s="1356"/>
      <c r="B33" s="1356"/>
      <c r="C33" s="1359"/>
      <c r="D33" s="961"/>
      <c r="E33" s="967"/>
      <c r="F33" s="967"/>
      <c r="G33" s="975"/>
      <c r="H33" s="967"/>
      <c r="I33" s="967"/>
      <c r="J33" s="961"/>
      <c r="K33" s="968"/>
      <c r="M33" s="967"/>
      <c r="N33" s="967"/>
      <c r="O33" s="975"/>
      <c r="P33" s="967"/>
      <c r="Q33" s="967"/>
      <c r="R33" s="961"/>
      <c r="S33" s="968"/>
    </row>
    <row r="34" spans="1:19" s="48" customFormat="1" ht="15.75">
      <c r="A34" s="1355" t="s">
        <v>1290</v>
      </c>
      <c r="B34" s="1356"/>
      <c r="C34" s="1360">
        <v>205400500001</v>
      </c>
      <c r="D34" s="961"/>
      <c r="E34" s="1366">
        <v>2227045</v>
      </c>
      <c r="F34" s="1361"/>
      <c r="G34" s="1366">
        <v>2227045</v>
      </c>
      <c r="H34" s="1361"/>
      <c r="I34" s="1361">
        <v>0</v>
      </c>
      <c r="J34" s="1356"/>
      <c r="K34" s="1367"/>
      <c r="L34" s="1363"/>
      <c r="M34" s="1366">
        <v>2227045</v>
      </c>
      <c r="N34" s="1361"/>
      <c r="O34" s="1366">
        <f>1066509+686190+68619+(68619+68619+68619+68619+68619+62632)</f>
        <v>2227045</v>
      </c>
      <c r="P34" s="1361"/>
      <c r="Q34" s="1361">
        <f>+M34-O34</f>
        <v>0</v>
      </c>
      <c r="R34" s="1356"/>
      <c r="S34" s="1367">
        <v>62632</v>
      </c>
    </row>
    <row r="35" spans="1:19" s="48" customFormat="1" ht="15">
      <c r="A35" s="1356"/>
      <c r="B35" s="1356"/>
      <c r="C35" s="1356"/>
      <c r="D35" s="961"/>
      <c r="E35" s="961"/>
      <c r="F35" s="961"/>
      <c r="G35" s="961"/>
      <c r="H35" s="961"/>
      <c r="I35" s="961"/>
      <c r="J35" s="961"/>
      <c r="K35" s="961"/>
      <c r="M35" s="961"/>
      <c r="N35" s="961"/>
      <c r="O35" s="961"/>
      <c r="P35" s="961"/>
      <c r="Q35" s="961"/>
      <c r="R35" s="961"/>
      <c r="S35" s="961"/>
    </row>
    <row r="36" spans="1:19" s="48" customFormat="1" ht="15.75">
      <c r="A36" s="1355" t="s">
        <v>1304</v>
      </c>
      <c r="B36" s="1356"/>
      <c r="C36" s="1356"/>
      <c r="D36" s="961"/>
      <c r="E36" s="961"/>
      <c r="F36" s="961"/>
      <c r="G36" s="961"/>
      <c r="H36" s="961"/>
      <c r="I36" s="961"/>
      <c r="J36" s="961"/>
      <c r="K36" s="961"/>
      <c r="M36" s="961"/>
      <c r="N36" s="961"/>
      <c r="O36" s="961"/>
      <c r="P36" s="961"/>
      <c r="Q36" s="961"/>
      <c r="R36" s="961"/>
      <c r="S36" s="961"/>
    </row>
    <row r="37" spans="1:19" s="48" customFormat="1" ht="15">
      <c r="A37" s="1356" t="s">
        <v>1301</v>
      </c>
      <c r="B37" s="1356"/>
      <c r="C37" s="1358">
        <v>205303000001</v>
      </c>
      <c r="D37" s="961"/>
      <c r="E37" s="1361">
        <v>2727277</v>
      </c>
      <c r="F37" s="1356"/>
      <c r="G37" s="1361">
        <v>818190</v>
      </c>
      <c r="H37" s="1356"/>
      <c r="I37" s="1361">
        <v>1909087</v>
      </c>
      <c r="J37" s="1356"/>
      <c r="K37" s="1368"/>
      <c r="L37" s="1363"/>
      <c r="M37" s="1361">
        <v>2727277</v>
      </c>
      <c r="N37" s="1356"/>
      <c r="O37" s="1361">
        <v>727280</v>
      </c>
      <c r="P37" s="1356"/>
      <c r="Q37" s="1361">
        <f>+M37-O37</f>
        <v>1999997</v>
      </c>
      <c r="R37" s="961"/>
      <c r="S37" s="976"/>
    </row>
    <row r="38" spans="1:19" s="48" customFormat="1" ht="15">
      <c r="A38" s="1356" t="s">
        <v>1302</v>
      </c>
      <c r="B38" s="1356"/>
      <c r="C38" s="1358">
        <v>205303000002</v>
      </c>
      <c r="D38" s="961"/>
      <c r="E38" s="1361">
        <v>2727277</v>
      </c>
      <c r="F38" s="1356"/>
      <c r="G38" s="1361">
        <v>818190</v>
      </c>
      <c r="H38" s="1356"/>
      <c r="I38" s="1361">
        <v>1909087</v>
      </c>
      <c r="J38" s="1356"/>
      <c r="K38" s="1368"/>
      <c r="L38" s="1363"/>
      <c r="M38" s="1361">
        <v>2727277</v>
      </c>
      <c r="N38" s="1356"/>
      <c r="O38" s="1361">
        <v>727280</v>
      </c>
      <c r="P38" s="1356"/>
      <c r="Q38" s="1361">
        <f>+M38-O38</f>
        <v>1999997</v>
      </c>
      <c r="R38" s="961"/>
      <c r="S38" s="976"/>
    </row>
    <row r="39" spans="1:19" s="48" customFormat="1" ht="15">
      <c r="A39" s="1356" t="s">
        <v>1303</v>
      </c>
      <c r="B39" s="1356"/>
      <c r="C39" s="1358">
        <v>205303000003</v>
      </c>
      <c r="D39" s="961"/>
      <c r="E39" s="1364">
        <v>2727277</v>
      </c>
      <c r="F39" s="1356"/>
      <c r="G39" s="1364">
        <v>818190</v>
      </c>
      <c r="H39" s="1356"/>
      <c r="I39" s="1364">
        <v>1909087</v>
      </c>
      <c r="J39" s="1356"/>
      <c r="K39" s="1368"/>
      <c r="L39" s="1363"/>
      <c r="M39" s="1364">
        <v>2727277</v>
      </c>
      <c r="N39" s="1356"/>
      <c r="O39" s="1364">
        <v>727280</v>
      </c>
      <c r="P39" s="1356"/>
      <c r="Q39" s="1364">
        <f>+M39-O39</f>
        <v>1999997</v>
      </c>
      <c r="R39" s="961"/>
      <c r="S39" s="976"/>
    </row>
    <row r="40" spans="1:19" s="48" customFormat="1" ht="16.5" thickBot="1">
      <c r="A40" s="961"/>
      <c r="B40" s="961"/>
      <c r="C40" s="961"/>
      <c r="D40" s="961"/>
      <c r="E40" s="969">
        <f>SUM(E37:E39)</f>
        <v>8181831</v>
      </c>
      <c r="F40" s="971"/>
      <c r="G40" s="969">
        <f>SUM(G37:G39)</f>
        <v>2454570</v>
      </c>
      <c r="H40" s="971"/>
      <c r="I40" s="969">
        <f>SUM(I37:I39)</f>
        <v>5727261</v>
      </c>
      <c r="J40" s="970"/>
      <c r="K40" s="970"/>
      <c r="L40" s="972"/>
      <c r="M40" s="969">
        <f>SUM(M37:M39)</f>
        <v>8181831</v>
      </c>
      <c r="N40" s="971"/>
      <c r="O40" s="969">
        <f>SUM(O37:O39)</f>
        <v>2181840</v>
      </c>
      <c r="P40" s="971"/>
      <c r="Q40" s="969">
        <f>SUM(Q37:Q39)</f>
        <v>5999991</v>
      </c>
      <c r="R40" s="970"/>
      <c r="S40" s="970"/>
    </row>
    <row r="41" spans="1:19" s="48" customFormat="1" ht="15">
      <c r="A41" s="961"/>
      <c r="B41" s="961"/>
      <c r="C41" s="961"/>
      <c r="D41" s="961"/>
      <c r="E41" s="970"/>
      <c r="F41" s="970"/>
      <c r="G41" s="970"/>
      <c r="H41" s="970"/>
      <c r="I41" s="970"/>
      <c r="J41" s="970"/>
      <c r="K41" s="970"/>
      <c r="L41" s="972"/>
      <c r="M41" s="970"/>
      <c r="N41" s="970"/>
      <c r="O41" s="970"/>
      <c r="P41" s="970"/>
      <c r="Q41" s="970"/>
      <c r="R41" s="970"/>
      <c r="S41" s="970"/>
    </row>
    <row r="42" spans="1:19" s="48" customFormat="1" ht="16.5" thickBot="1">
      <c r="A42" s="962" t="s">
        <v>5</v>
      </c>
      <c r="B42" s="965"/>
      <c r="C42" s="965"/>
      <c r="D42" s="965"/>
      <c r="E42" s="969">
        <f>+E19+E30+E32+E34+E40</f>
        <v>48479295.829999998</v>
      </c>
      <c r="F42" s="971"/>
      <c r="G42" s="969">
        <f>+G19+G30+G32+G34+G40</f>
        <v>23345259.829999998</v>
      </c>
      <c r="H42" s="971"/>
      <c r="I42" s="969">
        <f>+I19+I30+I32+I34+I40</f>
        <v>25134036</v>
      </c>
      <c r="J42" s="971"/>
      <c r="K42" s="969">
        <f>+K19+K30+K32+K34+K40</f>
        <v>759109.47</v>
      </c>
      <c r="L42" s="972"/>
      <c r="M42" s="969">
        <f>+M19+M30+M32+M34+M40</f>
        <v>48150917.969999999</v>
      </c>
      <c r="N42" s="971"/>
      <c r="O42" s="969">
        <f>+O19+O30+O32+O34+O40</f>
        <v>22313420.969999999</v>
      </c>
      <c r="P42" s="971"/>
      <c r="Q42" s="969">
        <f>+Q19+Q30+Q32+Q34+Q40</f>
        <v>25837497</v>
      </c>
      <c r="R42" s="971"/>
      <c r="S42" s="969">
        <f>+S19+S30+S32+S34+S40</f>
        <v>811472.64</v>
      </c>
    </row>
    <row r="43" spans="1:19" s="48" customFormat="1" ht="15">
      <c r="A43" s="961"/>
      <c r="B43" s="961"/>
      <c r="C43" s="961"/>
      <c r="D43" s="961"/>
      <c r="E43" s="970"/>
      <c r="F43" s="970"/>
      <c r="G43" s="970"/>
      <c r="H43" s="970"/>
      <c r="I43" s="970"/>
      <c r="J43" s="970"/>
      <c r="K43" s="970"/>
      <c r="L43" s="972"/>
      <c r="M43" s="970"/>
      <c r="N43" s="970"/>
      <c r="O43" s="970"/>
      <c r="P43" s="970"/>
      <c r="Q43" s="970"/>
      <c r="R43" s="970"/>
      <c r="S43" s="970"/>
    </row>
    <row r="44" spans="1:19" s="48" customFormat="1" ht="15.75">
      <c r="A44" s="962" t="s">
        <v>1305</v>
      </c>
      <c r="B44" s="961"/>
      <c r="C44" s="961"/>
      <c r="D44" s="961"/>
      <c r="E44" s="977">
        <f>+E42-E40</f>
        <v>40297464.829999998</v>
      </c>
      <c r="F44" s="977"/>
      <c r="G44" s="977">
        <f>-(G42-G40)</f>
        <v>-20890689.829999998</v>
      </c>
      <c r="H44" s="977"/>
      <c r="I44" s="977"/>
      <c r="J44" s="977"/>
      <c r="K44" s="977">
        <f>K42</f>
        <v>759109.47</v>
      </c>
      <c r="L44" s="972"/>
      <c r="M44" s="977">
        <f>+M42-M40</f>
        <v>39969086.969999999</v>
      </c>
      <c r="N44" s="977"/>
      <c r="O44" s="977">
        <f>-(O42-O40)</f>
        <v>-20131580.969999999</v>
      </c>
      <c r="P44" s="977"/>
      <c r="Q44" s="977"/>
      <c r="R44" s="977"/>
      <c r="S44" s="977">
        <f>S42</f>
        <v>811472.64</v>
      </c>
    </row>
    <row r="45" spans="1:19" s="48" customFormat="1" ht="15.75">
      <c r="A45" s="965"/>
      <c r="B45" s="961"/>
      <c r="C45" s="961"/>
      <c r="D45" s="961"/>
      <c r="E45" s="967"/>
      <c r="F45" s="961"/>
      <c r="G45" s="967"/>
      <c r="H45" s="961"/>
      <c r="I45" s="961"/>
      <c r="J45" s="961"/>
      <c r="K45" s="967"/>
    </row>
    <row r="46" spans="1:19">
      <c r="A46" s="45"/>
      <c r="B46" s="978"/>
      <c r="C46" s="978"/>
      <c r="D46" s="978"/>
      <c r="E46" s="979"/>
      <c r="F46" s="978"/>
      <c r="G46" s="979"/>
      <c r="H46" s="978"/>
      <c r="I46" s="978"/>
      <c r="J46" s="978"/>
      <c r="K46" s="979"/>
    </row>
    <row r="47" spans="1:19">
      <c r="A47" s="45"/>
      <c r="B47" s="978"/>
      <c r="C47" s="978"/>
      <c r="D47" s="978"/>
      <c r="E47" s="979"/>
      <c r="F47" s="978"/>
      <c r="G47" s="979"/>
      <c r="H47" s="978"/>
      <c r="I47" s="978"/>
      <c r="J47" s="978"/>
      <c r="K47" s="979"/>
    </row>
    <row r="48" spans="1:19">
      <c r="A48" s="45"/>
      <c r="B48" s="978"/>
      <c r="C48" s="978"/>
      <c r="D48" s="978"/>
      <c r="E48" s="979"/>
      <c r="F48" s="978"/>
      <c r="G48" s="979"/>
      <c r="H48" s="978"/>
      <c r="I48" s="978"/>
      <c r="J48" s="978"/>
      <c r="K48" s="979"/>
    </row>
  </sheetData>
  <mergeCells count="2">
    <mergeCell ref="M10:S10"/>
    <mergeCell ref="E10:K10"/>
  </mergeCells>
  <printOptions horizontalCentered="1"/>
  <pageMargins left="0.45" right="0.45" top="0.25" bottom="0.25" header="0.3" footer="0.3"/>
  <pageSetup scale="5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37"/>
  <sheetViews>
    <sheetView view="pageBreakPreview" zoomScale="70" zoomScaleNormal="100" zoomScaleSheetLayoutView="70" workbookViewId="0">
      <selection activeCell="A2" sqref="A2"/>
    </sheetView>
  </sheetViews>
  <sheetFormatPr defaultRowHeight="12.75"/>
  <cols>
    <col min="1" max="1" width="3.125" style="35" customWidth="1"/>
    <col min="2" max="2" width="46" style="35" customWidth="1"/>
    <col min="3" max="3" width="2.375" style="35" customWidth="1"/>
    <col min="4" max="4" width="13.5" style="35" bestFit="1" customWidth="1"/>
    <col min="5" max="5" width="1.75" style="35" customWidth="1"/>
    <col min="6" max="6" width="14.625" style="35" bestFit="1" customWidth="1"/>
    <col min="7" max="7" width="2.625" style="35" customWidth="1"/>
    <col min="8" max="8" width="14.625" style="35" bestFit="1" customWidth="1"/>
    <col min="9" max="9" width="2.75" style="35" customWidth="1"/>
    <col min="10" max="10" width="14.625" style="35" bestFit="1" customWidth="1"/>
    <col min="11" max="11" width="2.625" style="35" customWidth="1"/>
    <col min="12" max="12" width="13.5" style="35" bestFit="1" customWidth="1"/>
    <col min="13" max="13" width="3.375" style="35" customWidth="1"/>
    <col min="14" max="14" width="14.625" style="35" bestFit="1" customWidth="1"/>
    <col min="15" max="15" width="3.125" style="35" customWidth="1"/>
    <col min="16" max="16" width="14.625" style="35" bestFit="1" customWidth="1"/>
    <col min="17" max="17" width="2.625" style="35" customWidth="1"/>
    <col min="18" max="18" width="14.625" style="35" bestFit="1" customWidth="1"/>
    <col min="19" max="19" width="3.5" style="35" customWidth="1"/>
    <col min="20" max="255" width="9" style="35"/>
    <col min="256" max="256" width="11.5" style="35" bestFit="1" customWidth="1"/>
    <col min="257" max="257" width="1.875" style="35" customWidth="1"/>
    <col min="258" max="258" width="42.625" style="35" bestFit="1" customWidth="1"/>
    <col min="259" max="259" width="2.875" style="35" customWidth="1"/>
    <col min="260" max="260" width="11" style="35" bestFit="1" customWidth="1"/>
    <col min="261" max="261" width="2.875" style="35" customWidth="1"/>
    <col min="262" max="262" width="12.125" style="35" bestFit="1" customWidth="1"/>
    <col min="263" max="263" width="2.625" style="35" customWidth="1"/>
    <col min="264" max="264" width="11.25" style="35" bestFit="1" customWidth="1"/>
    <col min="265" max="265" width="2.75" style="35" customWidth="1"/>
    <col min="266" max="266" width="11.625" style="35" bestFit="1" customWidth="1"/>
    <col min="267" max="267" width="2.625" style="35" customWidth="1"/>
    <col min="268" max="268" width="11" style="35" bestFit="1" customWidth="1"/>
    <col min="269" max="269" width="3.375" style="35" customWidth="1"/>
    <col min="270" max="270" width="10.75" style="35" bestFit="1" customWidth="1"/>
    <col min="271" max="271" width="3.125" style="35" customWidth="1"/>
    <col min="272" max="272" width="11.25" style="35" bestFit="1" customWidth="1"/>
    <col min="273" max="273" width="2.625" style="35" customWidth="1"/>
    <col min="274" max="274" width="11.625" style="35" bestFit="1" customWidth="1"/>
    <col min="275" max="275" width="9.875" style="35" bestFit="1" customWidth="1"/>
    <col min="276" max="511" width="9" style="35"/>
    <col min="512" max="512" width="11.5" style="35" bestFit="1" customWidth="1"/>
    <col min="513" max="513" width="1.875" style="35" customWidth="1"/>
    <col min="514" max="514" width="42.625" style="35" bestFit="1" customWidth="1"/>
    <col min="515" max="515" width="2.875" style="35" customWidth="1"/>
    <col min="516" max="516" width="11" style="35" bestFit="1" customWidth="1"/>
    <col min="517" max="517" width="2.875" style="35" customWidth="1"/>
    <col min="518" max="518" width="12.125" style="35" bestFit="1" customWidth="1"/>
    <col min="519" max="519" width="2.625" style="35" customWidth="1"/>
    <col min="520" max="520" width="11.25" style="35" bestFit="1" customWidth="1"/>
    <col min="521" max="521" width="2.75" style="35" customWidth="1"/>
    <col min="522" max="522" width="11.625" style="35" bestFit="1" customWidth="1"/>
    <col min="523" max="523" width="2.625" style="35" customWidth="1"/>
    <col min="524" max="524" width="11" style="35" bestFit="1" customWidth="1"/>
    <col min="525" max="525" width="3.375" style="35" customWidth="1"/>
    <col min="526" max="526" width="10.75" style="35" bestFit="1" customWidth="1"/>
    <col min="527" max="527" width="3.125" style="35" customWidth="1"/>
    <col min="528" max="528" width="11.25" style="35" bestFit="1" customWidth="1"/>
    <col min="529" max="529" width="2.625" style="35" customWidth="1"/>
    <col min="530" max="530" width="11.625" style="35" bestFit="1" customWidth="1"/>
    <col min="531" max="531" width="9.875" style="35" bestFit="1" customWidth="1"/>
    <col min="532" max="767" width="9" style="35"/>
    <col min="768" max="768" width="11.5" style="35" bestFit="1" customWidth="1"/>
    <col min="769" max="769" width="1.875" style="35" customWidth="1"/>
    <col min="770" max="770" width="42.625" style="35" bestFit="1" customWidth="1"/>
    <col min="771" max="771" width="2.875" style="35" customWidth="1"/>
    <col min="772" max="772" width="11" style="35" bestFit="1" customWidth="1"/>
    <col min="773" max="773" width="2.875" style="35" customWidth="1"/>
    <col min="774" max="774" width="12.125" style="35" bestFit="1" customWidth="1"/>
    <col min="775" max="775" width="2.625" style="35" customWidth="1"/>
    <col min="776" max="776" width="11.25" style="35" bestFit="1" customWidth="1"/>
    <col min="777" max="777" width="2.75" style="35" customWidth="1"/>
    <col min="778" max="778" width="11.625" style="35" bestFit="1" customWidth="1"/>
    <col min="779" max="779" width="2.625" style="35" customWidth="1"/>
    <col min="780" max="780" width="11" style="35" bestFit="1" customWidth="1"/>
    <col min="781" max="781" width="3.375" style="35" customWidth="1"/>
    <col min="782" max="782" width="10.75" style="35" bestFit="1" customWidth="1"/>
    <col min="783" max="783" width="3.125" style="35" customWidth="1"/>
    <col min="784" max="784" width="11.25" style="35" bestFit="1" customWidth="1"/>
    <col min="785" max="785" width="2.625" style="35" customWidth="1"/>
    <col min="786" max="786" width="11.625" style="35" bestFit="1" customWidth="1"/>
    <col min="787" max="787" width="9.875" style="35" bestFit="1" customWidth="1"/>
    <col min="788" max="1023" width="9" style="35"/>
    <col min="1024" max="1024" width="11.5" style="35" bestFit="1" customWidth="1"/>
    <col min="1025" max="1025" width="1.875" style="35" customWidth="1"/>
    <col min="1026" max="1026" width="42.625" style="35" bestFit="1" customWidth="1"/>
    <col min="1027" max="1027" width="2.875" style="35" customWidth="1"/>
    <col min="1028" max="1028" width="11" style="35" bestFit="1" customWidth="1"/>
    <col min="1029" max="1029" width="2.875" style="35" customWidth="1"/>
    <col min="1030" max="1030" width="12.125" style="35" bestFit="1" customWidth="1"/>
    <col min="1031" max="1031" width="2.625" style="35" customWidth="1"/>
    <col min="1032" max="1032" width="11.25" style="35" bestFit="1" customWidth="1"/>
    <col min="1033" max="1033" width="2.75" style="35" customWidth="1"/>
    <col min="1034" max="1034" width="11.625" style="35" bestFit="1" customWidth="1"/>
    <col min="1035" max="1035" width="2.625" style="35" customWidth="1"/>
    <col min="1036" max="1036" width="11" style="35" bestFit="1" customWidth="1"/>
    <col min="1037" max="1037" width="3.375" style="35" customWidth="1"/>
    <col min="1038" max="1038" width="10.75" style="35" bestFit="1" customWidth="1"/>
    <col min="1039" max="1039" width="3.125" style="35" customWidth="1"/>
    <col min="1040" max="1040" width="11.25" style="35" bestFit="1" customWidth="1"/>
    <col min="1041" max="1041" width="2.625" style="35" customWidth="1"/>
    <col min="1042" max="1042" width="11.625" style="35" bestFit="1" customWidth="1"/>
    <col min="1043" max="1043" width="9.875" style="35" bestFit="1" customWidth="1"/>
    <col min="1044" max="1279" width="9" style="35"/>
    <col min="1280" max="1280" width="11.5" style="35" bestFit="1" customWidth="1"/>
    <col min="1281" max="1281" width="1.875" style="35" customWidth="1"/>
    <col min="1282" max="1282" width="42.625" style="35" bestFit="1" customWidth="1"/>
    <col min="1283" max="1283" width="2.875" style="35" customWidth="1"/>
    <col min="1284" max="1284" width="11" style="35" bestFit="1" customWidth="1"/>
    <col min="1285" max="1285" width="2.875" style="35" customWidth="1"/>
    <col min="1286" max="1286" width="12.125" style="35" bestFit="1" customWidth="1"/>
    <col min="1287" max="1287" width="2.625" style="35" customWidth="1"/>
    <col min="1288" max="1288" width="11.25" style="35" bestFit="1" customWidth="1"/>
    <col min="1289" max="1289" width="2.75" style="35" customWidth="1"/>
    <col min="1290" max="1290" width="11.625" style="35" bestFit="1" customWidth="1"/>
    <col min="1291" max="1291" width="2.625" style="35" customWidth="1"/>
    <col min="1292" max="1292" width="11" style="35" bestFit="1" customWidth="1"/>
    <col min="1293" max="1293" width="3.375" style="35" customWidth="1"/>
    <col min="1294" max="1294" width="10.75" style="35" bestFit="1" customWidth="1"/>
    <col min="1295" max="1295" width="3.125" style="35" customWidth="1"/>
    <col min="1296" max="1296" width="11.25" style="35" bestFit="1" customWidth="1"/>
    <col min="1297" max="1297" width="2.625" style="35" customWidth="1"/>
    <col min="1298" max="1298" width="11.625" style="35" bestFit="1" customWidth="1"/>
    <col min="1299" max="1299" width="9.875" style="35" bestFit="1" customWidth="1"/>
    <col min="1300" max="1535" width="9" style="35"/>
    <col min="1536" max="1536" width="11.5" style="35" bestFit="1" customWidth="1"/>
    <col min="1537" max="1537" width="1.875" style="35" customWidth="1"/>
    <col min="1538" max="1538" width="42.625" style="35" bestFit="1" customWidth="1"/>
    <col min="1539" max="1539" width="2.875" style="35" customWidth="1"/>
    <col min="1540" max="1540" width="11" style="35" bestFit="1" customWidth="1"/>
    <col min="1541" max="1541" width="2.875" style="35" customWidth="1"/>
    <col min="1542" max="1542" width="12.125" style="35" bestFit="1" customWidth="1"/>
    <col min="1543" max="1543" width="2.625" style="35" customWidth="1"/>
    <col min="1544" max="1544" width="11.25" style="35" bestFit="1" customWidth="1"/>
    <col min="1545" max="1545" width="2.75" style="35" customWidth="1"/>
    <col min="1546" max="1546" width="11.625" style="35" bestFit="1" customWidth="1"/>
    <col min="1547" max="1547" width="2.625" style="35" customWidth="1"/>
    <col min="1548" max="1548" width="11" style="35" bestFit="1" customWidth="1"/>
    <col min="1549" max="1549" width="3.375" style="35" customWidth="1"/>
    <col min="1550" max="1550" width="10.75" style="35" bestFit="1" customWidth="1"/>
    <col min="1551" max="1551" width="3.125" style="35" customWidth="1"/>
    <col min="1552" max="1552" width="11.25" style="35" bestFit="1" customWidth="1"/>
    <col min="1553" max="1553" width="2.625" style="35" customWidth="1"/>
    <col min="1554" max="1554" width="11.625" style="35" bestFit="1" customWidth="1"/>
    <col min="1555" max="1555" width="9.875" style="35" bestFit="1" customWidth="1"/>
    <col min="1556" max="1791" width="9" style="35"/>
    <col min="1792" max="1792" width="11.5" style="35" bestFit="1" customWidth="1"/>
    <col min="1793" max="1793" width="1.875" style="35" customWidth="1"/>
    <col min="1794" max="1794" width="42.625" style="35" bestFit="1" customWidth="1"/>
    <col min="1795" max="1795" width="2.875" style="35" customWidth="1"/>
    <col min="1796" max="1796" width="11" style="35" bestFit="1" customWidth="1"/>
    <col min="1797" max="1797" width="2.875" style="35" customWidth="1"/>
    <col min="1798" max="1798" width="12.125" style="35" bestFit="1" customWidth="1"/>
    <col min="1799" max="1799" width="2.625" style="35" customWidth="1"/>
    <col min="1800" max="1800" width="11.25" style="35" bestFit="1" customWidth="1"/>
    <col min="1801" max="1801" width="2.75" style="35" customWidth="1"/>
    <col min="1802" max="1802" width="11.625" style="35" bestFit="1" customWidth="1"/>
    <col min="1803" max="1803" width="2.625" style="35" customWidth="1"/>
    <col min="1804" max="1804" width="11" style="35" bestFit="1" customWidth="1"/>
    <col min="1805" max="1805" width="3.375" style="35" customWidth="1"/>
    <col min="1806" max="1806" width="10.75" style="35" bestFit="1" customWidth="1"/>
    <col min="1807" max="1807" width="3.125" style="35" customWidth="1"/>
    <col min="1808" max="1808" width="11.25" style="35" bestFit="1" customWidth="1"/>
    <col min="1809" max="1809" width="2.625" style="35" customWidth="1"/>
    <col min="1810" max="1810" width="11.625" style="35" bestFit="1" customWidth="1"/>
    <col min="1811" max="1811" width="9.875" style="35" bestFit="1" customWidth="1"/>
    <col min="1812" max="2047" width="9" style="35"/>
    <col min="2048" max="2048" width="11.5" style="35" bestFit="1" customWidth="1"/>
    <col min="2049" max="2049" width="1.875" style="35" customWidth="1"/>
    <col min="2050" max="2050" width="42.625" style="35" bestFit="1" customWidth="1"/>
    <col min="2051" max="2051" width="2.875" style="35" customWidth="1"/>
    <col min="2052" max="2052" width="11" style="35" bestFit="1" customWidth="1"/>
    <col min="2053" max="2053" width="2.875" style="35" customWidth="1"/>
    <col min="2054" max="2054" width="12.125" style="35" bestFit="1" customWidth="1"/>
    <col min="2055" max="2055" width="2.625" style="35" customWidth="1"/>
    <col min="2056" max="2056" width="11.25" style="35" bestFit="1" customWidth="1"/>
    <col min="2057" max="2057" width="2.75" style="35" customWidth="1"/>
    <col min="2058" max="2058" width="11.625" style="35" bestFit="1" customWidth="1"/>
    <col min="2059" max="2059" width="2.625" style="35" customWidth="1"/>
    <col min="2060" max="2060" width="11" style="35" bestFit="1" customWidth="1"/>
    <col min="2061" max="2061" width="3.375" style="35" customWidth="1"/>
    <col min="2062" max="2062" width="10.75" style="35" bestFit="1" customWidth="1"/>
    <col min="2063" max="2063" width="3.125" style="35" customWidth="1"/>
    <col min="2064" max="2064" width="11.25" style="35" bestFit="1" customWidth="1"/>
    <col min="2065" max="2065" width="2.625" style="35" customWidth="1"/>
    <col min="2066" max="2066" width="11.625" style="35" bestFit="1" customWidth="1"/>
    <col min="2067" max="2067" width="9.875" style="35" bestFit="1" customWidth="1"/>
    <col min="2068" max="2303" width="9" style="35"/>
    <col min="2304" max="2304" width="11.5" style="35" bestFit="1" customWidth="1"/>
    <col min="2305" max="2305" width="1.875" style="35" customWidth="1"/>
    <col min="2306" max="2306" width="42.625" style="35" bestFit="1" customWidth="1"/>
    <col min="2307" max="2307" width="2.875" style="35" customWidth="1"/>
    <col min="2308" max="2308" width="11" style="35" bestFit="1" customWidth="1"/>
    <col min="2309" max="2309" width="2.875" style="35" customWidth="1"/>
    <col min="2310" max="2310" width="12.125" style="35" bestFit="1" customWidth="1"/>
    <col min="2311" max="2311" width="2.625" style="35" customWidth="1"/>
    <col min="2312" max="2312" width="11.25" style="35" bestFit="1" customWidth="1"/>
    <col min="2313" max="2313" width="2.75" style="35" customWidth="1"/>
    <col min="2314" max="2314" width="11.625" style="35" bestFit="1" customWidth="1"/>
    <col min="2315" max="2315" width="2.625" style="35" customWidth="1"/>
    <col min="2316" max="2316" width="11" style="35" bestFit="1" customWidth="1"/>
    <col min="2317" max="2317" width="3.375" style="35" customWidth="1"/>
    <col min="2318" max="2318" width="10.75" style="35" bestFit="1" customWidth="1"/>
    <col min="2319" max="2319" width="3.125" style="35" customWidth="1"/>
    <col min="2320" max="2320" width="11.25" style="35" bestFit="1" customWidth="1"/>
    <col min="2321" max="2321" width="2.625" style="35" customWidth="1"/>
    <col min="2322" max="2322" width="11.625" style="35" bestFit="1" customWidth="1"/>
    <col min="2323" max="2323" width="9.875" style="35" bestFit="1" customWidth="1"/>
    <col min="2324" max="2559" width="9" style="35"/>
    <col min="2560" max="2560" width="11.5" style="35" bestFit="1" customWidth="1"/>
    <col min="2561" max="2561" width="1.875" style="35" customWidth="1"/>
    <col min="2562" max="2562" width="42.625" style="35" bestFit="1" customWidth="1"/>
    <col min="2563" max="2563" width="2.875" style="35" customWidth="1"/>
    <col min="2564" max="2564" width="11" style="35" bestFit="1" customWidth="1"/>
    <col min="2565" max="2565" width="2.875" style="35" customWidth="1"/>
    <col min="2566" max="2566" width="12.125" style="35" bestFit="1" customWidth="1"/>
    <col min="2567" max="2567" width="2.625" style="35" customWidth="1"/>
    <col min="2568" max="2568" width="11.25" style="35" bestFit="1" customWidth="1"/>
    <col min="2569" max="2569" width="2.75" style="35" customWidth="1"/>
    <col min="2570" max="2570" width="11.625" style="35" bestFit="1" customWidth="1"/>
    <col min="2571" max="2571" width="2.625" style="35" customWidth="1"/>
    <col min="2572" max="2572" width="11" style="35" bestFit="1" customWidth="1"/>
    <col min="2573" max="2573" width="3.375" style="35" customWidth="1"/>
    <col min="2574" max="2574" width="10.75" style="35" bestFit="1" customWidth="1"/>
    <col min="2575" max="2575" width="3.125" style="35" customWidth="1"/>
    <col min="2576" max="2576" width="11.25" style="35" bestFit="1" customWidth="1"/>
    <col min="2577" max="2577" width="2.625" style="35" customWidth="1"/>
    <col min="2578" max="2578" width="11.625" style="35" bestFit="1" customWidth="1"/>
    <col min="2579" max="2579" width="9.875" style="35" bestFit="1" customWidth="1"/>
    <col min="2580" max="2815" width="9" style="35"/>
    <col min="2816" max="2816" width="11.5" style="35" bestFit="1" customWidth="1"/>
    <col min="2817" max="2817" width="1.875" style="35" customWidth="1"/>
    <col min="2818" max="2818" width="42.625" style="35" bestFit="1" customWidth="1"/>
    <col min="2819" max="2819" width="2.875" style="35" customWidth="1"/>
    <col min="2820" max="2820" width="11" style="35" bestFit="1" customWidth="1"/>
    <col min="2821" max="2821" width="2.875" style="35" customWidth="1"/>
    <col min="2822" max="2822" width="12.125" style="35" bestFit="1" customWidth="1"/>
    <col min="2823" max="2823" width="2.625" style="35" customWidth="1"/>
    <col min="2824" max="2824" width="11.25" style="35" bestFit="1" customWidth="1"/>
    <col min="2825" max="2825" width="2.75" style="35" customWidth="1"/>
    <col min="2826" max="2826" width="11.625" style="35" bestFit="1" customWidth="1"/>
    <col min="2827" max="2827" width="2.625" style="35" customWidth="1"/>
    <col min="2828" max="2828" width="11" style="35" bestFit="1" customWidth="1"/>
    <col min="2829" max="2829" width="3.375" style="35" customWidth="1"/>
    <col min="2830" max="2830" width="10.75" style="35" bestFit="1" customWidth="1"/>
    <col min="2831" max="2831" width="3.125" style="35" customWidth="1"/>
    <col min="2832" max="2832" width="11.25" style="35" bestFit="1" customWidth="1"/>
    <col min="2833" max="2833" width="2.625" style="35" customWidth="1"/>
    <col min="2834" max="2834" width="11.625" style="35" bestFit="1" customWidth="1"/>
    <col min="2835" max="2835" width="9.875" style="35" bestFit="1" customWidth="1"/>
    <col min="2836" max="3071" width="9" style="35"/>
    <col min="3072" max="3072" width="11.5" style="35" bestFit="1" customWidth="1"/>
    <col min="3073" max="3073" width="1.875" style="35" customWidth="1"/>
    <col min="3074" max="3074" width="42.625" style="35" bestFit="1" customWidth="1"/>
    <col min="3075" max="3075" width="2.875" style="35" customWidth="1"/>
    <col min="3076" max="3076" width="11" style="35" bestFit="1" customWidth="1"/>
    <col min="3077" max="3077" width="2.875" style="35" customWidth="1"/>
    <col min="3078" max="3078" width="12.125" style="35" bestFit="1" customWidth="1"/>
    <col min="3079" max="3079" width="2.625" style="35" customWidth="1"/>
    <col min="3080" max="3080" width="11.25" style="35" bestFit="1" customWidth="1"/>
    <col min="3081" max="3081" width="2.75" style="35" customWidth="1"/>
    <col min="3082" max="3082" width="11.625" style="35" bestFit="1" customWidth="1"/>
    <col min="3083" max="3083" width="2.625" style="35" customWidth="1"/>
    <col min="3084" max="3084" width="11" style="35" bestFit="1" customWidth="1"/>
    <col min="3085" max="3085" width="3.375" style="35" customWidth="1"/>
    <col min="3086" max="3086" width="10.75" style="35" bestFit="1" customWidth="1"/>
    <col min="3087" max="3087" width="3.125" style="35" customWidth="1"/>
    <col min="3088" max="3088" width="11.25" style="35" bestFit="1" customWidth="1"/>
    <col min="3089" max="3089" width="2.625" style="35" customWidth="1"/>
    <col min="3090" max="3090" width="11.625" style="35" bestFit="1" customWidth="1"/>
    <col min="3091" max="3091" width="9.875" style="35" bestFit="1" customWidth="1"/>
    <col min="3092" max="3327" width="9" style="35"/>
    <col min="3328" max="3328" width="11.5" style="35" bestFit="1" customWidth="1"/>
    <col min="3329" max="3329" width="1.875" style="35" customWidth="1"/>
    <col min="3330" max="3330" width="42.625" style="35" bestFit="1" customWidth="1"/>
    <col min="3331" max="3331" width="2.875" style="35" customWidth="1"/>
    <col min="3332" max="3332" width="11" style="35" bestFit="1" customWidth="1"/>
    <col min="3333" max="3333" width="2.875" style="35" customWidth="1"/>
    <col min="3334" max="3334" width="12.125" style="35" bestFit="1" customWidth="1"/>
    <col min="3335" max="3335" width="2.625" style="35" customWidth="1"/>
    <col min="3336" max="3336" width="11.25" style="35" bestFit="1" customWidth="1"/>
    <col min="3337" max="3337" width="2.75" style="35" customWidth="1"/>
    <col min="3338" max="3338" width="11.625" style="35" bestFit="1" customWidth="1"/>
    <col min="3339" max="3339" width="2.625" style="35" customWidth="1"/>
    <col min="3340" max="3340" width="11" style="35" bestFit="1" customWidth="1"/>
    <col min="3341" max="3341" width="3.375" style="35" customWidth="1"/>
    <col min="3342" max="3342" width="10.75" style="35" bestFit="1" customWidth="1"/>
    <col min="3343" max="3343" width="3.125" style="35" customWidth="1"/>
    <col min="3344" max="3344" width="11.25" style="35" bestFit="1" customWidth="1"/>
    <col min="3345" max="3345" width="2.625" style="35" customWidth="1"/>
    <col min="3346" max="3346" width="11.625" style="35" bestFit="1" customWidth="1"/>
    <col min="3347" max="3347" width="9.875" style="35" bestFit="1" customWidth="1"/>
    <col min="3348" max="3583" width="9" style="35"/>
    <col min="3584" max="3584" width="11.5" style="35" bestFit="1" customWidth="1"/>
    <col min="3585" max="3585" width="1.875" style="35" customWidth="1"/>
    <col min="3586" max="3586" width="42.625" style="35" bestFit="1" customWidth="1"/>
    <col min="3587" max="3587" width="2.875" style="35" customWidth="1"/>
    <col min="3588" max="3588" width="11" style="35" bestFit="1" customWidth="1"/>
    <col min="3589" max="3589" width="2.875" style="35" customWidth="1"/>
    <col min="3590" max="3590" width="12.125" style="35" bestFit="1" customWidth="1"/>
    <col min="3591" max="3591" width="2.625" style="35" customWidth="1"/>
    <col min="3592" max="3592" width="11.25" style="35" bestFit="1" customWidth="1"/>
    <col min="3593" max="3593" width="2.75" style="35" customWidth="1"/>
    <col min="3594" max="3594" width="11.625" style="35" bestFit="1" customWidth="1"/>
    <col min="3595" max="3595" width="2.625" style="35" customWidth="1"/>
    <col min="3596" max="3596" width="11" style="35" bestFit="1" customWidth="1"/>
    <col min="3597" max="3597" width="3.375" style="35" customWidth="1"/>
    <col min="3598" max="3598" width="10.75" style="35" bestFit="1" customWidth="1"/>
    <col min="3599" max="3599" width="3.125" style="35" customWidth="1"/>
    <col min="3600" max="3600" width="11.25" style="35" bestFit="1" customWidth="1"/>
    <col min="3601" max="3601" width="2.625" style="35" customWidth="1"/>
    <col min="3602" max="3602" width="11.625" style="35" bestFit="1" customWidth="1"/>
    <col min="3603" max="3603" width="9.875" style="35" bestFit="1" customWidth="1"/>
    <col min="3604" max="3839" width="9" style="35"/>
    <col min="3840" max="3840" width="11.5" style="35" bestFit="1" customWidth="1"/>
    <col min="3841" max="3841" width="1.875" style="35" customWidth="1"/>
    <col min="3842" max="3842" width="42.625" style="35" bestFit="1" customWidth="1"/>
    <col min="3843" max="3843" width="2.875" style="35" customWidth="1"/>
    <col min="3844" max="3844" width="11" style="35" bestFit="1" customWidth="1"/>
    <col min="3845" max="3845" width="2.875" style="35" customWidth="1"/>
    <col min="3846" max="3846" width="12.125" style="35" bestFit="1" customWidth="1"/>
    <col min="3847" max="3847" width="2.625" style="35" customWidth="1"/>
    <col min="3848" max="3848" width="11.25" style="35" bestFit="1" customWidth="1"/>
    <col min="3849" max="3849" width="2.75" style="35" customWidth="1"/>
    <col min="3850" max="3850" width="11.625" style="35" bestFit="1" customWidth="1"/>
    <col min="3851" max="3851" width="2.625" style="35" customWidth="1"/>
    <col min="3852" max="3852" width="11" style="35" bestFit="1" customWidth="1"/>
    <col min="3853" max="3853" width="3.375" style="35" customWidth="1"/>
    <col min="3854" max="3854" width="10.75" style="35" bestFit="1" customWidth="1"/>
    <col min="3855" max="3855" width="3.125" style="35" customWidth="1"/>
    <col min="3856" max="3856" width="11.25" style="35" bestFit="1" customWidth="1"/>
    <col min="3857" max="3857" width="2.625" style="35" customWidth="1"/>
    <col min="3858" max="3858" width="11.625" style="35" bestFit="1" customWidth="1"/>
    <col min="3859" max="3859" width="9.875" style="35" bestFit="1" customWidth="1"/>
    <col min="3860" max="4095" width="9" style="35"/>
    <col min="4096" max="4096" width="11.5" style="35" bestFit="1" customWidth="1"/>
    <col min="4097" max="4097" width="1.875" style="35" customWidth="1"/>
    <col min="4098" max="4098" width="42.625" style="35" bestFit="1" customWidth="1"/>
    <col min="4099" max="4099" width="2.875" style="35" customWidth="1"/>
    <col min="4100" max="4100" width="11" style="35" bestFit="1" customWidth="1"/>
    <col min="4101" max="4101" width="2.875" style="35" customWidth="1"/>
    <col min="4102" max="4102" width="12.125" style="35" bestFit="1" customWidth="1"/>
    <col min="4103" max="4103" width="2.625" style="35" customWidth="1"/>
    <col min="4104" max="4104" width="11.25" style="35" bestFit="1" customWidth="1"/>
    <col min="4105" max="4105" width="2.75" style="35" customWidth="1"/>
    <col min="4106" max="4106" width="11.625" style="35" bestFit="1" customWidth="1"/>
    <col min="4107" max="4107" width="2.625" style="35" customWidth="1"/>
    <col min="4108" max="4108" width="11" style="35" bestFit="1" customWidth="1"/>
    <col min="4109" max="4109" width="3.375" style="35" customWidth="1"/>
    <col min="4110" max="4110" width="10.75" style="35" bestFit="1" customWidth="1"/>
    <col min="4111" max="4111" width="3.125" style="35" customWidth="1"/>
    <col min="4112" max="4112" width="11.25" style="35" bestFit="1" customWidth="1"/>
    <col min="4113" max="4113" width="2.625" style="35" customWidth="1"/>
    <col min="4114" max="4114" width="11.625" style="35" bestFit="1" customWidth="1"/>
    <col min="4115" max="4115" width="9.875" style="35" bestFit="1" customWidth="1"/>
    <col min="4116" max="4351" width="9" style="35"/>
    <col min="4352" max="4352" width="11.5" style="35" bestFit="1" customWidth="1"/>
    <col min="4353" max="4353" width="1.875" style="35" customWidth="1"/>
    <col min="4354" max="4354" width="42.625" style="35" bestFit="1" customWidth="1"/>
    <col min="4355" max="4355" width="2.875" style="35" customWidth="1"/>
    <col min="4356" max="4356" width="11" style="35" bestFit="1" customWidth="1"/>
    <col min="4357" max="4357" width="2.875" style="35" customWidth="1"/>
    <col min="4358" max="4358" width="12.125" style="35" bestFit="1" customWidth="1"/>
    <col min="4359" max="4359" width="2.625" style="35" customWidth="1"/>
    <col min="4360" max="4360" width="11.25" style="35" bestFit="1" customWidth="1"/>
    <col min="4361" max="4361" width="2.75" style="35" customWidth="1"/>
    <col min="4362" max="4362" width="11.625" style="35" bestFit="1" customWidth="1"/>
    <col min="4363" max="4363" width="2.625" style="35" customWidth="1"/>
    <col min="4364" max="4364" width="11" style="35" bestFit="1" customWidth="1"/>
    <col min="4365" max="4365" width="3.375" style="35" customWidth="1"/>
    <col min="4366" max="4366" width="10.75" style="35" bestFit="1" customWidth="1"/>
    <col min="4367" max="4367" width="3.125" style="35" customWidth="1"/>
    <col min="4368" max="4368" width="11.25" style="35" bestFit="1" customWidth="1"/>
    <col min="4369" max="4369" width="2.625" style="35" customWidth="1"/>
    <col min="4370" max="4370" width="11.625" style="35" bestFit="1" customWidth="1"/>
    <col min="4371" max="4371" width="9.875" style="35" bestFit="1" customWidth="1"/>
    <col min="4372" max="4607" width="9" style="35"/>
    <col min="4608" max="4608" width="11.5" style="35" bestFit="1" customWidth="1"/>
    <col min="4609" max="4609" width="1.875" style="35" customWidth="1"/>
    <col min="4610" max="4610" width="42.625" style="35" bestFit="1" customWidth="1"/>
    <col min="4611" max="4611" width="2.875" style="35" customWidth="1"/>
    <col min="4612" max="4612" width="11" style="35" bestFit="1" customWidth="1"/>
    <col min="4613" max="4613" width="2.875" style="35" customWidth="1"/>
    <col min="4614" max="4614" width="12.125" style="35" bestFit="1" customWidth="1"/>
    <col min="4615" max="4615" width="2.625" style="35" customWidth="1"/>
    <col min="4616" max="4616" width="11.25" style="35" bestFit="1" customWidth="1"/>
    <col min="4617" max="4617" width="2.75" style="35" customWidth="1"/>
    <col min="4618" max="4618" width="11.625" style="35" bestFit="1" customWidth="1"/>
    <col min="4619" max="4619" width="2.625" style="35" customWidth="1"/>
    <col min="4620" max="4620" width="11" style="35" bestFit="1" customWidth="1"/>
    <col min="4621" max="4621" width="3.375" style="35" customWidth="1"/>
    <col min="4622" max="4622" width="10.75" style="35" bestFit="1" customWidth="1"/>
    <col min="4623" max="4623" width="3.125" style="35" customWidth="1"/>
    <col min="4624" max="4624" width="11.25" style="35" bestFit="1" customWidth="1"/>
    <col min="4625" max="4625" width="2.625" style="35" customWidth="1"/>
    <col min="4626" max="4626" width="11.625" style="35" bestFit="1" customWidth="1"/>
    <col min="4627" max="4627" width="9.875" style="35" bestFit="1" customWidth="1"/>
    <col min="4628" max="4863" width="9" style="35"/>
    <col min="4864" max="4864" width="11.5" style="35" bestFit="1" customWidth="1"/>
    <col min="4865" max="4865" width="1.875" style="35" customWidth="1"/>
    <col min="4866" max="4866" width="42.625" style="35" bestFit="1" customWidth="1"/>
    <col min="4867" max="4867" width="2.875" style="35" customWidth="1"/>
    <col min="4868" max="4868" width="11" style="35" bestFit="1" customWidth="1"/>
    <col min="4869" max="4869" width="2.875" style="35" customWidth="1"/>
    <col min="4870" max="4870" width="12.125" style="35" bestFit="1" customWidth="1"/>
    <col min="4871" max="4871" width="2.625" style="35" customWidth="1"/>
    <col min="4872" max="4872" width="11.25" style="35" bestFit="1" customWidth="1"/>
    <col min="4873" max="4873" width="2.75" style="35" customWidth="1"/>
    <col min="4874" max="4874" width="11.625" style="35" bestFit="1" customWidth="1"/>
    <col min="4875" max="4875" width="2.625" style="35" customWidth="1"/>
    <col min="4876" max="4876" width="11" style="35" bestFit="1" customWidth="1"/>
    <col min="4877" max="4877" width="3.375" style="35" customWidth="1"/>
    <col min="4878" max="4878" width="10.75" style="35" bestFit="1" customWidth="1"/>
    <col min="4879" max="4879" width="3.125" style="35" customWidth="1"/>
    <col min="4880" max="4880" width="11.25" style="35" bestFit="1" customWidth="1"/>
    <col min="4881" max="4881" width="2.625" style="35" customWidth="1"/>
    <col min="4882" max="4882" width="11.625" style="35" bestFit="1" customWidth="1"/>
    <col min="4883" max="4883" width="9.875" style="35" bestFit="1" customWidth="1"/>
    <col min="4884" max="5119" width="9" style="35"/>
    <col min="5120" max="5120" width="11.5" style="35" bestFit="1" customWidth="1"/>
    <col min="5121" max="5121" width="1.875" style="35" customWidth="1"/>
    <col min="5122" max="5122" width="42.625" style="35" bestFit="1" customWidth="1"/>
    <col min="5123" max="5123" width="2.875" style="35" customWidth="1"/>
    <col min="5124" max="5124" width="11" style="35" bestFit="1" customWidth="1"/>
    <col min="5125" max="5125" width="2.875" style="35" customWidth="1"/>
    <col min="5126" max="5126" width="12.125" style="35" bestFit="1" customWidth="1"/>
    <col min="5127" max="5127" width="2.625" style="35" customWidth="1"/>
    <col min="5128" max="5128" width="11.25" style="35" bestFit="1" customWidth="1"/>
    <col min="5129" max="5129" width="2.75" style="35" customWidth="1"/>
    <col min="5130" max="5130" width="11.625" style="35" bestFit="1" customWidth="1"/>
    <col min="5131" max="5131" width="2.625" style="35" customWidth="1"/>
    <col min="5132" max="5132" width="11" style="35" bestFit="1" customWidth="1"/>
    <col min="5133" max="5133" width="3.375" style="35" customWidth="1"/>
    <col min="5134" max="5134" width="10.75" style="35" bestFit="1" customWidth="1"/>
    <col min="5135" max="5135" width="3.125" style="35" customWidth="1"/>
    <col min="5136" max="5136" width="11.25" style="35" bestFit="1" customWidth="1"/>
    <col min="5137" max="5137" width="2.625" style="35" customWidth="1"/>
    <col min="5138" max="5138" width="11.625" style="35" bestFit="1" customWidth="1"/>
    <col min="5139" max="5139" width="9.875" style="35" bestFit="1" customWidth="1"/>
    <col min="5140" max="5375" width="9" style="35"/>
    <col min="5376" max="5376" width="11.5" style="35" bestFit="1" customWidth="1"/>
    <col min="5377" max="5377" width="1.875" style="35" customWidth="1"/>
    <col min="5378" max="5378" width="42.625" style="35" bestFit="1" customWidth="1"/>
    <col min="5379" max="5379" width="2.875" style="35" customWidth="1"/>
    <col min="5380" max="5380" width="11" style="35" bestFit="1" customWidth="1"/>
    <col min="5381" max="5381" width="2.875" style="35" customWidth="1"/>
    <col min="5382" max="5382" width="12.125" style="35" bestFit="1" customWidth="1"/>
    <col min="5383" max="5383" width="2.625" style="35" customWidth="1"/>
    <col min="5384" max="5384" width="11.25" style="35" bestFit="1" customWidth="1"/>
    <col min="5385" max="5385" width="2.75" style="35" customWidth="1"/>
    <col min="5386" max="5386" width="11.625" style="35" bestFit="1" customWidth="1"/>
    <col min="5387" max="5387" width="2.625" style="35" customWidth="1"/>
    <col min="5388" max="5388" width="11" style="35" bestFit="1" customWidth="1"/>
    <col min="5389" max="5389" width="3.375" style="35" customWidth="1"/>
    <col min="5390" max="5390" width="10.75" style="35" bestFit="1" customWidth="1"/>
    <col min="5391" max="5391" width="3.125" style="35" customWidth="1"/>
    <col min="5392" max="5392" width="11.25" style="35" bestFit="1" customWidth="1"/>
    <col min="5393" max="5393" width="2.625" style="35" customWidth="1"/>
    <col min="5394" max="5394" width="11.625" style="35" bestFit="1" customWidth="1"/>
    <col min="5395" max="5395" width="9.875" style="35" bestFit="1" customWidth="1"/>
    <col min="5396" max="5631" width="9" style="35"/>
    <col min="5632" max="5632" width="11.5" style="35" bestFit="1" customWidth="1"/>
    <col min="5633" max="5633" width="1.875" style="35" customWidth="1"/>
    <col min="5634" max="5634" width="42.625" style="35" bestFit="1" customWidth="1"/>
    <col min="5635" max="5635" width="2.875" style="35" customWidth="1"/>
    <col min="5636" max="5636" width="11" style="35" bestFit="1" customWidth="1"/>
    <col min="5637" max="5637" width="2.875" style="35" customWidth="1"/>
    <col min="5638" max="5638" width="12.125" style="35" bestFit="1" customWidth="1"/>
    <col min="5639" max="5639" width="2.625" style="35" customWidth="1"/>
    <col min="5640" max="5640" width="11.25" style="35" bestFit="1" customWidth="1"/>
    <col min="5641" max="5641" width="2.75" style="35" customWidth="1"/>
    <col min="5642" max="5642" width="11.625" style="35" bestFit="1" customWidth="1"/>
    <col min="5643" max="5643" width="2.625" style="35" customWidth="1"/>
    <col min="5644" max="5644" width="11" style="35" bestFit="1" customWidth="1"/>
    <col min="5645" max="5645" width="3.375" style="35" customWidth="1"/>
    <col min="5646" max="5646" width="10.75" style="35" bestFit="1" customWidth="1"/>
    <col min="5647" max="5647" width="3.125" style="35" customWidth="1"/>
    <col min="5648" max="5648" width="11.25" style="35" bestFit="1" customWidth="1"/>
    <col min="5649" max="5649" width="2.625" style="35" customWidth="1"/>
    <col min="5650" max="5650" width="11.625" style="35" bestFit="1" customWidth="1"/>
    <col min="5651" max="5651" width="9.875" style="35" bestFit="1" customWidth="1"/>
    <col min="5652" max="5887" width="9" style="35"/>
    <col min="5888" max="5888" width="11.5" style="35" bestFit="1" customWidth="1"/>
    <col min="5889" max="5889" width="1.875" style="35" customWidth="1"/>
    <col min="5890" max="5890" width="42.625" style="35" bestFit="1" customWidth="1"/>
    <col min="5891" max="5891" width="2.875" style="35" customWidth="1"/>
    <col min="5892" max="5892" width="11" style="35" bestFit="1" customWidth="1"/>
    <col min="5893" max="5893" width="2.875" style="35" customWidth="1"/>
    <col min="5894" max="5894" width="12.125" style="35" bestFit="1" customWidth="1"/>
    <col min="5895" max="5895" width="2.625" style="35" customWidth="1"/>
    <col min="5896" max="5896" width="11.25" style="35" bestFit="1" customWidth="1"/>
    <col min="5897" max="5897" width="2.75" style="35" customWidth="1"/>
    <col min="5898" max="5898" width="11.625" style="35" bestFit="1" customWidth="1"/>
    <col min="5899" max="5899" width="2.625" style="35" customWidth="1"/>
    <col min="5900" max="5900" width="11" style="35" bestFit="1" customWidth="1"/>
    <col min="5901" max="5901" width="3.375" style="35" customWidth="1"/>
    <col min="5902" max="5902" width="10.75" style="35" bestFit="1" customWidth="1"/>
    <col min="5903" max="5903" width="3.125" style="35" customWidth="1"/>
    <col min="5904" max="5904" width="11.25" style="35" bestFit="1" customWidth="1"/>
    <col min="5905" max="5905" width="2.625" style="35" customWidth="1"/>
    <col min="5906" max="5906" width="11.625" style="35" bestFit="1" customWidth="1"/>
    <col min="5907" max="5907" width="9.875" style="35" bestFit="1" customWidth="1"/>
    <col min="5908" max="6143" width="9" style="35"/>
    <col min="6144" max="6144" width="11.5" style="35" bestFit="1" customWidth="1"/>
    <col min="6145" max="6145" width="1.875" style="35" customWidth="1"/>
    <col min="6146" max="6146" width="42.625" style="35" bestFit="1" customWidth="1"/>
    <col min="6147" max="6147" width="2.875" style="35" customWidth="1"/>
    <col min="6148" max="6148" width="11" style="35" bestFit="1" customWidth="1"/>
    <col min="6149" max="6149" width="2.875" style="35" customWidth="1"/>
    <col min="6150" max="6150" width="12.125" style="35" bestFit="1" customWidth="1"/>
    <col min="6151" max="6151" width="2.625" style="35" customWidth="1"/>
    <col min="6152" max="6152" width="11.25" style="35" bestFit="1" customWidth="1"/>
    <col min="6153" max="6153" width="2.75" style="35" customWidth="1"/>
    <col min="6154" max="6154" width="11.625" style="35" bestFit="1" customWidth="1"/>
    <col min="6155" max="6155" width="2.625" style="35" customWidth="1"/>
    <col min="6156" max="6156" width="11" style="35" bestFit="1" customWidth="1"/>
    <col min="6157" max="6157" width="3.375" style="35" customWidth="1"/>
    <col min="6158" max="6158" width="10.75" style="35" bestFit="1" customWidth="1"/>
    <col min="6159" max="6159" width="3.125" style="35" customWidth="1"/>
    <col min="6160" max="6160" width="11.25" style="35" bestFit="1" customWidth="1"/>
    <col min="6161" max="6161" width="2.625" style="35" customWidth="1"/>
    <col min="6162" max="6162" width="11.625" style="35" bestFit="1" customWidth="1"/>
    <col min="6163" max="6163" width="9.875" style="35" bestFit="1" customWidth="1"/>
    <col min="6164" max="6399" width="9" style="35"/>
    <col min="6400" max="6400" width="11.5" style="35" bestFit="1" customWidth="1"/>
    <col min="6401" max="6401" width="1.875" style="35" customWidth="1"/>
    <col min="6402" max="6402" width="42.625" style="35" bestFit="1" customWidth="1"/>
    <col min="6403" max="6403" width="2.875" style="35" customWidth="1"/>
    <col min="6404" max="6404" width="11" style="35" bestFit="1" customWidth="1"/>
    <col min="6405" max="6405" width="2.875" style="35" customWidth="1"/>
    <col min="6406" max="6406" width="12.125" style="35" bestFit="1" customWidth="1"/>
    <col min="6407" max="6407" width="2.625" style="35" customWidth="1"/>
    <col min="6408" max="6408" width="11.25" style="35" bestFit="1" customWidth="1"/>
    <col min="6409" max="6409" width="2.75" style="35" customWidth="1"/>
    <col min="6410" max="6410" width="11.625" style="35" bestFit="1" customWidth="1"/>
    <col min="6411" max="6411" width="2.625" style="35" customWidth="1"/>
    <col min="6412" max="6412" width="11" style="35" bestFit="1" customWidth="1"/>
    <col min="6413" max="6413" width="3.375" style="35" customWidth="1"/>
    <col min="6414" max="6414" width="10.75" style="35" bestFit="1" customWidth="1"/>
    <col min="6415" max="6415" width="3.125" style="35" customWidth="1"/>
    <col min="6416" max="6416" width="11.25" style="35" bestFit="1" customWidth="1"/>
    <col min="6417" max="6417" width="2.625" style="35" customWidth="1"/>
    <col min="6418" max="6418" width="11.625" style="35" bestFit="1" customWidth="1"/>
    <col min="6419" max="6419" width="9.875" style="35" bestFit="1" customWidth="1"/>
    <col min="6420" max="6655" width="9" style="35"/>
    <col min="6656" max="6656" width="11.5" style="35" bestFit="1" customWidth="1"/>
    <col min="6657" max="6657" width="1.875" style="35" customWidth="1"/>
    <col min="6658" max="6658" width="42.625" style="35" bestFit="1" customWidth="1"/>
    <col min="6659" max="6659" width="2.875" style="35" customWidth="1"/>
    <col min="6660" max="6660" width="11" style="35" bestFit="1" customWidth="1"/>
    <col min="6661" max="6661" width="2.875" style="35" customWidth="1"/>
    <col min="6662" max="6662" width="12.125" style="35" bestFit="1" customWidth="1"/>
    <col min="6663" max="6663" width="2.625" style="35" customWidth="1"/>
    <col min="6664" max="6664" width="11.25" style="35" bestFit="1" customWidth="1"/>
    <col min="6665" max="6665" width="2.75" style="35" customWidth="1"/>
    <col min="6666" max="6666" width="11.625" style="35" bestFit="1" customWidth="1"/>
    <col min="6667" max="6667" width="2.625" style="35" customWidth="1"/>
    <col min="6668" max="6668" width="11" style="35" bestFit="1" customWidth="1"/>
    <col min="6669" max="6669" width="3.375" style="35" customWidth="1"/>
    <col min="6670" max="6670" width="10.75" style="35" bestFit="1" customWidth="1"/>
    <col min="6671" max="6671" width="3.125" style="35" customWidth="1"/>
    <col min="6672" max="6672" width="11.25" style="35" bestFit="1" customWidth="1"/>
    <col min="6673" max="6673" width="2.625" style="35" customWidth="1"/>
    <col min="6674" max="6674" width="11.625" style="35" bestFit="1" customWidth="1"/>
    <col min="6675" max="6675" width="9.875" style="35" bestFit="1" customWidth="1"/>
    <col min="6676" max="6911" width="9" style="35"/>
    <col min="6912" max="6912" width="11.5" style="35" bestFit="1" customWidth="1"/>
    <col min="6913" max="6913" width="1.875" style="35" customWidth="1"/>
    <col min="6914" max="6914" width="42.625" style="35" bestFit="1" customWidth="1"/>
    <col min="6915" max="6915" width="2.875" style="35" customWidth="1"/>
    <col min="6916" max="6916" width="11" style="35" bestFit="1" customWidth="1"/>
    <col min="6917" max="6917" width="2.875" style="35" customWidth="1"/>
    <col min="6918" max="6918" width="12.125" style="35" bestFit="1" customWidth="1"/>
    <col min="6919" max="6919" width="2.625" style="35" customWidth="1"/>
    <col min="6920" max="6920" width="11.25" style="35" bestFit="1" customWidth="1"/>
    <col min="6921" max="6921" width="2.75" style="35" customWidth="1"/>
    <col min="6922" max="6922" width="11.625" style="35" bestFit="1" customWidth="1"/>
    <col min="6923" max="6923" width="2.625" style="35" customWidth="1"/>
    <col min="6924" max="6924" width="11" style="35" bestFit="1" customWidth="1"/>
    <col min="6925" max="6925" width="3.375" style="35" customWidth="1"/>
    <col min="6926" max="6926" width="10.75" style="35" bestFit="1" customWidth="1"/>
    <col min="6927" max="6927" width="3.125" style="35" customWidth="1"/>
    <col min="6928" max="6928" width="11.25" style="35" bestFit="1" customWidth="1"/>
    <col min="6929" max="6929" width="2.625" style="35" customWidth="1"/>
    <col min="6930" max="6930" width="11.625" style="35" bestFit="1" customWidth="1"/>
    <col min="6931" max="6931" width="9.875" style="35" bestFit="1" customWidth="1"/>
    <col min="6932" max="7167" width="9" style="35"/>
    <col min="7168" max="7168" width="11.5" style="35" bestFit="1" customWidth="1"/>
    <col min="7169" max="7169" width="1.875" style="35" customWidth="1"/>
    <col min="7170" max="7170" width="42.625" style="35" bestFit="1" customWidth="1"/>
    <col min="7171" max="7171" width="2.875" style="35" customWidth="1"/>
    <col min="7172" max="7172" width="11" style="35" bestFit="1" customWidth="1"/>
    <col min="7173" max="7173" width="2.875" style="35" customWidth="1"/>
    <col min="7174" max="7174" width="12.125" style="35" bestFit="1" customWidth="1"/>
    <col min="7175" max="7175" width="2.625" style="35" customWidth="1"/>
    <col min="7176" max="7176" width="11.25" style="35" bestFit="1" customWidth="1"/>
    <col min="7177" max="7177" width="2.75" style="35" customWidth="1"/>
    <col min="7178" max="7178" width="11.625" style="35" bestFit="1" customWidth="1"/>
    <col min="7179" max="7179" width="2.625" style="35" customWidth="1"/>
    <col min="7180" max="7180" width="11" style="35" bestFit="1" customWidth="1"/>
    <col min="7181" max="7181" width="3.375" style="35" customWidth="1"/>
    <col min="7182" max="7182" width="10.75" style="35" bestFit="1" customWidth="1"/>
    <col min="7183" max="7183" width="3.125" style="35" customWidth="1"/>
    <col min="7184" max="7184" width="11.25" style="35" bestFit="1" customWidth="1"/>
    <col min="7185" max="7185" width="2.625" style="35" customWidth="1"/>
    <col min="7186" max="7186" width="11.625" style="35" bestFit="1" customWidth="1"/>
    <col min="7187" max="7187" width="9.875" style="35" bestFit="1" customWidth="1"/>
    <col min="7188" max="7423" width="9" style="35"/>
    <col min="7424" max="7424" width="11.5" style="35" bestFit="1" customWidth="1"/>
    <col min="7425" max="7425" width="1.875" style="35" customWidth="1"/>
    <col min="7426" max="7426" width="42.625" style="35" bestFit="1" customWidth="1"/>
    <col min="7427" max="7427" width="2.875" style="35" customWidth="1"/>
    <col min="7428" max="7428" width="11" style="35" bestFit="1" customWidth="1"/>
    <col min="7429" max="7429" width="2.875" style="35" customWidth="1"/>
    <col min="7430" max="7430" width="12.125" style="35" bestFit="1" customWidth="1"/>
    <col min="7431" max="7431" width="2.625" style="35" customWidth="1"/>
    <col min="7432" max="7432" width="11.25" style="35" bestFit="1" customWidth="1"/>
    <col min="7433" max="7433" width="2.75" style="35" customWidth="1"/>
    <col min="7434" max="7434" width="11.625" style="35" bestFit="1" customWidth="1"/>
    <col min="7435" max="7435" width="2.625" style="35" customWidth="1"/>
    <col min="7436" max="7436" width="11" style="35" bestFit="1" customWidth="1"/>
    <col min="7437" max="7437" width="3.375" style="35" customWidth="1"/>
    <col min="7438" max="7438" width="10.75" style="35" bestFit="1" customWidth="1"/>
    <col min="7439" max="7439" width="3.125" style="35" customWidth="1"/>
    <col min="7440" max="7440" width="11.25" style="35" bestFit="1" customWidth="1"/>
    <col min="7441" max="7441" width="2.625" style="35" customWidth="1"/>
    <col min="7442" max="7442" width="11.625" style="35" bestFit="1" customWidth="1"/>
    <col min="7443" max="7443" width="9.875" style="35" bestFit="1" customWidth="1"/>
    <col min="7444" max="7679" width="9" style="35"/>
    <col min="7680" max="7680" width="11.5" style="35" bestFit="1" customWidth="1"/>
    <col min="7681" max="7681" width="1.875" style="35" customWidth="1"/>
    <col min="7682" max="7682" width="42.625" style="35" bestFit="1" customWidth="1"/>
    <col min="7683" max="7683" width="2.875" style="35" customWidth="1"/>
    <col min="7684" max="7684" width="11" style="35" bestFit="1" customWidth="1"/>
    <col min="7685" max="7685" width="2.875" style="35" customWidth="1"/>
    <col min="7686" max="7686" width="12.125" style="35" bestFit="1" customWidth="1"/>
    <col min="7687" max="7687" width="2.625" style="35" customWidth="1"/>
    <col min="7688" max="7688" width="11.25" style="35" bestFit="1" customWidth="1"/>
    <col min="7689" max="7689" width="2.75" style="35" customWidth="1"/>
    <col min="7690" max="7690" width="11.625" style="35" bestFit="1" customWidth="1"/>
    <col min="7691" max="7691" width="2.625" style="35" customWidth="1"/>
    <col min="7692" max="7692" width="11" style="35" bestFit="1" customWidth="1"/>
    <col min="7693" max="7693" width="3.375" style="35" customWidth="1"/>
    <col min="7694" max="7694" width="10.75" style="35" bestFit="1" customWidth="1"/>
    <col min="7695" max="7695" width="3.125" style="35" customWidth="1"/>
    <col min="7696" max="7696" width="11.25" style="35" bestFit="1" customWidth="1"/>
    <col min="7697" max="7697" width="2.625" style="35" customWidth="1"/>
    <col min="7698" max="7698" width="11.625" style="35" bestFit="1" customWidth="1"/>
    <col min="7699" max="7699" width="9.875" style="35" bestFit="1" customWidth="1"/>
    <col min="7700" max="7935" width="9" style="35"/>
    <col min="7936" max="7936" width="11.5" style="35" bestFit="1" customWidth="1"/>
    <col min="7937" max="7937" width="1.875" style="35" customWidth="1"/>
    <col min="7938" max="7938" width="42.625" style="35" bestFit="1" customWidth="1"/>
    <col min="7939" max="7939" width="2.875" style="35" customWidth="1"/>
    <col min="7940" max="7940" width="11" style="35" bestFit="1" customWidth="1"/>
    <col min="7941" max="7941" width="2.875" style="35" customWidth="1"/>
    <col min="7942" max="7942" width="12.125" style="35" bestFit="1" customWidth="1"/>
    <col min="7943" max="7943" width="2.625" style="35" customWidth="1"/>
    <col min="7944" max="7944" width="11.25" style="35" bestFit="1" customWidth="1"/>
    <col min="7945" max="7945" width="2.75" style="35" customWidth="1"/>
    <col min="7946" max="7946" width="11.625" style="35" bestFit="1" customWidth="1"/>
    <col min="7947" max="7947" width="2.625" style="35" customWidth="1"/>
    <col min="7948" max="7948" width="11" style="35" bestFit="1" customWidth="1"/>
    <col min="7949" max="7949" width="3.375" style="35" customWidth="1"/>
    <col min="7950" max="7950" width="10.75" style="35" bestFit="1" customWidth="1"/>
    <col min="7951" max="7951" width="3.125" style="35" customWidth="1"/>
    <col min="7952" max="7952" width="11.25" style="35" bestFit="1" customWidth="1"/>
    <col min="7953" max="7953" width="2.625" style="35" customWidth="1"/>
    <col min="7954" max="7954" width="11.625" style="35" bestFit="1" customWidth="1"/>
    <col min="7955" max="7955" width="9.875" style="35" bestFit="1" customWidth="1"/>
    <col min="7956" max="8191" width="9" style="35"/>
    <col min="8192" max="8192" width="11.5" style="35" bestFit="1" customWidth="1"/>
    <col min="8193" max="8193" width="1.875" style="35" customWidth="1"/>
    <col min="8194" max="8194" width="42.625" style="35" bestFit="1" customWidth="1"/>
    <col min="8195" max="8195" width="2.875" style="35" customWidth="1"/>
    <col min="8196" max="8196" width="11" style="35" bestFit="1" customWidth="1"/>
    <col min="8197" max="8197" width="2.875" style="35" customWidth="1"/>
    <col min="8198" max="8198" width="12.125" style="35" bestFit="1" customWidth="1"/>
    <col min="8199" max="8199" width="2.625" style="35" customWidth="1"/>
    <col min="8200" max="8200" width="11.25" style="35" bestFit="1" customWidth="1"/>
    <col min="8201" max="8201" width="2.75" style="35" customWidth="1"/>
    <col min="8202" max="8202" width="11.625" style="35" bestFit="1" customWidth="1"/>
    <col min="8203" max="8203" width="2.625" style="35" customWidth="1"/>
    <col min="8204" max="8204" width="11" style="35" bestFit="1" customWidth="1"/>
    <col min="8205" max="8205" width="3.375" style="35" customWidth="1"/>
    <col min="8206" max="8206" width="10.75" style="35" bestFit="1" customWidth="1"/>
    <col min="8207" max="8207" width="3.125" style="35" customWidth="1"/>
    <col min="8208" max="8208" width="11.25" style="35" bestFit="1" customWidth="1"/>
    <col min="8209" max="8209" width="2.625" style="35" customWidth="1"/>
    <col min="8210" max="8210" width="11.625" style="35" bestFit="1" customWidth="1"/>
    <col min="8211" max="8211" width="9.875" style="35" bestFit="1" customWidth="1"/>
    <col min="8212" max="8447" width="9" style="35"/>
    <col min="8448" max="8448" width="11.5" style="35" bestFit="1" customWidth="1"/>
    <col min="8449" max="8449" width="1.875" style="35" customWidth="1"/>
    <col min="8450" max="8450" width="42.625" style="35" bestFit="1" customWidth="1"/>
    <col min="8451" max="8451" width="2.875" style="35" customWidth="1"/>
    <col min="8452" max="8452" width="11" style="35" bestFit="1" customWidth="1"/>
    <col min="8453" max="8453" width="2.875" style="35" customWidth="1"/>
    <col min="8454" max="8454" width="12.125" style="35" bestFit="1" customWidth="1"/>
    <col min="8455" max="8455" width="2.625" style="35" customWidth="1"/>
    <col min="8456" max="8456" width="11.25" style="35" bestFit="1" customWidth="1"/>
    <col min="8457" max="8457" width="2.75" style="35" customWidth="1"/>
    <col min="8458" max="8458" width="11.625" style="35" bestFit="1" customWidth="1"/>
    <col min="8459" max="8459" width="2.625" style="35" customWidth="1"/>
    <col min="8460" max="8460" width="11" style="35" bestFit="1" customWidth="1"/>
    <col min="8461" max="8461" width="3.375" style="35" customWidth="1"/>
    <col min="8462" max="8462" width="10.75" style="35" bestFit="1" customWidth="1"/>
    <col min="8463" max="8463" width="3.125" style="35" customWidth="1"/>
    <col min="8464" max="8464" width="11.25" style="35" bestFit="1" customWidth="1"/>
    <col min="8465" max="8465" width="2.625" style="35" customWidth="1"/>
    <col min="8466" max="8466" width="11.625" style="35" bestFit="1" customWidth="1"/>
    <col min="8467" max="8467" width="9.875" style="35" bestFit="1" customWidth="1"/>
    <col min="8468" max="8703" width="9" style="35"/>
    <col min="8704" max="8704" width="11.5" style="35" bestFit="1" customWidth="1"/>
    <col min="8705" max="8705" width="1.875" style="35" customWidth="1"/>
    <col min="8706" max="8706" width="42.625" style="35" bestFit="1" customWidth="1"/>
    <col min="8707" max="8707" width="2.875" style="35" customWidth="1"/>
    <col min="8708" max="8708" width="11" style="35" bestFit="1" customWidth="1"/>
    <col min="8709" max="8709" width="2.875" style="35" customWidth="1"/>
    <col min="8710" max="8710" width="12.125" style="35" bestFit="1" customWidth="1"/>
    <col min="8711" max="8711" width="2.625" style="35" customWidth="1"/>
    <col min="8712" max="8712" width="11.25" style="35" bestFit="1" customWidth="1"/>
    <col min="8713" max="8713" width="2.75" style="35" customWidth="1"/>
    <col min="8714" max="8714" width="11.625" style="35" bestFit="1" customWidth="1"/>
    <col min="8715" max="8715" width="2.625" style="35" customWidth="1"/>
    <col min="8716" max="8716" width="11" style="35" bestFit="1" customWidth="1"/>
    <col min="8717" max="8717" width="3.375" style="35" customWidth="1"/>
    <col min="8718" max="8718" width="10.75" style="35" bestFit="1" customWidth="1"/>
    <col min="8719" max="8719" width="3.125" style="35" customWidth="1"/>
    <col min="8720" max="8720" width="11.25" style="35" bestFit="1" customWidth="1"/>
    <col min="8721" max="8721" width="2.625" style="35" customWidth="1"/>
    <col min="8722" max="8722" width="11.625" style="35" bestFit="1" customWidth="1"/>
    <col min="8723" max="8723" width="9.875" style="35" bestFit="1" customWidth="1"/>
    <col min="8724" max="8959" width="9" style="35"/>
    <col min="8960" max="8960" width="11.5" style="35" bestFit="1" customWidth="1"/>
    <col min="8961" max="8961" width="1.875" style="35" customWidth="1"/>
    <col min="8962" max="8962" width="42.625" style="35" bestFit="1" customWidth="1"/>
    <col min="8963" max="8963" width="2.875" style="35" customWidth="1"/>
    <col min="8964" max="8964" width="11" style="35" bestFit="1" customWidth="1"/>
    <col min="8965" max="8965" width="2.875" style="35" customWidth="1"/>
    <col min="8966" max="8966" width="12.125" style="35" bestFit="1" customWidth="1"/>
    <col min="8967" max="8967" width="2.625" style="35" customWidth="1"/>
    <col min="8968" max="8968" width="11.25" style="35" bestFit="1" customWidth="1"/>
    <col min="8969" max="8969" width="2.75" style="35" customWidth="1"/>
    <col min="8970" max="8970" width="11.625" style="35" bestFit="1" customWidth="1"/>
    <col min="8971" max="8971" width="2.625" style="35" customWidth="1"/>
    <col min="8972" max="8972" width="11" style="35" bestFit="1" customWidth="1"/>
    <col min="8973" max="8973" width="3.375" style="35" customWidth="1"/>
    <col min="8974" max="8974" width="10.75" style="35" bestFit="1" customWidth="1"/>
    <col min="8975" max="8975" width="3.125" style="35" customWidth="1"/>
    <col min="8976" max="8976" width="11.25" style="35" bestFit="1" customWidth="1"/>
    <col min="8977" max="8977" width="2.625" style="35" customWidth="1"/>
    <col min="8978" max="8978" width="11.625" style="35" bestFit="1" customWidth="1"/>
    <col min="8979" max="8979" width="9.875" style="35" bestFit="1" customWidth="1"/>
    <col min="8980" max="9215" width="9" style="35"/>
    <col min="9216" max="9216" width="11.5" style="35" bestFit="1" customWidth="1"/>
    <col min="9217" max="9217" width="1.875" style="35" customWidth="1"/>
    <col min="9218" max="9218" width="42.625" style="35" bestFit="1" customWidth="1"/>
    <col min="9219" max="9219" width="2.875" style="35" customWidth="1"/>
    <col min="9220" max="9220" width="11" style="35" bestFit="1" customWidth="1"/>
    <col min="9221" max="9221" width="2.875" style="35" customWidth="1"/>
    <col min="9222" max="9222" width="12.125" style="35" bestFit="1" customWidth="1"/>
    <col min="9223" max="9223" width="2.625" style="35" customWidth="1"/>
    <col min="9224" max="9224" width="11.25" style="35" bestFit="1" customWidth="1"/>
    <col min="9225" max="9225" width="2.75" style="35" customWidth="1"/>
    <col min="9226" max="9226" width="11.625" style="35" bestFit="1" customWidth="1"/>
    <col min="9227" max="9227" width="2.625" style="35" customWidth="1"/>
    <col min="9228" max="9228" width="11" style="35" bestFit="1" customWidth="1"/>
    <col min="9229" max="9229" width="3.375" style="35" customWidth="1"/>
    <col min="9230" max="9230" width="10.75" style="35" bestFit="1" customWidth="1"/>
    <col min="9231" max="9231" width="3.125" style="35" customWidth="1"/>
    <col min="9232" max="9232" width="11.25" style="35" bestFit="1" customWidth="1"/>
    <col min="9233" max="9233" width="2.625" style="35" customWidth="1"/>
    <col min="9234" max="9234" width="11.625" style="35" bestFit="1" customWidth="1"/>
    <col min="9235" max="9235" width="9.875" style="35" bestFit="1" customWidth="1"/>
    <col min="9236" max="9471" width="9" style="35"/>
    <col min="9472" max="9472" width="11.5" style="35" bestFit="1" customWidth="1"/>
    <col min="9473" max="9473" width="1.875" style="35" customWidth="1"/>
    <col min="9474" max="9474" width="42.625" style="35" bestFit="1" customWidth="1"/>
    <col min="9475" max="9475" width="2.875" style="35" customWidth="1"/>
    <col min="9476" max="9476" width="11" style="35" bestFit="1" customWidth="1"/>
    <col min="9477" max="9477" width="2.875" style="35" customWidth="1"/>
    <col min="9478" max="9478" width="12.125" style="35" bestFit="1" customWidth="1"/>
    <col min="9479" max="9479" width="2.625" style="35" customWidth="1"/>
    <col min="9480" max="9480" width="11.25" style="35" bestFit="1" customWidth="1"/>
    <col min="9481" max="9481" width="2.75" style="35" customWidth="1"/>
    <col min="9482" max="9482" width="11.625" style="35" bestFit="1" customWidth="1"/>
    <col min="9483" max="9483" width="2.625" style="35" customWidth="1"/>
    <col min="9484" max="9484" width="11" style="35" bestFit="1" customWidth="1"/>
    <col min="9485" max="9485" width="3.375" style="35" customWidth="1"/>
    <col min="9486" max="9486" width="10.75" style="35" bestFit="1" customWidth="1"/>
    <col min="9487" max="9487" width="3.125" style="35" customWidth="1"/>
    <col min="9488" max="9488" width="11.25" style="35" bestFit="1" customWidth="1"/>
    <col min="9489" max="9489" width="2.625" style="35" customWidth="1"/>
    <col min="9490" max="9490" width="11.625" style="35" bestFit="1" customWidth="1"/>
    <col min="9491" max="9491" width="9.875" style="35" bestFit="1" customWidth="1"/>
    <col min="9492" max="9727" width="9" style="35"/>
    <col min="9728" max="9728" width="11.5" style="35" bestFit="1" customWidth="1"/>
    <col min="9729" max="9729" width="1.875" style="35" customWidth="1"/>
    <col min="9730" max="9730" width="42.625" style="35" bestFit="1" customWidth="1"/>
    <col min="9731" max="9731" width="2.875" style="35" customWidth="1"/>
    <col min="9732" max="9732" width="11" style="35" bestFit="1" customWidth="1"/>
    <col min="9733" max="9733" width="2.875" style="35" customWidth="1"/>
    <col min="9734" max="9734" width="12.125" style="35" bestFit="1" customWidth="1"/>
    <col min="9735" max="9735" width="2.625" style="35" customWidth="1"/>
    <col min="9736" max="9736" width="11.25" style="35" bestFit="1" customWidth="1"/>
    <col min="9737" max="9737" width="2.75" style="35" customWidth="1"/>
    <col min="9738" max="9738" width="11.625" style="35" bestFit="1" customWidth="1"/>
    <col min="9739" max="9739" width="2.625" style="35" customWidth="1"/>
    <col min="9740" max="9740" width="11" style="35" bestFit="1" customWidth="1"/>
    <col min="9741" max="9741" width="3.375" style="35" customWidth="1"/>
    <col min="9742" max="9742" width="10.75" style="35" bestFit="1" customWidth="1"/>
    <col min="9743" max="9743" width="3.125" style="35" customWidth="1"/>
    <col min="9744" max="9744" width="11.25" style="35" bestFit="1" customWidth="1"/>
    <col min="9745" max="9745" width="2.625" style="35" customWidth="1"/>
    <col min="9746" max="9746" width="11.625" style="35" bestFit="1" customWidth="1"/>
    <col min="9747" max="9747" width="9.875" style="35" bestFit="1" customWidth="1"/>
    <col min="9748" max="9983" width="9" style="35"/>
    <col min="9984" max="9984" width="11.5" style="35" bestFit="1" customWidth="1"/>
    <col min="9985" max="9985" width="1.875" style="35" customWidth="1"/>
    <col min="9986" max="9986" width="42.625" style="35" bestFit="1" customWidth="1"/>
    <col min="9987" max="9987" width="2.875" style="35" customWidth="1"/>
    <col min="9988" max="9988" width="11" style="35" bestFit="1" customWidth="1"/>
    <col min="9989" max="9989" width="2.875" style="35" customWidth="1"/>
    <col min="9990" max="9990" width="12.125" style="35" bestFit="1" customWidth="1"/>
    <col min="9991" max="9991" width="2.625" style="35" customWidth="1"/>
    <col min="9992" max="9992" width="11.25" style="35" bestFit="1" customWidth="1"/>
    <col min="9993" max="9993" width="2.75" style="35" customWidth="1"/>
    <col min="9994" max="9994" width="11.625" style="35" bestFit="1" customWidth="1"/>
    <col min="9995" max="9995" width="2.625" style="35" customWidth="1"/>
    <col min="9996" max="9996" width="11" style="35" bestFit="1" customWidth="1"/>
    <col min="9997" max="9997" width="3.375" style="35" customWidth="1"/>
    <col min="9998" max="9998" width="10.75" style="35" bestFit="1" customWidth="1"/>
    <col min="9999" max="9999" width="3.125" style="35" customWidth="1"/>
    <col min="10000" max="10000" width="11.25" style="35" bestFit="1" customWidth="1"/>
    <col min="10001" max="10001" width="2.625" style="35" customWidth="1"/>
    <col min="10002" max="10002" width="11.625" style="35" bestFit="1" customWidth="1"/>
    <col min="10003" max="10003" width="9.875" style="35" bestFit="1" customWidth="1"/>
    <col min="10004" max="10239" width="9" style="35"/>
    <col min="10240" max="10240" width="11.5" style="35" bestFit="1" customWidth="1"/>
    <col min="10241" max="10241" width="1.875" style="35" customWidth="1"/>
    <col min="10242" max="10242" width="42.625" style="35" bestFit="1" customWidth="1"/>
    <col min="10243" max="10243" width="2.875" style="35" customWidth="1"/>
    <col min="10244" max="10244" width="11" style="35" bestFit="1" customWidth="1"/>
    <col min="10245" max="10245" width="2.875" style="35" customWidth="1"/>
    <col min="10246" max="10246" width="12.125" style="35" bestFit="1" customWidth="1"/>
    <col min="10247" max="10247" width="2.625" style="35" customWidth="1"/>
    <col min="10248" max="10248" width="11.25" style="35" bestFit="1" customWidth="1"/>
    <col min="10249" max="10249" width="2.75" style="35" customWidth="1"/>
    <col min="10250" max="10250" width="11.625" style="35" bestFit="1" customWidth="1"/>
    <col min="10251" max="10251" width="2.625" style="35" customWidth="1"/>
    <col min="10252" max="10252" width="11" style="35" bestFit="1" customWidth="1"/>
    <col min="10253" max="10253" width="3.375" style="35" customWidth="1"/>
    <col min="10254" max="10254" width="10.75" style="35" bestFit="1" customWidth="1"/>
    <col min="10255" max="10255" width="3.125" style="35" customWidth="1"/>
    <col min="10256" max="10256" width="11.25" style="35" bestFit="1" customWidth="1"/>
    <col min="10257" max="10257" width="2.625" style="35" customWidth="1"/>
    <col min="10258" max="10258" width="11.625" style="35" bestFit="1" customWidth="1"/>
    <col min="10259" max="10259" width="9.875" style="35" bestFit="1" customWidth="1"/>
    <col min="10260" max="10495" width="9" style="35"/>
    <col min="10496" max="10496" width="11.5" style="35" bestFit="1" customWidth="1"/>
    <col min="10497" max="10497" width="1.875" style="35" customWidth="1"/>
    <col min="10498" max="10498" width="42.625" style="35" bestFit="1" customWidth="1"/>
    <col min="10499" max="10499" width="2.875" style="35" customWidth="1"/>
    <col min="10500" max="10500" width="11" style="35" bestFit="1" customWidth="1"/>
    <col min="10501" max="10501" width="2.875" style="35" customWidth="1"/>
    <col min="10502" max="10502" width="12.125" style="35" bestFit="1" customWidth="1"/>
    <col min="10503" max="10503" width="2.625" style="35" customWidth="1"/>
    <col min="10504" max="10504" width="11.25" style="35" bestFit="1" customWidth="1"/>
    <col min="10505" max="10505" width="2.75" style="35" customWidth="1"/>
    <col min="10506" max="10506" width="11.625" style="35" bestFit="1" customWidth="1"/>
    <col min="10507" max="10507" width="2.625" style="35" customWidth="1"/>
    <col min="10508" max="10508" width="11" style="35" bestFit="1" customWidth="1"/>
    <col min="10509" max="10509" width="3.375" style="35" customWidth="1"/>
    <col min="10510" max="10510" width="10.75" style="35" bestFit="1" customWidth="1"/>
    <col min="10511" max="10511" width="3.125" style="35" customWidth="1"/>
    <col min="10512" max="10512" width="11.25" style="35" bestFit="1" customWidth="1"/>
    <col min="10513" max="10513" width="2.625" style="35" customWidth="1"/>
    <col min="10514" max="10514" width="11.625" style="35" bestFit="1" customWidth="1"/>
    <col min="10515" max="10515" width="9.875" style="35" bestFit="1" customWidth="1"/>
    <col min="10516" max="10751" width="9" style="35"/>
    <col min="10752" max="10752" width="11.5" style="35" bestFit="1" customWidth="1"/>
    <col min="10753" max="10753" width="1.875" style="35" customWidth="1"/>
    <col min="10754" max="10754" width="42.625" style="35" bestFit="1" customWidth="1"/>
    <col min="10755" max="10755" width="2.875" style="35" customWidth="1"/>
    <col min="10756" max="10756" width="11" style="35" bestFit="1" customWidth="1"/>
    <col min="10757" max="10757" width="2.875" style="35" customWidth="1"/>
    <col min="10758" max="10758" width="12.125" style="35" bestFit="1" customWidth="1"/>
    <col min="10759" max="10759" width="2.625" style="35" customWidth="1"/>
    <col min="10760" max="10760" width="11.25" style="35" bestFit="1" customWidth="1"/>
    <col min="10761" max="10761" width="2.75" style="35" customWidth="1"/>
    <col min="10762" max="10762" width="11.625" style="35" bestFit="1" customWidth="1"/>
    <col min="10763" max="10763" width="2.625" style="35" customWidth="1"/>
    <col min="10764" max="10764" width="11" style="35" bestFit="1" customWidth="1"/>
    <col min="10765" max="10765" width="3.375" style="35" customWidth="1"/>
    <col min="10766" max="10766" width="10.75" style="35" bestFit="1" customWidth="1"/>
    <col min="10767" max="10767" width="3.125" style="35" customWidth="1"/>
    <col min="10768" max="10768" width="11.25" style="35" bestFit="1" customWidth="1"/>
    <col min="10769" max="10769" width="2.625" style="35" customWidth="1"/>
    <col min="10770" max="10770" width="11.625" style="35" bestFit="1" customWidth="1"/>
    <col min="10771" max="10771" width="9.875" style="35" bestFit="1" customWidth="1"/>
    <col min="10772" max="11007" width="9" style="35"/>
    <col min="11008" max="11008" width="11.5" style="35" bestFit="1" customWidth="1"/>
    <col min="11009" max="11009" width="1.875" style="35" customWidth="1"/>
    <col min="11010" max="11010" width="42.625" style="35" bestFit="1" customWidth="1"/>
    <col min="11011" max="11011" width="2.875" style="35" customWidth="1"/>
    <col min="11012" max="11012" width="11" style="35" bestFit="1" customWidth="1"/>
    <col min="11013" max="11013" width="2.875" style="35" customWidth="1"/>
    <col min="11014" max="11014" width="12.125" style="35" bestFit="1" customWidth="1"/>
    <col min="11015" max="11015" width="2.625" style="35" customWidth="1"/>
    <col min="11016" max="11016" width="11.25" style="35" bestFit="1" customWidth="1"/>
    <col min="11017" max="11017" width="2.75" style="35" customWidth="1"/>
    <col min="11018" max="11018" width="11.625" style="35" bestFit="1" customWidth="1"/>
    <col min="11019" max="11019" width="2.625" style="35" customWidth="1"/>
    <col min="11020" max="11020" width="11" style="35" bestFit="1" customWidth="1"/>
    <col min="11021" max="11021" width="3.375" style="35" customWidth="1"/>
    <col min="11022" max="11022" width="10.75" style="35" bestFit="1" customWidth="1"/>
    <col min="11023" max="11023" width="3.125" style="35" customWidth="1"/>
    <col min="11024" max="11024" width="11.25" style="35" bestFit="1" customWidth="1"/>
    <col min="11025" max="11025" width="2.625" style="35" customWidth="1"/>
    <col min="11026" max="11026" width="11.625" style="35" bestFit="1" customWidth="1"/>
    <col min="11027" max="11027" width="9.875" style="35" bestFit="1" customWidth="1"/>
    <col min="11028" max="11263" width="9" style="35"/>
    <col min="11264" max="11264" width="11.5" style="35" bestFit="1" customWidth="1"/>
    <col min="11265" max="11265" width="1.875" style="35" customWidth="1"/>
    <col min="11266" max="11266" width="42.625" style="35" bestFit="1" customWidth="1"/>
    <col min="11267" max="11267" width="2.875" style="35" customWidth="1"/>
    <col min="11268" max="11268" width="11" style="35" bestFit="1" customWidth="1"/>
    <col min="11269" max="11269" width="2.875" style="35" customWidth="1"/>
    <col min="11270" max="11270" width="12.125" style="35" bestFit="1" customWidth="1"/>
    <col min="11271" max="11271" width="2.625" style="35" customWidth="1"/>
    <col min="11272" max="11272" width="11.25" style="35" bestFit="1" customWidth="1"/>
    <col min="11273" max="11273" width="2.75" style="35" customWidth="1"/>
    <col min="11274" max="11274" width="11.625" style="35" bestFit="1" customWidth="1"/>
    <col min="11275" max="11275" width="2.625" style="35" customWidth="1"/>
    <col min="11276" max="11276" width="11" style="35" bestFit="1" customWidth="1"/>
    <col min="11277" max="11277" width="3.375" style="35" customWidth="1"/>
    <col min="11278" max="11278" width="10.75" style="35" bestFit="1" customWidth="1"/>
    <col min="11279" max="11279" width="3.125" style="35" customWidth="1"/>
    <col min="11280" max="11280" width="11.25" style="35" bestFit="1" customWidth="1"/>
    <col min="11281" max="11281" width="2.625" style="35" customWidth="1"/>
    <col min="11282" max="11282" width="11.625" style="35" bestFit="1" customWidth="1"/>
    <col min="11283" max="11283" width="9.875" style="35" bestFit="1" customWidth="1"/>
    <col min="11284" max="11519" width="9" style="35"/>
    <col min="11520" max="11520" width="11.5" style="35" bestFit="1" customWidth="1"/>
    <col min="11521" max="11521" width="1.875" style="35" customWidth="1"/>
    <col min="11522" max="11522" width="42.625" style="35" bestFit="1" customWidth="1"/>
    <col min="11523" max="11523" width="2.875" style="35" customWidth="1"/>
    <col min="11524" max="11524" width="11" style="35" bestFit="1" customWidth="1"/>
    <col min="11525" max="11525" width="2.875" style="35" customWidth="1"/>
    <col min="11526" max="11526" width="12.125" style="35" bestFit="1" customWidth="1"/>
    <col min="11527" max="11527" width="2.625" style="35" customWidth="1"/>
    <col min="11528" max="11528" width="11.25" style="35" bestFit="1" customWidth="1"/>
    <col min="11529" max="11529" width="2.75" style="35" customWidth="1"/>
    <col min="11530" max="11530" width="11.625" style="35" bestFit="1" customWidth="1"/>
    <col min="11531" max="11531" width="2.625" style="35" customWidth="1"/>
    <col min="11532" max="11532" width="11" style="35" bestFit="1" customWidth="1"/>
    <col min="11533" max="11533" width="3.375" style="35" customWidth="1"/>
    <col min="11534" max="11534" width="10.75" style="35" bestFit="1" customWidth="1"/>
    <col min="11535" max="11535" width="3.125" style="35" customWidth="1"/>
    <col min="11536" max="11536" width="11.25" style="35" bestFit="1" customWidth="1"/>
    <col min="11537" max="11537" width="2.625" style="35" customWidth="1"/>
    <col min="11538" max="11538" width="11.625" style="35" bestFit="1" customWidth="1"/>
    <col min="11539" max="11539" width="9.875" style="35" bestFit="1" customWidth="1"/>
    <col min="11540" max="11775" width="9" style="35"/>
    <col min="11776" max="11776" width="11.5" style="35" bestFit="1" customWidth="1"/>
    <col min="11777" max="11777" width="1.875" style="35" customWidth="1"/>
    <col min="11778" max="11778" width="42.625" style="35" bestFit="1" customWidth="1"/>
    <col min="11779" max="11779" width="2.875" style="35" customWidth="1"/>
    <col min="11780" max="11780" width="11" style="35" bestFit="1" customWidth="1"/>
    <col min="11781" max="11781" width="2.875" style="35" customWidth="1"/>
    <col min="11782" max="11782" width="12.125" style="35" bestFit="1" customWidth="1"/>
    <col min="11783" max="11783" width="2.625" style="35" customWidth="1"/>
    <col min="11784" max="11784" width="11.25" style="35" bestFit="1" customWidth="1"/>
    <col min="11785" max="11785" width="2.75" style="35" customWidth="1"/>
    <col min="11786" max="11786" width="11.625" style="35" bestFit="1" customWidth="1"/>
    <col min="11787" max="11787" width="2.625" style="35" customWidth="1"/>
    <col min="11788" max="11788" width="11" style="35" bestFit="1" customWidth="1"/>
    <col min="11789" max="11789" width="3.375" style="35" customWidth="1"/>
    <col min="11790" max="11790" width="10.75" style="35" bestFit="1" customWidth="1"/>
    <col min="11791" max="11791" width="3.125" style="35" customWidth="1"/>
    <col min="11792" max="11792" width="11.25" style="35" bestFit="1" customWidth="1"/>
    <col min="11793" max="11793" width="2.625" style="35" customWidth="1"/>
    <col min="11794" max="11794" width="11.625" style="35" bestFit="1" customWidth="1"/>
    <col min="11795" max="11795" width="9.875" style="35" bestFit="1" customWidth="1"/>
    <col min="11796" max="12031" width="9" style="35"/>
    <col min="12032" max="12032" width="11.5" style="35" bestFit="1" customWidth="1"/>
    <col min="12033" max="12033" width="1.875" style="35" customWidth="1"/>
    <col min="12034" max="12034" width="42.625" style="35" bestFit="1" customWidth="1"/>
    <col min="12035" max="12035" width="2.875" style="35" customWidth="1"/>
    <col min="12036" max="12036" width="11" style="35" bestFit="1" customWidth="1"/>
    <col min="12037" max="12037" width="2.875" style="35" customWidth="1"/>
    <col min="12038" max="12038" width="12.125" style="35" bestFit="1" customWidth="1"/>
    <col min="12039" max="12039" width="2.625" style="35" customWidth="1"/>
    <col min="12040" max="12040" width="11.25" style="35" bestFit="1" customWidth="1"/>
    <col min="12041" max="12041" width="2.75" style="35" customWidth="1"/>
    <col min="12042" max="12042" width="11.625" style="35" bestFit="1" customWidth="1"/>
    <col min="12043" max="12043" width="2.625" style="35" customWidth="1"/>
    <col min="12044" max="12044" width="11" style="35" bestFit="1" customWidth="1"/>
    <col min="12045" max="12045" width="3.375" style="35" customWidth="1"/>
    <col min="12046" max="12046" width="10.75" style="35" bestFit="1" customWidth="1"/>
    <col min="12047" max="12047" width="3.125" style="35" customWidth="1"/>
    <col min="12048" max="12048" width="11.25" style="35" bestFit="1" customWidth="1"/>
    <col min="12049" max="12049" width="2.625" style="35" customWidth="1"/>
    <col min="12050" max="12050" width="11.625" style="35" bestFit="1" customWidth="1"/>
    <col min="12051" max="12051" width="9.875" style="35" bestFit="1" customWidth="1"/>
    <col min="12052" max="12287" width="9" style="35"/>
    <col min="12288" max="12288" width="11.5" style="35" bestFit="1" customWidth="1"/>
    <col min="12289" max="12289" width="1.875" style="35" customWidth="1"/>
    <col min="12290" max="12290" width="42.625" style="35" bestFit="1" customWidth="1"/>
    <col min="12291" max="12291" width="2.875" style="35" customWidth="1"/>
    <col min="12292" max="12292" width="11" style="35" bestFit="1" customWidth="1"/>
    <col min="12293" max="12293" width="2.875" style="35" customWidth="1"/>
    <col min="12294" max="12294" width="12.125" style="35" bestFit="1" customWidth="1"/>
    <col min="12295" max="12295" width="2.625" style="35" customWidth="1"/>
    <col min="12296" max="12296" width="11.25" style="35" bestFit="1" customWidth="1"/>
    <col min="12297" max="12297" width="2.75" style="35" customWidth="1"/>
    <col min="12298" max="12298" width="11.625" style="35" bestFit="1" customWidth="1"/>
    <col min="12299" max="12299" width="2.625" style="35" customWidth="1"/>
    <col min="12300" max="12300" width="11" style="35" bestFit="1" customWidth="1"/>
    <col min="12301" max="12301" width="3.375" style="35" customWidth="1"/>
    <col min="12302" max="12302" width="10.75" style="35" bestFit="1" customWidth="1"/>
    <col min="12303" max="12303" width="3.125" style="35" customWidth="1"/>
    <col min="12304" max="12304" width="11.25" style="35" bestFit="1" customWidth="1"/>
    <col min="12305" max="12305" width="2.625" style="35" customWidth="1"/>
    <col min="12306" max="12306" width="11.625" style="35" bestFit="1" customWidth="1"/>
    <col min="12307" max="12307" width="9.875" style="35" bestFit="1" customWidth="1"/>
    <col min="12308" max="12543" width="9" style="35"/>
    <col min="12544" max="12544" width="11.5" style="35" bestFit="1" customWidth="1"/>
    <col min="12545" max="12545" width="1.875" style="35" customWidth="1"/>
    <col min="12546" max="12546" width="42.625" style="35" bestFit="1" customWidth="1"/>
    <col min="12547" max="12547" width="2.875" style="35" customWidth="1"/>
    <col min="12548" max="12548" width="11" style="35" bestFit="1" customWidth="1"/>
    <col min="12549" max="12549" width="2.875" style="35" customWidth="1"/>
    <col min="12550" max="12550" width="12.125" style="35" bestFit="1" customWidth="1"/>
    <col min="12551" max="12551" width="2.625" style="35" customWidth="1"/>
    <col min="12552" max="12552" width="11.25" style="35" bestFit="1" customWidth="1"/>
    <col min="12553" max="12553" width="2.75" style="35" customWidth="1"/>
    <col min="12554" max="12554" width="11.625" style="35" bestFit="1" customWidth="1"/>
    <col min="12555" max="12555" width="2.625" style="35" customWidth="1"/>
    <col min="12556" max="12556" width="11" style="35" bestFit="1" customWidth="1"/>
    <col min="12557" max="12557" width="3.375" style="35" customWidth="1"/>
    <col min="12558" max="12558" width="10.75" style="35" bestFit="1" customWidth="1"/>
    <col min="12559" max="12559" width="3.125" style="35" customWidth="1"/>
    <col min="12560" max="12560" width="11.25" style="35" bestFit="1" customWidth="1"/>
    <col min="12561" max="12561" width="2.625" style="35" customWidth="1"/>
    <col min="12562" max="12562" width="11.625" style="35" bestFit="1" customWidth="1"/>
    <col min="12563" max="12563" width="9.875" style="35" bestFit="1" customWidth="1"/>
    <col min="12564" max="12799" width="9" style="35"/>
    <col min="12800" max="12800" width="11.5" style="35" bestFit="1" customWidth="1"/>
    <col min="12801" max="12801" width="1.875" style="35" customWidth="1"/>
    <col min="12802" max="12802" width="42.625" style="35" bestFit="1" customWidth="1"/>
    <col min="12803" max="12803" width="2.875" style="35" customWidth="1"/>
    <col min="12804" max="12804" width="11" style="35" bestFit="1" customWidth="1"/>
    <col min="12805" max="12805" width="2.875" style="35" customWidth="1"/>
    <col min="12806" max="12806" width="12.125" style="35" bestFit="1" customWidth="1"/>
    <col min="12807" max="12807" width="2.625" style="35" customWidth="1"/>
    <col min="12808" max="12808" width="11.25" style="35" bestFit="1" customWidth="1"/>
    <col min="12809" max="12809" width="2.75" style="35" customWidth="1"/>
    <col min="12810" max="12810" width="11.625" style="35" bestFit="1" customWidth="1"/>
    <col min="12811" max="12811" width="2.625" style="35" customWidth="1"/>
    <col min="12812" max="12812" width="11" style="35" bestFit="1" customWidth="1"/>
    <col min="12813" max="12813" width="3.375" style="35" customWidth="1"/>
    <col min="12814" max="12814" width="10.75" style="35" bestFit="1" customWidth="1"/>
    <col min="12815" max="12815" width="3.125" style="35" customWidth="1"/>
    <col min="12816" max="12816" width="11.25" style="35" bestFit="1" customWidth="1"/>
    <col min="12817" max="12817" width="2.625" style="35" customWidth="1"/>
    <col min="12818" max="12818" width="11.625" style="35" bestFit="1" customWidth="1"/>
    <col min="12819" max="12819" width="9.875" style="35" bestFit="1" customWidth="1"/>
    <col min="12820" max="13055" width="9" style="35"/>
    <col min="13056" max="13056" width="11.5" style="35" bestFit="1" customWidth="1"/>
    <col min="13057" max="13057" width="1.875" style="35" customWidth="1"/>
    <col min="13058" max="13058" width="42.625" style="35" bestFit="1" customWidth="1"/>
    <col min="13059" max="13059" width="2.875" style="35" customWidth="1"/>
    <col min="13060" max="13060" width="11" style="35" bestFit="1" customWidth="1"/>
    <col min="13061" max="13061" width="2.875" style="35" customWidth="1"/>
    <col min="13062" max="13062" width="12.125" style="35" bestFit="1" customWidth="1"/>
    <col min="13063" max="13063" width="2.625" style="35" customWidth="1"/>
    <col min="13064" max="13064" width="11.25" style="35" bestFit="1" customWidth="1"/>
    <col min="13065" max="13065" width="2.75" style="35" customWidth="1"/>
    <col min="13066" max="13066" width="11.625" style="35" bestFit="1" customWidth="1"/>
    <col min="13067" max="13067" width="2.625" style="35" customWidth="1"/>
    <col min="13068" max="13068" width="11" style="35" bestFit="1" customWidth="1"/>
    <col min="13069" max="13069" width="3.375" style="35" customWidth="1"/>
    <col min="13070" max="13070" width="10.75" style="35" bestFit="1" customWidth="1"/>
    <col min="13071" max="13071" width="3.125" style="35" customWidth="1"/>
    <col min="13072" max="13072" width="11.25" style="35" bestFit="1" customWidth="1"/>
    <col min="13073" max="13073" width="2.625" style="35" customWidth="1"/>
    <col min="13074" max="13074" width="11.625" style="35" bestFit="1" customWidth="1"/>
    <col min="13075" max="13075" width="9.875" style="35" bestFit="1" customWidth="1"/>
    <col min="13076" max="13311" width="9" style="35"/>
    <col min="13312" max="13312" width="11.5" style="35" bestFit="1" customWidth="1"/>
    <col min="13313" max="13313" width="1.875" style="35" customWidth="1"/>
    <col min="13314" max="13314" width="42.625" style="35" bestFit="1" customWidth="1"/>
    <col min="13315" max="13315" width="2.875" style="35" customWidth="1"/>
    <col min="13316" max="13316" width="11" style="35" bestFit="1" customWidth="1"/>
    <col min="13317" max="13317" width="2.875" style="35" customWidth="1"/>
    <col min="13318" max="13318" width="12.125" style="35" bestFit="1" customWidth="1"/>
    <col min="13319" max="13319" width="2.625" style="35" customWidth="1"/>
    <col min="13320" max="13320" width="11.25" style="35" bestFit="1" customWidth="1"/>
    <col min="13321" max="13321" width="2.75" style="35" customWidth="1"/>
    <col min="13322" max="13322" width="11.625" style="35" bestFit="1" customWidth="1"/>
    <col min="13323" max="13323" width="2.625" style="35" customWidth="1"/>
    <col min="13324" max="13324" width="11" style="35" bestFit="1" customWidth="1"/>
    <col min="13325" max="13325" width="3.375" style="35" customWidth="1"/>
    <col min="13326" max="13326" width="10.75" style="35" bestFit="1" customWidth="1"/>
    <col min="13327" max="13327" width="3.125" style="35" customWidth="1"/>
    <col min="13328" max="13328" width="11.25" style="35" bestFit="1" customWidth="1"/>
    <col min="13329" max="13329" width="2.625" style="35" customWidth="1"/>
    <col min="13330" max="13330" width="11.625" style="35" bestFit="1" customWidth="1"/>
    <col min="13331" max="13331" width="9.875" style="35" bestFit="1" customWidth="1"/>
    <col min="13332" max="13567" width="9" style="35"/>
    <col min="13568" max="13568" width="11.5" style="35" bestFit="1" customWidth="1"/>
    <col min="13569" max="13569" width="1.875" style="35" customWidth="1"/>
    <col min="13570" max="13570" width="42.625" style="35" bestFit="1" customWidth="1"/>
    <col min="13571" max="13571" width="2.875" style="35" customWidth="1"/>
    <col min="13572" max="13572" width="11" style="35" bestFit="1" customWidth="1"/>
    <col min="13573" max="13573" width="2.875" style="35" customWidth="1"/>
    <col min="13574" max="13574" width="12.125" style="35" bestFit="1" customWidth="1"/>
    <col min="13575" max="13575" width="2.625" style="35" customWidth="1"/>
    <col min="13576" max="13576" width="11.25" style="35" bestFit="1" customWidth="1"/>
    <col min="13577" max="13577" width="2.75" style="35" customWidth="1"/>
    <col min="13578" max="13578" width="11.625" style="35" bestFit="1" customWidth="1"/>
    <col min="13579" max="13579" width="2.625" style="35" customWidth="1"/>
    <col min="13580" max="13580" width="11" style="35" bestFit="1" customWidth="1"/>
    <col min="13581" max="13581" width="3.375" style="35" customWidth="1"/>
    <col min="13582" max="13582" width="10.75" style="35" bestFit="1" customWidth="1"/>
    <col min="13583" max="13583" width="3.125" style="35" customWidth="1"/>
    <col min="13584" max="13584" width="11.25" style="35" bestFit="1" customWidth="1"/>
    <col min="13585" max="13585" width="2.625" style="35" customWidth="1"/>
    <col min="13586" max="13586" width="11.625" style="35" bestFit="1" customWidth="1"/>
    <col min="13587" max="13587" width="9.875" style="35" bestFit="1" customWidth="1"/>
    <col min="13588" max="13823" width="9" style="35"/>
    <col min="13824" max="13824" width="11.5" style="35" bestFit="1" customWidth="1"/>
    <col min="13825" max="13825" width="1.875" style="35" customWidth="1"/>
    <col min="13826" max="13826" width="42.625" style="35" bestFit="1" customWidth="1"/>
    <col min="13827" max="13827" width="2.875" style="35" customWidth="1"/>
    <col min="13828" max="13828" width="11" style="35" bestFit="1" customWidth="1"/>
    <col min="13829" max="13829" width="2.875" style="35" customWidth="1"/>
    <col min="13830" max="13830" width="12.125" style="35" bestFit="1" customWidth="1"/>
    <col min="13831" max="13831" width="2.625" style="35" customWidth="1"/>
    <col min="13832" max="13832" width="11.25" style="35" bestFit="1" customWidth="1"/>
    <col min="13833" max="13833" width="2.75" style="35" customWidth="1"/>
    <col min="13834" max="13834" width="11.625" style="35" bestFit="1" customWidth="1"/>
    <col min="13835" max="13835" width="2.625" style="35" customWidth="1"/>
    <col min="13836" max="13836" width="11" style="35" bestFit="1" customWidth="1"/>
    <col min="13837" max="13837" width="3.375" style="35" customWidth="1"/>
    <col min="13838" max="13838" width="10.75" style="35" bestFit="1" customWidth="1"/>
    <col min="13839" max="13839" width="3.125" style="35" customWidth="1"/>
    <col min="13840" max="13840" width="11.25" style="35" bestFit="1" customWidth="1"/>
    <col min="13841" max="13841" width="2.625" style="35" customWidth="1"/>
    <col min="13842" max="13842" width="11.625" style="35" bestFit="1" customWidth="1"/>
    <col min="13843" max="13843" width="9.875" style="35" bestFit="1" customWidth="1"/>
    <col min="13844" max="14079" width="9" style="35"/>
    <col min="14080" max="14080" width="11.5" style="35" bestFit="1" customWidth="1"/>
    <col min="14081" max="14081" width="1.875" style="35" customWidth="1"/>
    <col min="14082" max="14082" width="42.625" style="35" bestFit="1" customWidth="1"/>
    <col min="14083" max="14083" width="2.875" style="35" customWidth="1"/>
    <col min="14084" max="14084" width="11" style="35" bestFit="1" customWidth="1"/>
    <col min="14085" max="14085" width="2.875" style="35" customWidth="1"/>
    <col min="14086" max="14086" width="12.125" style="35" bestFit="1" customWidth="1"/>
    <col min="14087" max="14087" width="2.625" style="35" customWidth="1"/>
    <col min="14088" max="14088" width="11.25" style="35" bestFit="1" customWidth="1"/>
    <col min="14089" max="14089" width="2.75" style="35" customWidth="1"/>
    <col min="14090" max="14090" width="11.625" style="35" bestFit="1" customWidth="1"/>
    <col min="14091" max="14091" width="2.625" style="35" customWidth="1"/>
    <col min="14092" max="14092" width="11" style="35" bestFit="1" customWidth="1"/>
    <col min="14093" max="14093" width="3.375" style="35" customWidth="1"/>
    <col min="14094" max="14094" width="10.75" style="35" bestFit="1" customWidth="1"/>
    <col min="14095" max="14095" width="3.125" style="35" customWidth="1"/>
    <col min="14096" max="14096" width="11.25" style="35" bestFit="1" customWidth="1"/>
    <col min="14097" max="14097" width="2.625" style="35" customWidth="1"/>
    <col min="14098" max="14098" width="11.625" style="35" bestFit="1" customWidth="1"/>
    <col min="14099" max="14099" width="9.875" style="35" bestFit="1" customWidth="1"/>
    <col min="14100" max="14335" width="9" style="35"/>
    <col min="14336" max="14336" width="11.5" style="35" bestFit="1" customWidth="1"/>
    <col min="14337" max="14337" width="1.875" style="35" customWidth="1"/>
    <col min="14338" max="14338" width="42.625" style="35" bestFit="1" customWidth="1"/>
    <col min="14339" max="14339" width="2.875" style="35" customWidth="1"/>
    <col min="14340" max="14340" width="11" style="35" bestFit="1" customWidth="1"/>
    <col min="14341" max="14341" width="2.875" style="35" customWidth="1"/>
    <col min="14342" max="14342" width="12.125" style="35" bestFit="1" customWidth="1"/>
    <col min="14343" max="14343" width="2.625" style="35" customWidth="1"/>
    <col min="14344" max="14344" width="11.25" style="35" bestFit="1" customWidth="1"/>
    <col min="14345" max="14345" width="2.75" style="35" customWidth="1"/>
    <col min="14346" max="14346" width="11.625" style="35" bestFit="1" customWidth="1"/>
    <col min="14347" max="14347" width="2.625" style="35" customWidth="1"/>
    <col min="14348" max="14348" width="11" style="35" bestFit="1" customWidth="1"/>
    <col min="14349" max="14349" width="3.375" style="35" customWidth="1"/>
    <col min="14350" max="14350" width="10.75" style="35" bestFit="1" customWidth="1"/>
    <col min="14351" max="14351" width="3.125" style="35" customWidth="1"/>
    <col min="14352" max="14352" width="11.25" style="35" bestFit="1" customWidth="1"/>
    <col min="14353" max="14353" width="2.625" style="35" customWidth="1"/>
    <col min="14354" max="14354" width="11.625" style="35" bestFit="1" customWidth="1"/>
    <col min="14355" max="14355" width="9.875" style="35" bestFit="1" customWidth="1"/>
    <col min="14356" max="14591" width="9" style="35"/>
    <col min="14592" max="14592" width="11.5" style="35" bestFit="1" customWidth="1"/>
    <col min="14593" max="14593" width="1.875" style="35" customWidth="1"/>
    <col min="14594" max="14594" width="42.625" style="35" bestFit="1" customWidth="1"/>
    <col min="14595" max="14595" width="2.875" style="35" customWidth="1"/>
    <col min="14596" max="14596" width="11" style="35" bestFit="1" customWidth="1"/>
    <col min="14597" max="14597" width="2.875" style="35" customWidth="1"/>
    <col min="14598" max="14598" width="12.125" style="35" bestFit="1" customWidth="1"/>
    <col min="14599" max="14599" width="2.625" style="35" customWidth="1"/>
    <col min="14600" max="14600" width="11.25" style="35" bestFit="1" customWidth="1"/>
    <col min="14601" max="14601" width="2.75" style="35" customWidth="1"/>
    <col min="14602" max="14602" width="11.625" style="35" bestFit="1" customWidth="1"/>
    <col min="14603" max="14603" width="2.625" style="35" customWidth="1"/>
    <col min="14604" max="14604" width="11" style="35" bestFit="1" customWidth="1"/>
    <col min="14605" max="14605" width="3.375" style="35" customWidth="1"/>
    <col min="14606" max="14606" width="10.75" style="35" bestFit="1" customWidth="1"/>
    <col min="14607" max="14607" width="3.125" style="35" customWidth="1"/>
    <col min="14608" max="14608" width="11.25" style="35" bestFit="1" customWidth="1"/>
    <col min="14609" max="14609" width="2.625" style="35" customWidth="1"/>
    <col min="14610" max="14610" width="11.625" style="35" bestFit="1" customWidth="1"/>
    <col min="14611" max="14611" width="9.875" style="35" bestFit="1" customWidth="1"/>
    <col min="14612" max="14847" width="9" style="35"/>
    <col min="14848" max="14848" width="11.5" style="35" bestFit="1" customWidth="1"/>
    <col min="14849" max="14849" width="1.875" style="35" customWidth="1"/>
    <col min="14850" max="14850" width="42.625" style="35" bestFit="1" customWidth="1"/>
    <col min="14851" max="14851" width="2.875" style="35" customWidth="1"/>
    <col min="14852" max="14852" width="11" style="35" bestFit="1" customWidth="1"/>
    <col min="14853" max="14853" width="2.875" style="35" customWidth="1"/>
    <col min="14854" max="14854" width="12.125" style="35" bestFit="1" customWidth="1"/>
    <col min="14855" max="14855" width="2.625" style="35" customWidth="1"/>
    <col min="14856" max="14856" width="11.25" style="35" bestFit="1" customWidth="1"/>
    <col min="14857" max="14857" width="2.75" style="35" customWidth="1"/>
    <col min="14858" max="14858" width="11.625" style="35" bestFit="1" customWidth="1"/>
    <col min="14859" max="14859" width="2.625" style="35" customWidth="1"/>
    <col min="14860" max="14860" width="11" style="35" bestFit="1" customWidth="1"/>
    <col min="14861" max="14861" width="3.375" style="35" customWidth="1"/>
    <col min="14862" max="14862" width="10.75" style="35" bestFit="1" customWidth="1"/>
    <col min="14863" max="14863" width="3.125" style="35" customWidth="1"/>
    <col min="14864" max="14864" width="11.25" style="35" bestFit="1" customWidth="1"/>
    <col min="14865" max="14865" width="2.625" style="35" customWidth="1"/>
    <col min="14866" max="14866" width="11.625" style="35" bestFit="1" customWidth="1"/>
    <col min="14867" max="14867" width="9.875" style="35" bestFit="1" customWidth="1"/>
    <col min="14868" max="15103" width="9" style="35"/>
    <col min="15104" max="15104" width="11.5" style="35" bestFit="1" customWidth="1"/>
    <col min="15105" max="15105" width="1.875" style="35" customWidth="1"/>
    <col min="15106" max="15106" width="42.625" style="35" bestFit="1" customWidth="1"/>
    <col min="15107" max="15107" width="2.875" style="35" customWidth="1"/>
    <col min="15108" max="15108" width="11" style="35" bestFit="1" customWidth="1"/>
    <col min="15109" max="15109" width="2.875" style="35" customWidth="1"/>
    <col min="15110" max="15110" width="12.125" style="35" bestFit="1" customWidth="1"/>
    <col min="15111" max="15111" width="2.625" style="35" customWidth="1"/>
    <col min="15112" max="15112" width="11.25" style="35" bestFit="1" customWidth="1"/>
    <col min="15113" max="15113" width="2.75" style="35" customWidth="1"/>
    <col min="15114" max="15114" width="11.625" style="35" bestFit="1" customWidth="1"/>
    <col min="15115" max="15115" width="2.625" style="35" customWidth="1"/>
    <col min="15116" max="15116" width="11" style="35" bestFit="1" customWidth="1"/>
    <col min="15117" max="15117" width="3.375" style="35" customWidth="1"/>
    <col min="15118" max="15118" width="10.75" style="35" bestFit="1" customWidth="1"/>
    <col min="15119" max="15119" width="3.125" style="35" customWidth="1"/>
    <col min="15120" max="15120" width="11.25" style="35" bestFit="1" customWidth="1"/>
    <col min="15121" max="15121" width="2.625" style="35" customWidth="1"/>
    <col min="15122" max="15122" width="11.625" style="35" bestFit="1" customWidth="1"/>
    <col min="15123" max="15123" width="9.875" style="35" bestFit="1" customWidth="1"/>
    <col min="15124" max="15359" width="9" style="35"/>
    <col min="15360" max="15360" width="11.5" style="35" bestFit="1" customWidth="1"/>
    <col min="15361" max="15361" width="1.875" style="35" customWidth="1"/>
    <col min="15362" max="15362" width="42.625" style="35" bestFit="1" customWidth="1"/>
    <col min="15363" max="15363" width="2.875" style="35" customWidth="1"/>
    <col min="15364" max="15364" width="11" style="35" bestFit="1" customWidth="1"/>
    <col min="15365" max="15365" width="2.875" style="35" customWidth="1"/>
    <col min="15366" max="15366" width="12.125" style="35" bestFit="1" customWidth="1"/>
    <col min="15367" max="15367" width="2.625" style="35" customWidth="1"/>
    <col min="15368" max="15368" width="11.25" style="35" bestFit="1" customWidth="1"/>
    <col min="15369" max="15369" width="2.75" style="35" customWidth="1"/>
    <col min="15370" max="15370" width="11.625" style="35" bestFit="1" customWidth="1"/>
    <col min="15371" max="15371" width="2.625" style="35" customWidth="1"/>
    <col min="15372" max="15372" width="11" style="35" bestFit="1" customWidth="1"/>
    <col min="15373" max="15373" width="3.375" style="35" customWidth="1"/>
    <col min="15374" max="15374" width="10.75" style="35" bestFit="1" customWidth="1"/>
    <col min="15375" max="15375" width="3.125" style="35" customWidth="1"/>
    <col min="15376" max="15376" width="11.25" style="35" bestFit="1" customWidth="1"/>
    <col min="15377" max="15377" width="2.625" style="35" customWidth="1"/>
    <col min="15378" max="15378" width="11.625" style="35" bestFit="1" customWidth="1"/>
    <col min="15379" max="15379" width="9.875" style="35" bestFit="1" customWidth="1"/>
    <col min="15380" max="15615" width="9" style="35"/>
    <col min="15616" max="15616" width="11.5" style="35" bestFit="1" customWidth="1"/>
    <col min="15617" max="15617" width="1.875" style="35" customWidth="1"/>
    <col min="15618" max="15618" width="42.625" style="35" bestFit="1" customWidth="1"/>
    <col min="15619" max="15619" width="2.875" style="35" customWidth="1"/>
    <col min="15620" max="15620" width="11" style="35" bestFit="1" customWidth="1"/>
    <col min="15621" max="15621" width="2.875" style="35" customWidth="1"/>
    <col min="15622" max="15622" width="12.125" style="35" bestFit="1" customWidth="1"/>
    <col min="15623" max="15623" width="2.625" style="35" customWidth="1"/>
    <col min="15624" max="15624" width="11.25" style="35" bestFit="1" customWidth="1"/>
    <col min="15625" max="15625" width="2.75" style="35" customWidth="1"/>
    <col min="15626" max="15626" width="11.625" style="35" bestFit="1" customWidth="1"/>
    <col min="15627" max="15627" width="2.625" style="35" customWidth="1"/>
    <col min="15628" max="15628" width="11" style="35" bestFit="1" customWidth="1"/>
    <col min="15629" max="15629" width="3.375" style="35" customWidth="1"/>
    <col min="15630" max="15630" width="10.75" style="35" bestFit="1" customWidth="1"/>
    <col min="15631" max="15631" width="3.125" style="35" customWidth="1"/>
    <col min="15632" max="15632" width="11.25" style="35" bestFit="1" customWidth="1"/>
    <col min="15633" max="15633" width="2.625" style="35" customWidth="1"/>
    <col min="15634" max="15634" width="11.625" style="35" bestFit="1" customWidth="1"/>
    <col min="15635" max="15635" width="9.875" style="35" bestFit="1" customWidth="1"/>
    <col min="15636" max="15871" width="9" style="35"/>
    <col min="15872" max="15872" width="11.5" style="35" bestFit="1" customWidth="1"/>
    <col min="15873" max="15873" width="1.875" style="35" customWidth="1"/>
    <col min="15874" max="15874" width="42.625" style="35" bestFit="1" customWidth="1"/>
    <col min="15875" max="15875" width="2.875" style="35" customWidth="1"/>
    <col min="15876" max="15876" width="11" style="35" bestFit="1" customWidth="1"/>
    <col min="15877" max="15877" width="2.875" style="35" customWidth="1"/>
    <col min="15878" max="15878" width="12.125" style="35" bestFit="1" customWidth="1"/>
    <col min="15879" max="15879" width="2.625" style="35" customWidth="1"/>
    <col min="15880" max="15880" width="11.25" style="35" bestFit="1" customWidth="1"/>
    <col min="15881" max="15881" width="2.75" style="35" customWidth="1"/>
    <col min="15882" max="15882" width="11.625" style="35" bestFit="1" customWidth="1"/>
    <col min="15883" max="15883" width="2.625" style="35" customWidth="1"/>
    <col min="15884" max="15884" width="11" style="35" bestFit="1" customWidth="1"/>
    <col min="15885" max="15885" width="3.375" style="35" customWidth="1"/>
    <col min="15886" max="15886" width="10.75" style="35" bestFit="1" customWidth="1"/>
    <col min="15887" max="15887" width="3.125" style="35" customWidth="1"/>
    <col min="15888" max="15888" width="11.25" style="35" bestFit="1" customWidth="1"/>
    <col min="15889" max="15889" width="2.625" style="35" customWidth="1"/>
    <col min="15890" max="15890" width="11.625" style="35" bestFit="1" customWidth="1"/>
    <col min="15891" max="15891" width="9.875" style="35" bestFit="1" customWidth="1"/>
    <col min="15892" max="16127" width="9" style="35"/>
    <col min="16128" max="16128" width="11.5" style="35" bestFit="1" customWidth="1"/>
    <col min="16129" max="16129" width="1.875" style="35" customWidth="1"/>
    <col min="16130" max="16130" width="42.625" style="35" bestFit="1" customWidth="1"/>
    <col min="16131" max="16131" width="2.875" style="35" customWidth="1"/>
    <col min="16132" max="16132" width="11" style="35" bestFit="1" customWidth="1"/>
    <col min="16133" max="16133" width="2.875" style="35" customWidth="1"/>
    <col min="16134" max="16134" width="12.125" style="35" bestFit="1" customWidth="1"/>
    <col min="16135" max="16135" width="2.625" style="35" customWidth="1"/>
    <col min="16136" max="16136" width="11.25" style="35" bestFit="1" customWidth="1"/>
    <col min="16137" max="16137" width="2.75" style="35" customWidth="1"/>
    <col min="16138" max="16138" width="11.625" style="35" bestFit="1" customWidth="1"/>
    <col min="16139" max="16139" width="2.625" style="35" customWidth="1"/>
    <col min="16140" max="16140" width="11" style="35" bestFit="1" customWidth="1"/>
    <col min="16141" max="16141" width="3.375" style="35" customWidth="1"/>
    <col min="16142" max="16142" width="10.75" style="35" bestFit="1" customWidth="1"/>
    <col min="16143" max="16143" width="3.125" style="35" customWidth="1"/>
    <col min="16144" max="16144" width="11.25" style="35" bestFit="1" customWidth="1"/>
    <col min="16145" max="16145" width="2.625" style="35" customWidth="1"/>
    <col min="16146" max="16146" width="11.625" style="35" bestFit="1" customWidth="1"/>
    <col min="16147" max="16147" width="9.875" style="35" bestFit="1" customWidth="1"/>
    <col min="16148" max="16384" width="9" style="35"/>
  </cols>
  <sheetData>
    <row r="1" spans="1:19" s="48" customFormat="1" ht="20.25">
      <c r="A1" s="1241" t="s">
        <v>1368</v>
      </c>
      <c r="Q1" s="17"/>
      <c r="R1" s="238"/>
    </row>
    <row r="2" spans="1:19" s="37" customFormat="1" ht="18">
      <c r="B2" s="38"/>
      <c r="C2" s="38"/>
      <c r="D2" s="38"/>
      <c r="E2" s="38"/>
      <c r="F2" s="38"/>
      <c r="G2" s="38"/>
      <c r="H2" s="38"/>
    </row>
    <row r="3" spans="1:19" s="37" customFormat="1" ht="18">
      <c r="A3" s="36"/>
      <c r="B3" s="38"/>
      <c r="C3" s="38"/>
      <c r="D3" s="38"/>
      <c r="E3" s="38"/>
      <c r="F3" s="38"/>
      <c r="G3" s="38"/>
      <c r="H3" s="38"/>
      <c r="P3" s="39"/>
      <c r="R3" s="40"/>
    </row>
    <row r="4" spans="1:19" s="37" customFormat="1" ht="18">
      <c r="A4" s="1508" t="s">
        <v>240</v>
      </c>
      <c r="B4" s="1508"/>
      <c r="C4" s="1508"/>
      <c r="D4" s="1508"/>
      <c r="E4" s="1508"/>
      <c r="F4" s="1508"/>
      <c r="G4" s="1508"/>
      <c r="H4" s="1508"/>
      <c r="I4" s="1508"/>
      <c r="J4" s="1508"/>
      <c r="K4" s="1508"/>
      <c r="L4" s="1508"/>
      <c r="M4" s="1508"/>
      <c r="N4" s="1508"/>
      <c r="O4" s="1508"/>
      <c r="P4" s="1508"/>
      <c r="Q4" s="1508"/>
      <c r="R4" s="1508"/>
      <c r="S4" s="1508"/>
    </row>
    <row r="5" spans="1:19" s="37" customFormat="1" ht="18">
      <c r="A5" s="1508" t="s">
        <v>120</v>
      </c>
      <c r="B5" s="1508"/>
      <c r="C5" s="1508"/>
      <c r="D5" s="1508"/>
      <c r="E5" s="1508"/>
      <c r="F5" s="1508"/>
      <c r="G5" s="1508"/>
      <c r="H5" s="1508"/>
      <c r="I5" s="1508"/>
      <c r="J5" s="1508"/>
      <c r="K5" s="1508"/>
      <c r="L5" s="1508"/>
      <c r="M5" s="1508"/>
      <c r="N5" s="1508"/>
      <c r="O5" s="1508"/>
      <c r="P5" s="1508"/>
      <c r="Q5" s="1508"/>
      <c r="R5" s="1508"/>
      <c r="S5" s="1508"/>
    </row>
    <row r="6" spans="1:19" s="37" customFormat="1" ht="18">
      <c r="A6" s="1509" t="s">
        <v>948</v>
      </c>
      <c r="B6" s="1509"/>
      <c r="C6" s="1509"/>
      <c r="D6" s="1509"/>
      <c r="E6" s="1509"/>
      <c r="F6" s="1509"/>
      <c r="G6" s="1509"/>
      <c r="H6" s="1509"/>
      <c r="I6" s="1509"/>
      <c r="J6" s="1509"/>
      <c r="K6" s="1509"/>
      <c r="L6" s="1509"/>
      <c r="M6" s="1509"/>
      <c r="N6" s="1509"/>
      <c r="O6" s="1509"/>
      <c r="P6" s="1509"/>
      <c r="Q6" s="1509"/>
      <c r="R6" s="1509"/>
      <c r="S6" s="1509"/>
    </row>
    <row r="7" spans="1:19" s="37" customFormat="1" ht="18">
      <c r="A7" s="42"/>
      <c r="B7" s="38"/>
      <c r="C7" s="38"/>
      <c r="D7" s="38"/>
      <c r="E7" s="38"/>
      <c r="F7" s="38"/>
      <c r="G7" s="38"/>
      <c r="H7" s="38"/>
      <c r="I7" s="38"/>
      <c r="J7" s="38"/>
    </row>
    <row r="8" spans="1:19" s="37" customFormat="1" ht="18">
      <c r="A8" s="1507" t="s">
        <v>497</v>
      </c>
      <c r="B8" s="1507"/>
      <c r="C8" s="1507"/>
      <c r="D8" s="1507"/>
      <c r="E8" s="1507"/>
      <c r="F8" s="1507"/>
      <c r="G8" s="1507"/>
      <c r="H8" s="1507"/>
      <c r="I8" s="1507"/>
      <c r="J8" s="1507"/>
      <c r="K8" s="1507"/>
      <c r="L8" s="1507"/>
      <c r="M8" s="1507"/>
      <c r="N8" s="1507"/>
      <c r="O8" s="1507"/>
      <c r="P8" s="1507"/>
      <c r="Q8" s="1507"/>
      <c r="R8" s="1507"/>
      <c r="S8" s="1507"/>
    </row>
    <row r="9" spans="1:19" s="37" customFormat="1" ht="18">
      <c r="A9" s="1508" t="s">
        <v>359</v>
      </c>
      <c r="B9" s="1508"/>
      <c r="C9" s="1508"/>
      <c r="D9" s="1508"/>
      <c r="E9" s="1508"/>
      <c r="F9" s="1508"/>
      <c r="G9" s="1508"/>
      <c r="H9" s="1508"/>
      <c r="I9" s="1508"/>
      <c r="J9" s="1508"/>
      <c r="K9" s="1508"/>
      <c r="L9" s="1508"/>
      <c r="M9" s="1508"/>
      <c r="N9" s="1508"/>
      <c r="O9" s="1508"/>
      <c r="P9" s="1508"/>
      <c r="Q9" s="1508"/>
      <c r="R9" s="1508"/>
      <c r="S9" s="1508"/>
    </row>
    <row r="10" spans="1:19" s="207" customFormat="1"/>
    <row r="11" spans="1:19" s="207" customFormat="1"/>
    <row r="12" spans="1:19" s="207" customFormat="1"/>
    <row r="13" spans="1:19" s="206" customFormat="1" ht="15.75">
      <c r="D13" s="1513">
        <v>2014</v>
      </c>
      <c r="E13" s="1513"/>
      <c r="F13" s="1513"/>
      <c r="G13" s="1513"/>
      <c r="H13" s="1513"/>
      <c r="I13" s="1513"/>
      <c r="J13" s="1513"/>
      <c r="L13" s="1513">
        <v>2013</v>
      </c>
      <c r="M13" s="1513"/>
      <c r="N13" s="1513"/>
      <c r="O13" s="1513"/>
      <c r="P13" s="1513"/>
      <c r="Q13" s="1513"/>
      <c r="R13" s="1513"/>
    </row>
    <row r="14" spans="1:19" s="206" customFormat="1" ht="15.75">
      <c r="D14" s="210" t="s">
        <v>80</v>
      </c>
      <c r="F14" s="210" t="s">
        <v>291</v>
      </c>
      <c r="H14" s="210" t="s">
        <v>173</v>
      </c>
      <c r="J14" s="210" t="s">
        <v>291</v>
      </c>
      <c r="L14" s="210" t="s">
        <v>80</v>
      </c>
      <c r="N14" s="210" t="s">
        <v>291</v>
      </c>
      <c r="P14" s="210" t="s">
        <v>173</v>
      </c>
      <c r="R14" s="210" t="s">
        <v>291</v>
      </c>
    </row>
    <row r="15" spans="1:19" s="206" customFormat="1" ht="16.5" thickBot="1">
      <c r="B15" s="210" t="s">
        <v>30</v>
      </c>
      <c r="D15" s="211" t="s">
        <v>1246</v>
      </c>
      <c r="F15" s="211" t="s">
        <v>1244</v>
      </c>
      <c r="H15" s="211" t="s">
        <v>387</v>
      </c>
      <c r="J15" s="211" t="s">
        <v>1247</v>
      </c>
      <c r="L15" s="211" t="s">
        <v>1246</v>
      </c>
      <c r="N15" s="211" t="s">
        <v>1244</v>
      </c>
      <c r="P15" s="211" t="s">
        <v>387</v>
      </c>
      <c r="R15" s="211" t="s">
        <v>1247</v>
      </c>
    </row>
    <row r="16" spans="1:19" s="206" customFormat="1" ht="15.75">
      <c r="B16" s="210"/>
      <c r="D16" s="213" t="s">
        <v>713</v>
      </c>
      <c r="F16" s="213" t="s">
        <v>714</v>
      </c>
      <c r="H16" s="213" t="s">
        <v>715</v>
      </c>
      <c r="J16" s="213" t="s">
        <v>716</v>
      </c>
      <c r="L16" s="213" t="s">
        <v>724</v>
      </c>
      <c r="N16" s="213" t="s">
        <v>718</v>
      </c>
      <c r="P16" s="213" t="s">
        <v>301</v>
      </c>
      <c r="R16" s="213" t="s">
        <v>719</v>
      </c>
    </row>
    <row r="17" spans="1:19" s="207" customFormat="1">
      <c r="B17" s="1369" t="s">
        <v>280</v>
      </c>
      <c r="D17" s="1370">
        <v>1682898.9999999981</v>
      </c>
      <c r="E17" s="1369"/>
      <c r="F17" s="1370">
        <v>50486953.469999999</v>
      </c>
      <c r="G17" s="1369"/>
      <c r="H17" s="1371">
        <v>18042148.469999999</v>
      </c>
      <c r="I17" s="1369"/>
      <c r="J17" s="1371">
        <v>32444805</v>
      </c>
      <c r="K17" s="1369"/>
      <c r="L17" s="1370">
        <v>1682899</v>
      </c>
      <c r="M17" s="1369"/>
      <c r="N17" s="1370">
        <v>50486953.469999999</v>
      </c>
      <c r="O17" s="1369"/>
      <c r="P17" s="1371">
        <v>16359249.470000001</v>
      </c>
      <c r="Q17" s="1369"/>
      <c r="R17" s="1370">
        <v>34127704</v>
      </c>
    </row>
    <row r="18" spans="1:19" s="207" customFormat="1">
      <c r="B18" s="1369" t="s">
        <v>281</v>
      </c>
      <c r="D18" s="1370">
        <v>6501377</v>
      </c>
      <c r="E18" s="1369"/>
      <c r="F18" s="1370">
        <v>325068838.27999997</v>
      </c>
      <c r="G18" s="1369"/>
      <c r="H18" s="1371">
        <v>47676765.280000001</v>
      </c>
      <c r="I18" s="1369"/>
      <c r="J18" s="1371">
        <v>277392073</v>
      </c>
      <c r="K18" s="1369"/>
      <c r="L18" s="1370">
        <v>6501377</v>
      </c>
      <c r="M18" s="1369"/>
      <c r="N18" s="1370">
        <v>325068838.27999997</v>
      </c>
      <c r="O18" s="1369"/>
      <c r="P18" s="1371">
        <v>41175388.280000001</v>
      </c>
      <c r="Q18" s="1369"/>
      <c r="R18" s="1370">
        <v>283893450</v>
      </c>
    </row>
    <row r="19" spans="1:19" s="207" customFormat="1">
      <c r="B19" s="1369" t="s">
        <v>282</v>
      </c>
      <c r="D19" s="1370">
        <v>1806170.0600000005</v>
      </c>
      <c r="E19" s="1369"/>
      <c r="F19" s="1370">
        <v>91059917.400000006</v>
      </c>
      <c r="G19" s="1369"/>
      <c r="H19" s="1371">
        <v>11291416.4</v>
      </c>
      <c r="I19" s="1369"/>
      <c r="J19" s="1371">
        <v>79768501</v>
      </c>
      <c r="K19" s="1369"/>
      <c r="L19" s="1370">
        <v>1755538.5899999999</v>
      </c>
      <c r="M19" s="1369"/>
      <c r="N19" s="1370">
        <v>88731633.340000004</v>
      </c>
      <c r="O19" s="1369"/>
      <c r="P19" s="1371">
        <v>9485246.3399999999</v>
      </c>
      <c r="Q19" s="1369"/>
      <c r="R19" s="1370">
        <v>79246387</v>
      </c>
    </row>
    <row r="20" spans="1:19" s="894" customFormat="1" ht="13.5" thickBot="1">
      <c r="A20" s="891"/>
      <c r="B20" s="891"/>
      <c r="C20" s="891"/>
      <c r="D20" s="892">
        <f>SUM(D17:D19)</f>
        <v>9990446.0599999987</v>
      </c>
      <c r="E20" s="892"/>
      <c r="F20" s="892">
        <f>SUM(F17:F19)</f>
        <v>466615709.14999998</v>
      </c>
      <c r="G20" s="892"/>
      <c r="H20" s="892">
        <f>SUM(H17:H19)</f>
        <v>77010330.150000006</v>
      </c>
      <c r="I20" s="892"/>
      <c r="J20" s="892">
        <f>SUM(J17:J19)</f>
        <v>389605379</v>
      </c>
      <c r="K20" s="893"/>
      <c r="L20" s="892">
        <f>SUM(L17:L19)</f>
        <v>9939814.5899999999</v>
      </c>
      <c r="M20" s="892"/>
      <c r="N20" s="892">
        <f>SUM(N17:N19)</f>
        <v>464287425.09000003</v>
      </c>
      <c r="O20" s="892"/>
      <c r="P20" s="892">
        <f>SUM(P17:P19)</f>
        <v>67019884.090000004</v>
      </c>
      <c r="Q20" s="892"/>
      <c r="R20" s="892">
        <f>SUM(R17:R19)</f>
        <v>397267541</v>
      </c>
    </row>
    <row r="21" spans="1:19" s="207" customFormat="1" ht="13.5" thickTop="1">
      <c r="D21" s="217"/>
      <c r="F21" s="217"/>
      <c r="H21" s="217"/>
      <c r="J21" s="217"/>
      <c r="L21" s="217"/>
      <c r="N21" s="217"/>
      <c r="P21" s="217"/>
      <c r="R21" s="217"/>
    </row>
    <row r="22" spans="1:19" s="206" customFormat="1" ht="15.75">
      <c r="B22" s="210" t="s">
        <v>283</v>
      </c>
      <c r="D22" s="212"/>
      <c r="F22" s="212"/>
      <c r="H22" s="219"/>
      <c r="J22" s="212"/>
      <c r="L22" s="212"/>
      <c r="N22" s="212"/>
      <c r="P22" s="219"/>
      <c r="R22" s="212"/>
    </row>
    <row r="23" spans="1:19" s="207" customFormat="1">
      <c r="B23" s="1369" t="s">
        <v>280</v>
      </c>
      <c r="D23" s="1370">
        <v>3033588.3000000007</v>
      </c>
      <c r="E23" s="1369"/>
      <c r="F23" s="1372">
        <v>91281394.209999993</v>
      </c>
      <c r="G23" s="1371"/>
      <c r="H23" s="1371">
        <v>25128699.210000001</v>
      </c>
      <c r="I23" s="1371"/>
      <c r="J23" s="1371">
        <v>66152694.999999993</v>
      </c>
      <c r="K23" s="1369"/>
      <c r="L23" s="1370">
        <v>2936042.2199999988</v>
      </c>
      <c r="M23" s="1369"/>
      <c r="N23" s="1372">
        <v>89542870.909999996</v>
      </c>
      <c r="O23" s="1371"/>
      <c r="P23" s="1371">
        <v>22095110.91</v>
      </c>
      <c r="Q23" s="1371"/>
      <c r="R23" s="1372">
        <v>67447760</v>
      </c>
    </row>
    <row r="24" spans="1:19" s="207" customFormat="1">
      <c r="B24" s="1369" t="s">
        <v>284</v>
      </c>
      <c r="D24" s="1370">
        <v>492041</v>
      </c>
      <c r="E24" s="1369"/>
      <c r="F24" s="1372">
        <v>24602050</v>
      </c>
      <c r="G24" s="1371"/>
      <c r="H24" s="1371">
        <v>4469373</v>
      </c>
      <c r="I24" s="1371"/>
      <c r="J24" s="1371">
        <v>20132677</v>
      </c>
      <c r="K24" s="1369"/>
      <c r="L24" s="1370">
        <v>492041</v>
      </c>
      <c r="M24" s="1369"/>
      <c r="N24" s="1372">
        <v>24602050</v>
      </c>
      <c r="O24" s="1371"/>
      <c r="P24" s="1371">
        <v>3977332</v>
      </c>
      <c r="Q24" s="1371"/>
      <c r="R24" s="1372">
        <v>20624718</v>
      </c>
    </row>
    <row r="25" spans="1:19" s="207" customFormat="1">
      <c r="B25" s="1369" t="s">
        <v>285</v>
      </c>
      <c r="D25" s="1370">
        <v>658000</v>
      </c>
      <c r="E25" s="1369"/>
      <c r="F25" s="1372">
        <v>32900000</v>
      </c>
      <c r="G25" s="1371"/>
      <c r="H25" s="1371">
        <v>5976834</v>
      </c>
      <c r="I25" s="1371"/>
      <c r="J25" s="1371">
        <v>26923166</v>
      </c>
      <c r="K25" s="1369"/>
      <c r="L25" s="1370">
        <v>658000</v>
      </c>
      <c r="M25" s="1369"/>
      <c r="N25" s="1372">
        <v>32900000</v>
      </c>
      <c r="O25" s="1371"/>
      <c r="P25" s="1371">
        <v>5318834</v>
      </c>
      <c r="Q25" s="1371"/>
      <c r="R25" s="1372">
        <v>27581166</v>
      </c>
    </row>
    <row r="26" spans="1:19" s="207" customFormat="1">
      <c r="B26" s="1369" t="s">
        <v>286</v>
      </c>
      <c r="D26" s="1370">
        <v>128245.99999999988</v>
      </c>
      <c r="E26" s="1369"/>
      <c r="F26" s="1371">
        <v>6412288.1600000001</v>
      </c>
      <c r="G26" s="1371"/>
      <c r="H26" s="1371">
        <v>1122898.1599999999</v>
      </c>
      <c r="I26" s="1371"/>
      <c r="J26" s="1371">
        <v>5289390</v>
      </c>
      <c r="K26" s="1369"/>
      <c r="L26" s="1370">
        <v>128246</v>
      </c>
      <c r="M26" s="1369"/>
      <c r="N26" s="1371">
        <v>6412288.1600000001</v>
      </c>
      <c r="O26" s="1371"/>
      <c r="P26" s="1371">
        <v>994652.16000000003</v>
      </c>
      <c r="Q26" s="1371"/>
      <c r="R26" s="1372">
        <v>5417636</v>
      </c>
    </row>
    <row r="27" spans="1:19" s="207" customFormat="1">
      <c r="B27" s="1369" t="s">
        <v>561</v>
      </c>
      <c r="D27" s="1370">
        <v>326408</v>
      </c>
      <c r="E27" s="1369"/>
      <c r="F27" s="1371">
        <v>16320373.34</v>
      </c>
      <c r="G27" s="1371"/>
      <c r="H27" s="1371">
        <v>2805899.34</v>
      </c>
      <c r="I27" s="1371"/>
      <c r="J27" s="1371">
        <v>13514474</v>
      </c>
      <c r="K27" s="1369"/>
      <c r="L27" s="1370">
        <v>326408</v>
      </c>
      <c r="M27" s="1369"/>
      <c r="N27" s="1371">
        <v>16320373.34</v>
      </c>
      <c r="O27" s="1371"/>
      <c r="P27" s="1371">
        <v>2479491.34</v>
      </c>
      <c r="Q27" s="1371"/>
      <c r="R27" s="1372">
        <v>13840882</v>
      </c>
    </row>
    <row r="28" spans="1:19" s="207" customFormat="1">
      <c r="B28" s="1369" t="s">
        <v>287</v>
      </c>
      <c r="D28" s="1370">
        <v>227778</v>
      </c>
      <c r="E28" s="1369"/>
      <c r="F28" s="1371">
        <v>10250000</v>
      </c>
      <c r="G28" s="1371"/>
      <c r="H28" s="1371">
        <v>1841206</v>
      </c>
      <c r="I28" s="1371"/>
      <c r="J28" s="1371">
        <v>8408794</v>
      </c>
      <c r="K28" s="1369"/>
      <c r="L28" s="1370">
        <v>227778</v>
      </c>
      <c r="M28" s="1369"/>
      <c r="N28" s="1371">
        <v>10250000</v>
      </c>
      <c r="O28" s="1371"/>
      <c r="P28" s="1371">
        <v>1613428</v>
      </c>
      <c r="Q28" s="1371"/>
      <c r="R28" s="1371">
        <v>8636572</v>
      </c>
    </row>
    <row r="29" spans="1:19" s="207" customFormat="1">
      <c r="B29" s="1369" t="s">
        <v>562</v>
      </c>
      <c r="D29" s="1370">
        <v>288849.09999999986</v>
      </c>
      <c r="E29" s="1369"/>
      <c r="F29" s="1370">
        <v>8686008.6500000004</v>
      </c>
      <c r="G29" s="1369"/>
      <c r="H29" s="1371">
        <v>1490644.65</v>
      </c>
      <c r="I29" s="1369"/>
      <c r="J29" s="1371">
        <v>7195364</v>
      </c>
      <c r="K29" s="1369"/>
      <c r="L29" s="1370">
        <v>286957.38</v>
      </c>
      <c r="M29" s="1369"/>
      <c r="N29" s="1370">
        <v>8661334.5500000007</v>
      </c>
      <c r="O29" s="1369"/>
      <c r="P29" s="1371">
        <v>1201795.55</v>
      </c>
      <c r="Q29" s="1369"/>
      <c r="R29" s="1370">
        <v>7459539.0000000009</v>
      </c>
    </row>
    <row r="30" spans="1:19" s="894" customFormat="1" ht="13.5" thickBot="1">
      <c r="A30" s="891"/>
      <c r="B30" s="891"/>
      <c r="C30" s="891"/>
      <c r="D30" s="892">
        <f>SUM(D23:D29)</f>
        <v>5154910.4000000004</v>
      </c>
      <c r="E30" s="893"/>
      <c r="F30" s="892">
        <f>SUM(F23:F29)</f>
        <v>190452114.35999998</v>
      </c>
      <c r="G30" s="893"/>
      <c r="H30" s="892">
        <f>SUM(H23:H29)</f>
        <v>42835554.359999992</v>
      </c>
      <c r="I30" s="893"/>
      <c r="J30" s="892">
        <f>SUM(J23:J29)</f>
        <v>147616560</v>
      </c>
      <c r="K30" s="893"/>
      <c r="L30" s="892">
        <f>SUM(L23:L29)</f>
        <v>5055472.5999999987</v>
      </c>
      <c r="M30" s="893"/>
      <c r="N30" s="892">
        <f>SUM(N23:N29)</f>
        <v>188688916.96000001</v>
      </c>
      <c r="O30" s="893"/>
      <c r="P30" s="892">
        <f>SUM(P23:P29)</f>
        <v>37680643.959999993</v>
      </c>
      <c r="Q30" s="893"/>
      <c r="R30" s="892">
        <f>SUM(R23:R29)</f>
        <v>151008273</v>
      </c>
    </row>
    <row r="31" spans="1:19" s="207" customFormat="1" ht="13.5" thickTop="1">
      <c r="D31" s="78"/>
      <c r="E31" s="78"/>
      <c r="F31" s="78"/>
      <c r="G31" s="78"/>
      <c r="H31" s="78"/>
      <c r="I31" s="78"/>
      <c r="J31" s="78"/>
      <c r="K31" s="78"/>
      <c r="L31" s="78"/>
      <c r="M31" s="78"/>
      <c r="N31" s="78"/>
      <c r="O31" s="78"/>
      <c r="P31" s="78"/>
      <c r="Q31" s="78"/>
      <c r="R31" s="78"/>
    </row>
    <row r="32" spans="1:19" s="206" customFormat="1" ht="15.75">
      <c r="B32" s="214" t="s">
        <v>360</v>
      </c>
      <c r="D32" s="890">
        <f>+D30+D20</f>
        <v>15145356.459999999</v>
      </c>
      <c r="E32" s="895"/>
      <c r="F32" s="890">
        <f>+F30+F20</f>
        <v>657067823.50999999</v>
      </c>
      <c r="G32" s="895"/>
      <c r="H32" s="890">
        <f>+H30+H20</f>
        <v>119845884.50999999</v>
      </c>
      <c r="I32" s="895"/>
      <c r="J32" s="890">
        <f>+J30+J20</f>
        <v>537221939</v>
      </c>
      <c r="K32" s="895"/>
      <c r="L32" s="890">
        <f>+L30+L20</f>
        <v>14995287.189999998</v>
      </c>
      <c r="M32" s="895"/>
      <c r="N32" s="890">
        <f>+N30+N20</f>
        <v>652976342.05000007</v>
      </c>
      <c r="O32" s="895"/>
      <c r="P32" s="890">
        <f>+P30+P20</f>
        <v>104700528.05</v>
      </c>
      <c r="Q32" s="895"/>
      <c r="R32" s="890">
        <f>+R30+R20</f>
        <v>548275814</v>
      </c>
      <c r="S32" s="208"/>
    </row>
    <row r="33" spans="10:12" s="207" customFormat="1"/>
    <row r="34" spans="10:12" s="207" customFormat="1">
      <c r="J34" s="209"/>
    </row>
    <row r="35" spans="10:12">
      <c r="L35" s="780"/>
    </row>
    <row r="37" spans="10:12">
      <c r="L37" s="781"/>
    </row>
  </sheetData>
  <mergeCells count="7">
    <mergeCell ref="D13:J13"/>
    <mergeCell ref="L13:R13"/>
    <mergeCell ref="A4:S4"/>
    <mergeCell ref="A5:S5"/>
    <mergeCell ref="A9:S9"/>
    <mergeCell ref="A6:S6"/>
    <mergeCell ref="A8:S8"/>
  </mergeCells>
  <printOptions horizontalCentered="1"/>
  <pageMargins left="0.2" right="0.2" top="0.5" bottom="0.25" header="0.3" footer="0.3"/>
  <pageSetup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85"/>
  <sheetViews>
    <sheetView view="pageBreakPreview" zoomScale="70" zoomScaleNormal="80" zoomScaleSheetLayoutView="70" workbookViewId="0">
      <selection activeCell="A2" sqref="A2"/>
    </sheetView>
  </sheetViews>
  <sheetFormatPr defaultRowHeight="12.75"/>
  <cols>
    <col min="1" max="1" width="3.5" style="47" customWidth="1"/>
    <col min="2" max="2" width="12" style="47" hidden="1" customWidth="1"/>
    <col min="3" max="3" width="11.125" style="47" bestFit="1" customWidth="1"/>
    <col min="4" max="4" width="1.625" style="47" customWidth="1"/>
    <col min="5" max="5" width="53.875" style="47" customWidth="1"/>
    <col min="6" max="6" width="2.125" style="47" customWidth="1"/>
    <col min="7" max="7" width="13.75" style="47" bestFit="1" customWidth="1"/>
    <col min="8" max="8" width="2.375" style="127" customWidth="1"/>
    <col min="9" max="9" width="15" style="128" bestFit="1" customWidth="1"/>
    <col min="10" max="10" width="3" style="128" customWidth="1"/>
    <col min="11" max="11" width="13.875" style="128" bestFit="1" customWidth="1"/>
    <col min="12" max="12" width="4.125" style="128" customWidth="1"/>
    <col min="13" max="13" width="13.75" style="47" bestFit="1" customWidth="1"/>
    <col min="14" max="14" width="2" style="47" customWidth="1"/>
    <col min="15" max="15" width="15" style="47" bestFit="1" customWidth="1"/>
    <col min="16" max="16" width="2.25" style="47" customWidth="1"/>
    <col min="17" max="17" width="16.625" style="47" bestFit="1" customWidth="1"/>
    <col min="18" max="18" width="9" style="47" customWidth="1"/>
    <col min="19" max="260" width="9" style="47"/>
    <col min="261" max="261" width="12" style="47" customWidth="1"/>
    <col min="262" max="262" width="8.125" style="47" bestFit="1" customWidth="1"/>
    <col min="263" max="263" width="40.875" style="47" bestFit="1" customWidth="1"/>
    <col min="264" max="264" width="11.75" style="47" bestFit="1" customWidth="1"/>
    <col min="265" max="265" width="11.25" style="47" bestFit="1" customWidth="1"/>
    <col min="266" max="266" width="13" style="47" bestFit="1" customWidth="1"/>
    <col min="267" max="516" width="9" style="47"/>
    <col min="517" max="517" width="12" style="47" customWidth="1"/>
    <col min="518" max="518" width="8.125" style="47" bestFit="1" customWidth="1"/>
    <col min="519" max="519" width="40.875" style="47" bestFit="1" customWidth="1"/>
    <col min="520" max="520" width="11.75" style="47" bestFit="1" customWidth="1"/>
    <col min="521" max="521" width="11.25" style="47" bestFit="1" customWidth="1"/>
    <col min="522" max="522" width="13" style="47" bestFit="1" customWidth="1"/>
    <col min="523" max="772" width="9" style="47"/>
    <col min="773" max="773" width="12" style="47" customWidth="1"/>
    <col min="774" max="774" width="8.125" style="47" bestFit="1" customWidth="1"/>
    <col min="775" max="775" width="40.875" style="47" bestFit="1" customWidth="1"/>
    <col min="776" max="776" width="11.75" style="47" bestFit="1" customWidth="1"/>
    <col min="777" max="777" width="11.25" style="47" bestFit="1" customWidth="1"/>
    <col min="778" max="778" width="13" style="47" bestFit="1" customWidth="1"/>
    <col min="779" max="1028" width="9" style="47"/>
    <col min="1029" max="1029" width="12" style="47" customWidth="1"/>
    <col min="1030" max="1030" width="8.125" style="47" bestFit="1" customWidth="1"/>
    <col min="1031" max="1031" width="40.875" style="47" bestFit="1" customWidth="1"/>
    <col min="1032" max="1032" width="11.75" style="47" bestFit="1" customWidth="1"/>
    <col min="1033" max="1033" width="11.25" style="47" bestFit="1" customWidth="1"/>
    <col min="1034" max="1034" width="13" style="47" bestFit="1" customWidth="1"/>
    <col min="1035" max="1284" width="9" style="47"/>
    <col min="1285" max="1285" width="12" style="47" customWidth="1"/>
    <col min="1286" max="1286" width="8.125" style="47" bestFit="1" customWidth="1"/>
    <col min="1287" max="1287" width="40.875" style="47" bestFit="1" customWidth="1"/>
    <col min="1288" max="1288" width="11.75" style="47" bestFit="1" customWidth="1"/>
    <col min="1289" max="1289" width="11.25" style="47" bestFit="1" customWidth="1"/>
    <col min="1290" max="1290" width="13" style="47" bestFit="1" customWidth="1"/>
    <col min="1291" max="1540" width="9" style="47"/>
    <col min="1541" max="1541" width="12" style="47" customWidth="1"/>
    <col min="1542" max="1542" width="8.125" style="47" bestFit="1" customWidth="1"/>
    <col min="1543" max="1543" width="40.875" style="47" bestFit="1" customWidth="1"/>
    <col min="1544" max="1544" width="11.75" style="47" bestFit="1" customWidth="1"/>
    <col min="1545" max="1545" width="11.25" style="47" bestFit="1" customWidth="1"/>
    <col min="1546" max="1546" width="13" style="47" bestFit="1" customWidth="1"/>
    <col min="1547" max="1796" width="9" style="47"/>
    <col min="1797" max="1797" width="12" style="47" customWidth="1"/>
    <col min="1798" max="1798" width="8.125" style="47" bestFit="1" customWidth="1"/>
    <col min="1799" max="1799" width="40.875" style="47" bestFit="1" customWidth="1"/>
    <col min="1800" max="1800" width="11.75" style="47" bestFit="1" customWidth="1"/>
    <col min="1801" max="1801" width="11.25" style="47" bestFit="1" customWidth="1"/>
    <col min="1802" max="1802" width="13" style="47" bestFit="1" customWidth="1"/>
    <col min="1803" max="2052" width="9" style="47"/>
    <col min="2053" max="2053" width="12" style="47" customWidth="1"/>
    <col min="2054" max="2054" width="8.125" style="47" bestFit="1" customWidth="1"/>
    <col min="2055" max="2055" width="40.875" style="47" bestFit="1" customWidth="1"/>
    <col min="2056" max="2056" width="11.75" style="47" bestFit="1" customWidth="1"/>
    <col min="2057" max="2057" width="11.25" style="47" bestFit="1" customWidth="1"/>
    <col min="2058" max="2058" width="13" style="47" bestFit="1" customWidth="1"/>
    <col min="2059" max="2308" width="9" style="47"/>
    <col min="2309" max="2309" width="12" style="47" customWidth="1"/>
    <col min="2310" max="2310" width="8.125" style="47" bestFit="1" customWidth="1"/>
    <col min="2311" max="2311" width="40.875" style="47" bestFit="1" customWidth="1"/>
    <col min="2312" max="2312" width="11.75" style="47" bestFit="1" customWidth="1"/>
    <col min="2313" max="2313" width="11.25" style="47" bestFit="1" customWidth="1"/>
    <col min="2314" max="2314" width="13" style="47" bestFit="1" customWidth="1"/>
    <col min="2315" max="2564" width="9" style="47"/>
    <col min="2565" max="2565" width="12" style="47" customWidth="1"/>
    <col min="2566" max="2566" width="8.125" style="47" bestFit="1" customWidth="1"/>
    <col min="2567" max="2567" width="40.875" style="47" bestFit="1" customWidth="1"/>
    <col min="2568" max="2568" width="11.75" style="47" bestFit="1" customWidth="1"/>
    <col min="2569" max="2569" width="11.25" style="47" bestFit="1" customWidth="1"/>
    <col min="2570" max="2570" width="13" style="47" bestFit="1" customWidth="1"/>
    <col min="2571" max="2820" width="9" style="47"/>
    <col min="2821" max="2821" width="12" style="47" customWidth="1"/>
    <col min="2822" max="2822" width="8.125" style="47" bestFit="1" customWidth="1"/>
    <col min="2823" max="2823" width="40.875" style="47" bestFit="1" customWidth="1"/>
    <col min="2824" max="2824" width="11.75" style="47" bestFit="1" customWidth="1"/>
    <col min="2825" max="2825" width="11.25" style="47" bestFit="1" customWidth="1"/>
    <col min="2826" max="2826" width="13" style="47" bestFit="1" customWidth="1"/>
    <col min="2827" max="3076" width="9" style="47"/>
    <col min="3077" max="3077" width="12" style="47" customWidth="1"/>
    <col min="3078" max="3078" width="8.125" style="47" bestFit="1" customWidth="1"/>
    <col min="3079" max="3079" width="40.875" style="47" bestFit="1" customWidth="1"/>
    <col min="3080" max="3080" width="11.75" style="47" bestFit="1" customWidth="1"/>
    <col min="3081" max="3081" width="11.25" style="47" bestFit="1" customWidth="1"/>
    <col min="3082" max="3082" width="13" style="47" bestFit="1" customWidth="1"/>
    <col min="3083" max="3332" width="9" style="47"/>
    <col min="3333" max="3333" width="12" style="47" customWidth="1"/>
    <col min="3334" max="3334" width="8.125" style="47" bestFit="1" customWidth="1"/>
    <col min="3335" max="3335" width="40.875" style="47" bestFit="1" customWidth="1"/>
    <col min="3336" max="3336" width="11.75" style="47" bestFit="1" customWidth="1"/>
    <col min="3337" max="3337" width="11.25" style="47" bestFit="1" customWidth="1"/>
    <col min="3338" max="3338" width="13" style="47" bestFit="1" customWidth="1"/>
    <col min="3339" max="3588" width="9" style="47"/>
    <col min="3589" max="3589" width="12" style="47" customWidth="1"/>
    <col min="3590" max="3590" width="8.125" style="47" bestFit="1" customWidth="1"/>
    <col min="3591" max="3591" width="40.875" style="47" bestFit="1" customWidth="1"/>
    <col min="3592" max="3592" width="11.75" style="47" bestFit="1" customWidth="1"/>
    <col min="3593" max="3593" width="11.25" style="47" bestFit="1" customWidth="1"/>
    <col min="3594" max="3594" width="13" style="47" bestFit="1" customWidth="1"/>
    <col min="3595" max="3844" width="9" style="47"/>
    <col min="3845" max="3845" width="12" style="47" customWidth="1"/>
    <col min="3846" max="3846" width="8.125" style="47" bestFit="1" customWidth="1"/>
    <col min="3847" max="3847" width="40.875" style="47" bestFit="1" customWidth="1"/>
    <col min="3848" max="3848" width="11.75" style="47" bestFit="1" customWidth="1"/>
    <col min="3849" max="3849" width="11.25" style="47" bestFit="1" customWidth="1"/>
    <col min="3850" max="3850" width="13" style="47" bestFit="1" customWidth="1"/>
    <col min="3851" max="4100" width="9" style="47"/>
    <col min="4101" max="4101" width="12" style="47" customWidth="1"/>
    <col min="4102" max="4102" width="8.125" style="47" bestFit="1" customWidth="1"/>
    <col min="4103" max="4103" width="40.875" style="47" bestFit="1" customWidth="1"/>
    <col min="4104" max="4104" width="11.75" style="47" bestFit="1" customWidth="1"/>
    <col min="4105" max="4105" width="11.25" style="47" bestFit="1" customWidth="1"/>
    <col min="4106" max="4106" width="13" style="47" bestFit="1" customWidth="1"/>
    <col min="4107" max="4356" width="9" style="47"/>
    <col min="4357" max="4357" width="12" style="47" customWidth="1"/>
    <col min="4358" max="4358" width="8.125" style="47" bestFit="1" customWidth="1"/>
    <col min="4359" max="4359" width="40.875" style="47" bestFit="1" customWidth="1"/>
    <col min="4360" max="4360" width="11.75" style="47" bestFit="1" customWidth="1"/>
    <col min="4361" max="4361" width="11.25" style="47" bestFit="1" customWidth="1"/>
    <col min="4362" max="4362" width="13" style="47" bestFit="1" customWidth="1"/>
    <col min="4363" max="4612" width="9" style="47"/>
    <col min="4613" max="4613" width="12" style="47" customWidth="1"/>
    <col min="4614" max="4614" width="8.125" style="47" bestFit="1" customWidth="1"/>
    <col min="4615" max="4615" width="40.875" style="47" bestFit="1" customWidth="1"/>
    <col min="4616" max="4616" width="11.75" style="47" bestFit="1" customWidth="1"/>
    <col min="4617" max="4617" width="11.25" style="47" bestFit="1" customWidth="1"/>
    <col min="4618" max="4618" width="13" style="47" bestFit="1" customWidth="1"/>
    <col min="4619" max="4868" width="9" style="47"/>
    <col min="4869" max="4869" width="12" style="47" customWidth="1"/>
    <col min="4870" max="4870" width="8.125" style="47" bestFit="1" customWidth="1"/>
    <col min="4871" max="4871" width="40.875" style="47" bestFit="1" customWidth="1"/>
    <col min="4872" max="4872" width="11.75" style="47" bestFit="1" customWidth="1"/>
    <col min="4873" max="4873" width="11.25" style="47" bestFit="1" customWidth="1"/>
    <col min="4874" max="4874" width="13" style="47" bestFit="1" customWidth="1"/>
    <col min="4875" max="5124" width="9" style="47"/>
    <col min="5125" max="5125" width="12" style="47" customWidth="1"/>
    <col min="5126" max="5126" width="8.125" style="47" bestFit="1" customWidth="1"/>
    <col min="5127" max="5127" width="40.875" style="47" bestFit="1" customWidth="1"/>
    <col min="5128" max="5128" width="11.75" style="47" bestFit="1" customWidth="1"/>
    <col min="5129" max="5129" width="11.25" style="47" bestFit="1" customWidth="1"/>
    <col min="5130" max="5130" width="13" style="47" bestFit="1" customWidth="1"/>
    <col min="5131" max="5380" width="9" style="47"/>
    <col min="5381" max="5381" width="12" style="47" customWidth="1"/>
    <col min="5382" max="5382" width="8.125" style="47" bestFit="1" customWidth="1"/>
    <col min="5383" max="5383" width="40.875" style="47" bestFit="1" customWidth="1"/>
    <col min="5384" max="5384" width="11.75" style="47" bestFit="1" customWidth="1"/>
    <col min="5385" max="5385" width="11.25" style="47" bestFit="1" customWidth="1"/>
    <col min="5386" max="5386" width="13" style="47" bestFit="1" customWidth="1"/>
    <col min="5387" max="5636" width="9" style="47"/>
    <col min="5637" max="5637" width="12" style="47" customWidth="1"/>
    <col min="5638" max="5638" width="8.125" style="47" bestFit="1" customWidth="1"/>
    <col min="5639" max="5639" width="40.875" style="47" bestFit="1" customWidth="1"/>
    <col min="5640" max="5640" width="11.75" style="47" bestFit="1" customWidth="1"/>
    <col min="5641" max="5641" width="11.25" style="47" bestFit="1" customWidth="1"/>
    <col min="5642" max="5642" width="13" style="47" bestFit="1" customWidth="1"/>
    <col min="5643" max="5892" width="9" style="47"/>
    <col min="5893" max="5893" width="12" style="47" customWidth="1"/>
    <col min="5894" max="5894" width="8.125" style="47" bestFit="1" customWidth="1"/>
    <col min="5895" max="5895" width="40.875" style="47" bestFit="1" customWidth="1"/>
    <col min="5896" max="5896" width="11.75" style="47" bestFit="1" customWidth="1"/>
    <col min="5897" max="5897" width="11.25" style="47" bestFit="1" customWidth="1"/>
    <col min="5898" max="5898" width="13" style="47" bestFit="1" customWidth="1"/>
    <col min="5899" max="6148" width="9" style="47"/>
    <col min="6149" max="6149" width="12" style="47" customWidth="1"/>
    <col min="6150" max="6150" width="8.125" style="47" bestFit="1" customWidth="1"/>
    <col min="6151" max="6151" width="40.875" style="47" bestFit="1" customWidth="1"/>
    <col min="6152" max="6152" width="11.75" style="47" bestFit="1" customWidth="1"/>
    <col min="6153" max="6153" width="11.25" style="47" bestFit="1" customWidth="1"/>
    <col min="6154" max="6154" width="13" style="47" bestFit="1" customWidth="1"/>
    <col min="6155" max="6404" width="9" style="47"/>
    <col min="6405" max="6405" width="12" style="47" customWidth="1"/>
    <col min="6406" max="6406" width="8.125" style="47" bestFit="1" customWidth="1"/>
    <col min="6407" max="6407" width="40.875" style="47" bestFit="1" customWidth="1"/>
    <col min="6408" max="6408" width="11.75" style="47" bestFit="1" customWidth="1"/>
    <col min="6409" max="6409" width="11.25" style="47" bestFit="1" customWidth="1"/>
    <col min="6410" max="6410" width="13" style="47" bestFit="1" customWidth="1"/>
    <col min="6411" max="6660" width="9" style="47"/>
    <col min="6661" max="6661" width="12" style="47" customWidth="1"/>
    <col min="6662" max="6662" width="8.125" style="47" bestFit="1" customWidth="1"/>
    <col min="6663" max="6663" width="40.875" style="47" bestFit="1" customWidth="1"/>
    <col min="6664" max="6664" width="11.75" style="47" bestFit="1" customWidth="1"/>
    <col min="6665" max="6665" width="11.25" style="47" bestFit="1" customWidth="1"/>
    <col min="6666" max="6666" width="13" style="47" bestFit="1" customWidth="1"/>
    <col min="6667" max="6916" width="9" style="47"/>
    <col min="6917" max="6917" width="12" style="47" customWidth="1"/>
    <col min="6918" max="6918" width="8.125" style="47" bestFit="1" customWidth="1"/>
    <col min="6919" max="6919" width="40.875" style="47" bestFit="1" customWidth="1"/>
    <col min="6920" max="6920" width="11.75" style="47" bestFit="1" customWidth="1"/>
    <col min="6921" max="6921" width="11.25" style="47" bestFit="1" customWidth="1"/>
    <col min="6922" max="6922" width="13" style="47" bestFit="1" customWidth="1"/>
    <col min="6923" max="7172" width="9" style="47"/>
    <col min="7173" max="7173" width="12" style="47" customWidth="1"/>
    <col min="7174" max="7174" width="8.125" style="47" bestFit="1" customWidth="1"/>
    <col min="7175" max="7175" width="40.875" style="47" bestFit="1" customWidth="1"/>
    <col min="7176" max="7176" width="11.75" style="47" bestFit="1" customWidth="1"/>
    <col min="7177" max="7177" width="11.25" style="47" bestFit="1" customWidth="1"/>
    <col min="7178" max="7178" width="13" style="47" bestFit="1" customWidth="1"/>
    <col min="7179" max="7428" width="9" style="47"/>
    <col min="7429" max="7429" width="12" style="47" customWidth="1"/>
    <col min="7430" max="7430" width="8.125" style="47" bestFit="1" customWidth="1"/>
    <col min="7431" max="7431" width="40.875" style="47" bestFit="1" customWidth="1"/>
    <col min="7432" max="7432" width="11.75" style="47" bestFit="1" customWidth="1"/>
    <col min="7433" max="7433" width="11.25" style="47" bestFit="1" customWidth="1"/>
    <col min="7434" max="7434" width="13" style="47" bestFit="1" customWidth="1"/>
    <col min="7435" max="7684" width="9" style="47"/>
    <col min="7685" max="7685" width="12" style="47" customWidth="1"/>
    <col min="7686" max="7686" width="8.125" style="47" bestFit="1" customWidth="1"/>
    <col min="7687" max="7687" width="40.875" style="47" bestFit="1" customWidth="1"/>
    <col min="7688" max="7688" width="11.75" style="47" bestFit="1" customWidth="1"/>
    <col min="7689" max="7689" width="11.25" style="47" bestFit="1" customWidth="1"/>
    <col min="7690" max="7690" width="13" style="47" bestFit="1" customWidth="1"/>
    <col min="7691" max="7940" width="9" style="47"/>
    <col min="7941" max="7941" width="12" style="47" customWidth="1"/>
    <col min="7942" max="7942" width="8.125" style="47" bestFit="1" customWidth="1"/>
    <col min="7943" max="7943" width="40.875" style="47" bestFit="1" customWidth="1"/>
    <col min="7944" max="7944" width="11.75" style="47" bestFit="1" customWidth="1"/>
    <col min="7945" max="7945" width="11.25" style="47" bestFit="1" customWidth="1"/>
    <col min="7946" max="7946" width="13" style="47" bestFit="1" customWidth="1"/>
    <col min="7947" max="8196" width="9" style="47"/>
    <col min="8197" max="8197" width="12" style="47" customWidth="1"/>
    <col min="8198" max="8198" width="8.125" style="47" bestFit="1" customWidth="1"/>
    <col min="8199" max="8199" width="40.875" style="47" bestFit="1" customWidth="1"/>
    <col min="8200" max="8200" width="11.75" style="47" bestFit="1" customWidth="1"/>
    <col min="8201" max="8201" width="11.25" style="47" bestFit="1" customWidth="1"/>
    <col min="8202" max="8202" width="13" style="47" bestFit="1" customWidth="1"/>
    <col min="8203" max="8452" width="9" style="47"/>
    <col min="8453" max="8453" width="12" style="47" customWidth="1"/>
    <col min="8454" max="8454" width="8.125" style="47" bestFit="1" customWidth="1"/>
    <col min="8455" max="8455" width="40.875" style="47" bestFit="1" customWidth="1"/>
    <col min="8456" max="8456" width="11.75" style="47" bestFit="1" customWidth="1"/>
    <col min="8457" max="8457" width="11.25" style="47" bestFit="1" customWidth="1"/>
    <col min="8458" max="8458" width="13" style="47" bestFit="1" customWidth="1"/>
    <col min="8459" max="8708" width="9" style="47"/>
    <col min="8709" max="8709" width="12" style="47" customWidth="1"/>
    <col min="8710" max="8710" width="8.125" style="47" bestFit="1" customWidth="1"/>
    <col min="8711" max="8711" width="40.875" style="47" bestFit="1" customWidth="1"/>
    <col min="8712" max="8712" width="11.75" style="47" bestFit="1" customWidth="1"/>
    <col min="8713" max="8713" width="11.25" style="47" bestFit="1" customWidth="1"/>
    <col min="8714" max="8714" width="13" style="47" bestFit="1" customWidth="1"/>
    <col min="8715" max="8964" width="9" style="47"/>
    <col min="8965" max="8965" width="12" style="47" customWidth="1"/>
    <col min="8966" max="8966" width="8.125" style="47" bestFit="1" customWidth="1"/>
    <col min="8967" max="8967" width="40.875" style="47" bestFit="1" customWidth="1"/>
    <col min="8968" max="8968" width="11.75" style="47" bestFit="1" customWidth="1"/>
    <col min="8969" max="8969" width="11.25" style="47" bestFit="1" customWidth="1"/>
    <col min="8970" max="8970" width="13" style="47" bestFit="1" customWidth="1"/>
    <col min="8971" max="9220" width="9" style="47"/>
    <col min="9221" max="9221" width="12" style="47" customWidth="1"/>
    <col min="9222" max="9222" width="8.125" style="47" bestFit="1" customWidth="1"/>
    <col min="9223" max="9223" width="40.875" style="47" bestFit="1" customWidth="1"/>
    <col min="9224" max="9224" width="11.75" style="47" bestFit="1" customWidth="1"/>
    <col min="9225" max="9225" width="11.25" style="47" bestFit="1" customWidth="1"/>
    <col min="9226" max="9226" width="13" style="47" bestFit="1" customWidth="1"/>
    <col min="9227" max="9476" width="9" style="47"/>
    <col min="9477" max="9477" width="12" style="47" customWidth="1"/>
    <col min="9478" max="9478" width="8.125" style="47" bestFit="1" customWidth="1"/>
    <col min="9479" max="9479" width="40.875" style="47" bestFit="1" customWidth="1"/>
    <col min="9480" max="9480" width="11.75" style="47" bestFit="1" customWidth="1"/>
    <col min="9481" max="9481" width="11.25" style="47" bestFit="1" customWidth="1"/>
    <col min="9482" max="9482" width="13" style="47" bestFit="1" customWidth="1"/>
    <col min="9483" max="9732" width="9" style="47"/>
    <col min="9733" max="9733" width="12" style="47" customWidth="1"/>
    <col min="9734" max="9734" width="8.125" style="47" bestFit="1" customWidth="1"/>
    <col min="9735" max="9735" width="40.875" style="47" bestFit="1" customWidth="1"/>
    <col min="9736" max="9736" width="11.75" style="47" bestFit="1" customWidth="1"/>
    <col min="9737" max="9737" width="11.25" style="47" bestFit="1" customWidth="1"/>
    <col min="9738" max="9738" width="13" style="47" bestFit="1" customWidth="1"/>
    <col min="9739" max="9988" width="9" style="47"/>
    <col min="9989" max="9989" width="12" style="47" customWidth="1"/>
    <col min="9990" max="9990" width="8.125" style="47" bestFit="1" customWidth="1"/>
    <col min="9991" max="9991" width="40.875" style="47" bestFit="1" customWidth="1"/>
    <col min="9992" max="9992" width="11.75" style="47" bestFit="1" customWidth="1"/>
    <col min="9993" max="9993" width="11.25" style="47" bestFit="1" customWidth="1"/>
    <col min="9994" max="9994" width="13" style="47" bestFit="1" customWidth="1"/>
    <col min="9995" max="10244" width="9" style="47"/>
    <col min="10245" max="10245" width="12" style="47" customWidth="1"/>
    <col min="10246" max="10246" width="8.125" style="47" bestFit="1" customWidth="1"/>
    <col min="10247" max="10247" width="40.875" style="47" bestFit="1" customWidth="1"/>
    <col min="10248" max="10248" width="11.75" style="47" bestFit="1" customWidth="1"/>
    <col min="10249" max="10249" width="11.25" style="47" bestFit="1" customWidth="1"/>
    <col min="10250" max="10250" width="13" style="47" bestFit="1" customWidth="1"/>
    <col min="10251" max="10500" width="9" style="47"/>
    <col min="10501" max="10501" width="12" style="47" customWidth="1"/>
    <col min="10502" max="10502" width="8.125" style="47" bestFit="1" customWidth="1"/>
    <col min="10503" max="10503" width="40.875" style="47" bestFit="1" customWidth="1"/>
    <col min="10504" max="10504" width="11.75" style="47" bestFit="1" customWidth="1"/>
    <col min="10505" max="10505" width="11.25" style="47" bestFit="1" customWidth="1"/>
    <col min="10506" max="10506" width="13" style="47" bestFit="1" customWidth="1"/>
    <col min="10507" max="10756" width="9" style="47"/>
    <col min="10757" max="10757" width="12" style="47" customWidth="1"/>
    <col min="10758" max="10758" width="8.125" style="47" bestFit="1" customWidth="1"/>
    <col min="10759" max="10759" width="40.875" style="47" bestFit="1" customWidth="1"/>
    <col min="10760" max="10760" width="11.75" style="47" bestFit="1" customWidth="1"/>
    <col min="10761" max="10761" width="11.25" style="47" bestFit="1" customWidth="1"/>
    <col min="10762" max="10762" width="13" style="47" bestFit="1" customWidth="1"/>
    <col min="10763" max="11012" width="9" style="47"/>
    <col min="11013" max="11013" width="12" style="47" customWidth="1"/>
    <col min="11014" max="11014" width="8.125" style="47" bestFit="1" customWidth="1"/>
    <col min="11015" max="11015" width="40.875" style="47" bestFit="1" customWidth="1"/>
    <col min="11016" max="11016" width="11.75" style="47" bestFit="1" customWidth="1"/>
    <col min="11017" max="11017" width="11.25" style="47" bestFit="1" customWidth="1"/>
    <col min="11018" max="11018" width="13" style="47" bestFit="1" customWidth="1"/>
    <col min="11019" max="11268" width="9" style="47"/>
    <col min="11269" max="11269" width="12" style="47" customWidth="1"/>
    <col min="11270" max="11270" width="8.125" style="47" bestFit="1" customWidth="1"/>
    <col min="11271" max="11271" width="40.875" style="47" bestFit="1" customWidth="1"/>
    <col min="11272" max="11272" width="11.75" style="47" bestFit="1" customWidth="1"/>
    <col min="11273" max="11273" width="11.25" style="47" bestFit="1" customWidth="1"/>
    <col min="11274" max="11274" width="13" style="47" bestFit="1" customWidth="1"/>
    <col min="11275" max="11524" width="9" style="47"/>
    <col min="11525" max="11525" width="12" style="47" customWidth="1"/>
    <col min="11526" max="11526" width="8.125" style="47" bestFit="1" customWidth="1"/>
    <col min="11527" max="11527" width="40.875" style="47" bestFit="1" customWidth="1"/>
    <col min="11528" max="11528" width="11.75" style="47" bestFit="1" customWidth="1"/>
    <col min="11529" max="11529" width="11.25" style="47" bestFit="1" customWidth="1"/>
    <col min="11530" max="11530" width="13" style="47" bestFit="1" customWidth="1"/>
    <col min="11531" max="11780" width="9" style="47"/>
    <col min="11781" max="11781" width="12" style="47" customWidth="1"/>
    <col min="11782" max="11782" width="8.125" style="47" bestFit="1" customWidth="1"/>
    <col min="11783" max="11783" width="40.875" style="47" bestFit="1" customWidth="1"/>
    <col min="11784" max="11784" width="11.75" style="47" bestFit="1" customWidth="1"/>
    <col min="11785" max="11785" width="11.25" style="47" bestFit="1" customWidth="1"/>
    <col min="11786" max="11786" width="13" style="47" bestFit="1" customWidth="1"/>
    <col min="11787" max="12036" width="9" style="47"/>
    <col min="12037" max="12037" width="12" style="47" customWidth="1"/>
    <col min="12038" max="12038" width="8.125" style="47" bestFit="1" customWidth="1"/>
    <col min="12039" max="12039" width="40.875" style="47" bestFit="1" customWidth="1"/>
    <col min="12040" max="12040" width="11.75" style="47" bestFit="1" customWidth="1"/>
    <col min="12041" max="12041" width="11.25" style="47" bestFit="1" customWidth="1"/>
    <col min="12042" max="12042" width="13" style="47" bestFit="1" customWidth="1"/>
    <col min="12043" max="12292" width="9" style="47"/>
    <col min="12293" max="12293" width="12" style="47" customWidth="1"/>
    <col min="12294" max="12294" width="8.125" style="47" bestFit="1" customWidth="1"/>
    <col min="12295" max="12295" width="40.875" style="47" bestFit="1" customWidth="1"/>
    <col min="12296" max="12296" width="11.75" style="47" bestFit="1" customWidth="1"/>
    <col min="12297" max="12297" width="11.25" style="47" bestFit="1" customWidth="1"/>
    <col min="12298" max="12298" width="13" style="47" bestFit="1" customWidth="1"/>
    <col min="12299" max="12548" width="9" style="47"/>
    <col min="12549" max="12549" width="12" style="47" customWidth="1"/>
    <col min="12550" max="12550" width="8.125" style="47" bestFit="1" customWidth="1"/>
    <col min="12551" max="12551" width="40.875" style="47" bestFit="1" customWidth="1"/>
    <col min="12552" max="12552" width="11.75" style="47" bestFit="1" customWidth="1"/>
    <col min="12553" max="12553" width="11.25" style="47" bestFit="1" customWidth="1"/>
    <col min="12554" max="12554" width="13" style="47" bestFit="1" customWidth="1"/>
    <col min="12555" max="12804" width="9" style="47"/>
    <col min="12805" max="12805" width="12" style="47" customWidth="1"/>
    <col min="12806" max="12806" width="8.125" style="47" bestFit="1" customWidth="1"/>
    <col min="12807" max="12807" width="40.875" style="47" bestFit="1" customWidth="1"/>
    <col min="12808" max="12808" width="11.75" style="47" bestFit="1" customWidth="1"/>
    <col min="12809" max="12809" width="11.25" style="47" bestFit="1" customWidth="1"/>
    <col min="12810" max="12810" width="13" style="47" bestFit="1" customWidth="1"/>
    <col min="12811" max="13060" width="9" style="47"/>
    <col min="13061" max="13061" width="12" style="47" customWidth="1"/>
    <col min="13062" max="13062" width="8.125" style="47" bestFit="1" customWidth="1"/>
    <col min="13063" max="13063" width="40.875" style="47" bestFit="1" customWidth="1"/>
    <col min="13064" max="13064" width="11.75" style="47" bestFit="1" customWidth="1"/>
    <col min="13065" max="13065" width="11.25" style="47" bestFit="1" customWidth="1"/>
    <col min="13066" max="13066" width="13" style="47" bestFit="1" customWidth="1"/>
    <col min="13067" max="13316" width="9" style="47"/>
    <col min="13317" max="13317" width="12" style="47" customWidth="1"/>
    <col min="13318" max="13318" width="8.125" style="47" bestFit="1" customWidth="1"/>
    <col min="13319" max="13319" width="40.875" style="47" bestFit="1" customWidth="1"/>
    <col min="13320" max="13320" width="11.75" style="47" bestFit="1" customWidth="1"/>
    <col min="13321" max="13321" width="11.25" style="47" bestFit="1" customWidth="1"/>
    <col min="13322" max="13322" width="13" style="47" bestFit="1" customWidth="1"/>
    <col min="13323" max="13572" width="9" style="47"/>
    <col min="13573" max="13573" width="12" style="47" customWidth="1"/>
    <col min="13574" max="13574" width="8.125" style="47" bestFit="1" customWidth="1"/>
    <col min="13575" max="13575" width="40.875" style="47" bestFit="1" customWidth="1"/>
    <col min="13576" max="13576" width="11.75" style="47" bestFit="1" customWidth="1"/>
    <col min="13577" max="13577" width="11.25" style="47" bestFit="1" customWidth="1"/>
    <col min="13578" max="13578" width="13" style="47" bestFit="1" customWidth="1"/>
    <col min="13579" max="13828" width="9" style="47"/>
    <col min="13829" max="13829" width="12" style="47" customWidth="1"/>
    <col min="13830" max="13830" width="8.125" style="47" bestFit="1" customWidth="1"/>
    <col min="13831" max="13831" width="40.875" style="47" bestFit="1" customWidth="1"/>
    <col min="13832" max="13832" width="11.75" style="47" bestFit="1" customWidth="1"/>
    <col min="13833" max="13833" width="11.25" style="47" bestFit="1" customWidth="1"/>
    <col min="13834" max="13834" width="13" style="47" bestFit="1" customWidth="1"/>
    <col min="13835" max="14084" width="9" style="47"/>
    <col min="14085" max="14085" width="12" style="47" customWidth="1"/>
    <col min="14086" max="14086" width="8.125" style="47" bestFit="1" customWidth="1"/>
    <col min="14087" max="14087" width="40.875" style="47" bestFit="1" customWidth="1"/>
    <col min="14088" max="14088" width="11.75" style="47" bestFit="1" customWidth="1"/>
    <col min="14089" max="14089" width="11.25" style="47" bestFit="1" customWidth="1"/>
    <col min="14090" max="14090" width="13" style="47" bestFit="1" customWidth="1"/>
    <col min="14091" max="14340" width="9" style="47"/>
    <col min="14341" max="14341" width="12" style="47" customWidth="1"/>
    <col min="14342" max="14342" width="8.125" style="47" bestFit="1" customWidth="1"/>
    <col min="14343" max="14343" width="40.875" style="47" bestFit="1" customWidth="1"/>
    <col min="14344" max="14344" width="11.75" style="47" bestFit="1" customWidth="1"/>
    <col min="14345" max="14345" width="11.25" style="47" bestFit="1" customWidth="1"/>
    <col min="14346" max="14346" width="13" style="47" bestFit="1" customWidth="1"/>
    <col min="14347" max="14596" width="9" style="47"/>
    <col min="14597" max="14597" width="12" style="47" customWidth="1"/>
    <col min="14598" max="14598" width="8.125" style="47" bestFit="1" customWidth="1"/>
    <col min="14599" max="14599" width="40.875" style="47" bestFit="1" customWidth="1"/>
    <col min="14600" max="14600" width="11.75" style="47" bestFit="1" customWidth="1"/>
    <col min="14601" max="14601" width="11.25" style="47" bestFit="1" customWidth="1"/>
    <col min="14602" max="14602" width="13" style="47" bestFit="1" customWidth="1"/>
    <col min="14603" max="14852" width="9" style="47"/>
    <col min="14853" max="14853" width="12" style="47" customWidth="1"/>
    <col min="14854" max="14854" width="8.125" style="47" bestFit="1" customWidth="1"/>
    <col min="14855" max="14855" width="40.875" style="47" bestFit="1" customWidth="1"/>
    <col min="14856" max="14856" width="11.75" style="47" bestFit="1" customWidth="1"/>
    <col min="14857" max="14857" width="11.25" style="47" bestFit="1" customWidth="1"/>
    <col min="14858" max="14858" width="13" style="47" bestFit="1" customWidth="1"/>
    <col min="14859" max="15108" width="9" style="47"/>
    <col min="15109" max="15109" width="12" style="47" customWidth="1"/>
    <col min="15110" max="15110" width="8.125" style="47" bestFit="1" customWidth="1"/>
    <col min="15111" max="15111" width="40.875" style="47" bestFit="1" customWidth="1"/>
    <col min="15112" max="15112" width="11.75" style="47" bestFit="1" customWidth="1"/>
    <col min="15113" max="15113" width="11.25" style="47" bestFit="1" customWidth="1"/>
    <col min="15114" max="15114" width="13" style="47" bestFit="1" customWidth="1"/>
    <col min="15115" max="15364" width="9" style="47"/>
    <col min="15365" max="15365" width="12" style="47" customWidth="1"/>
    <col min="15366" max="15366" width="8.125" style="47" bestFit="1" customWidth="1"/>
    <col min="15367" max="15367" width="40.875" style="47" bestFit="1" customWidth="1"/>
    <col min="15368" max="15368" width="11.75" style="47" bestFit="1" customWidth="1"/>
    <col min="15369" max="15369" width="11.25" style="47" bestFit="1" customWidth="1"/>
    <col min="15370" max="15370" width="13" style="47" bestFit="1" customWidth="1"/>
    <col min="15371" max="15620" width="9" style="47"/>
    <col min="15621" max="15621" width="12" style="47" customWidth="1"/>
    <col min="15622" max="15622" width="8.125" style="47" bestFit="1" customWidth="1"/>
    <col min="15623" max="15623" width="40.875" style="47" bestFit="1" customWidth="1"/>
    <col min="15624" max="15624" width="11.75" style="47" bestFit="1" customWidth="1"/>
    <col min="15625" max="15625" width="11.25" style="47" bestFit="1" customWidth="1"/>
    <col min="15626" max="15626" width="13" style="47" bestFit="1" customWidth="1"/>
    <col min="15627" max="15876" width="9" style="47"/>
    <col min="15877" max="15877" width="12" style="47" customWidth="1"/>
    <col min="15878" max="15878" width="8.125" style="47" bestFit="1" customWidth="1"/>
    <col min="15879" max="15879" width="40.875" style="47" bestFit="1" customWidth="1"/>
    <col min="15880" max="15880" width="11.75" style="47" bestFit="1" customWidth="1"/>
    <col min="15881" max="15881" width="11.25" style="47" bestFit="1" customWidth="1"/>
    <col min="15882" max="15882" width="13" style="47" bestFit="1" customWidth="1"/>
    <col min="15883" max="16132" width="9" style="47"/>
    <col min="16133" max="16133" width="12" style="47" customWidth="1"/>
    <col min="16134" max="16134" width="8.125" style="47" bestFit="1" customWidth="1"/>
    <col min="16135" max="16135" width="40.875" style="47" bestFit="1" customWidth="1"/>
    <col min="16136" max="16136" width="11.75" style="47" bestFit="1" customWidth="1"/>
    <col min="16137" max="16137" width="11.25" style="47" bestFit="1" customWidth="1"/>
    <col min="16138" max="16138" width="13" style="47" bestFit="1" customWidth="1"/>
    <col min="16139" max="16384" width="9" style="47"/>
  </cols>
  <sheetData>
    <row r="1" spans="1:23" s="17" customFormat="1" ht="20.25">
      <c r="A1" s="1241" t="s">
        <v>1369</v>
      </c>
      <c r="D1" s="14"/>
      <c r="E1" s="71"/>
      <c r="F1" s="20"/>
      <c r="H1" s="125"/>
      <c r="I1" s="126"/>
      <c r="J1" s="126"/>
      <c r="K1" s="126"/>
      <c r="M1" s="117"/>
      <c r="N1" s="117"/>
      <c r="O1" s="117"/>
      <c r="P1" s="117"/>
    </row>
    <row r="2" spans="1:23" s="13" customFormat="1" ht="15">
      <c r="B2" s="20"/>
      <c r="C2" s="20"/>
      <c r="D2" s="20"/>
      <c r="F2" s="20"/>
      <c r="G2" s="20"/>
      <c r="H2" s="127"/>
      <c r="I2" s="128"/>
      <c r="J2" s="128"/>
      <c r="K2" s="128"/>
      <c r="L2" s="128"/>
      <c r="M2" s="47"/>
      <c r="N2" s="47"/>
      <c r="O2" s="47"/>
      <c r="P2" s="47"/>
      <c r="Q2" s="20"/>
      <c r="R2" s="20"/>
    </row>
    <row r="3" spans="1:23" s="13" customFormat="1">
      <c r="H3" s="127"/>
      <c r="I3" s="128"/>
      <c r="J3" s="128"/>
      <c r="K3" s="128"/>
      <c r="L3" s="128"/>
      <c r="M3" s="47"/>
      <c r="N3" s="47"/>
      <c r="O3" s="47"/>
      <c r="P3" s="47"/>
    </row>
    <row r="4" spans="1:23" s="13" customFormat="1" ht="15">
      <c r="B4" s="20"/>
      <c r="C4" s="20"/>
      <c r="D4" s="20"/>
      <c r="E4" s="20"/>
      <c r="F4" s="20"/>
      <c r="G4" s="20"/>
      <c r="H4" s="127"/>
      <c r="I4" s="128"/>
      <c r="J4" s="128"/>
      <c r="K4" s="128"/>
      <c r="L4" s="128"/>
      <c r="M4" s="47"/>
      <c r="N4" s="47"/>
      <c r="O4" s="47"/>
      <c r="P4" s="47"/>
      <c r="Q4" s="20"/>
      <c r="R4" s="20"/>
    </row>
    <row r="5" spans="1:23" s="13" customFormat="1" ht="15.75">
      <c r="A5" s="1459" t="s">
        <v>238</v>
      </c>
      <c r="B5" s="1459"/>
      <c r="C5" s="1459"/>
      <c r="D5" s="1459"/>
      <c r="E5" s="1459"/>
      <c r="F5" s="1459"/>
      <c r="G5" s="1459"/>
      <c r="H5" s="1459"/>
      <c r="I5" s="1459"/>
      <c r="J5" s="1459"/>
      <c r="K5" s="1459"/>
      <c r="L5" s="1459"/>
      <c r="M5" s="1459"/>
      <c r="N5" s="1459"/>
      <c r="O5" s="1459"/>
      <c r="P5" s="1459"/>
      <c r="Q5" s="1459"/>
      <c r="R5" s="46"/>
      <c r="S5" s="46"/>
    </row>
    <row r="6" spans="1:23" s="13" customFormat="1" ht="15.75">
      <c r="A6" s="1459" t="s">
        <v>120</v>
      </c>
      <c r="B6" s="1459"/>
      <c r="C6" s="1459"/>
      <c r="D6" s="1459"/>
      <c r="E6" s="1459"/>
      <c r="F6" s="1459"/>
      <c r="G6" s="1459"/>
      <c r="H6" s="1459"/>
      <c r="I6" s="1459"/>
      <c r="J6" s="1459"/>
      <c r="K6" s="1459"/>
      <c r="L6" s="1459"/>
      <c r="M6" s="1459"/>
      <c r="N6" s="1459"/>
      <c r="O6" s="1459"/>
      <c r="P6" s="1459"/>
      <c r="Q6" s="1459"/>
      <c r="R6" s="46"/>
      <c r="S6" s="46"/>
    </row>
    <row r="7" spans="1:23" s="13" customFormat="1" ht="15.75">
      <c r="A7" s="1453" t="s">
        <v>948</v>
      </c>
      <c r="B7" s="1453"/>
      <c r="C7" s="1453"/>
      <c r="D7" s="1453"/>
      <c r="E7" s="1453"/>
      <c r="F7" s="1453"/>
      <c r="G7" s="1453"/>
      <c r="H7" s="1453"/>
      <c r="I7" s="1453"/>
      <c r="J7" s="1453"/>
      <c r="K7" s="1453"/>
      <c r="L7" s="1453"/>
      <c r="M7" s="1453"/>
      <c r="N7" s="1453"/>
      <c r="O7" s="1453"/>
      <c r="P7" s="1453"/>
      <c r="Q7" s="1453"/>
      <c r="R7" s="46"/>
      <c r="S7" s="46"/>
    </row>
    <row r="8" spans="1:23" s="13" customFormat="1" ht="15">
      <c r="G8" s="48"/>
      <c r="H8" s="127"/>
      <c r="I8" s="128"/>
      <c r="J8" s="128"/>
      <c r="K8" s="128"/>
      <c r="L8" s="128"/>
      <c r="M8" s="47"/>
      <c r="N8" s="47"/>
      <c r="O8" s="47"/>
      <c r="P8" s="47"/>
    </row>
    <row r="9" spans="1:23" s="13" customFormat="1" ht="15.75">
      <c r="A9" s="1460" t="s">
        <v>498</v>
      </c>
      <c r="B9" s="1460"/>
      <c r="C9" s="1460"/>
      <c r="D9" s="1460"/>
      <c r="E9" s="1460"/>
      <c r="F9" s="1460"/>
      <c r="G9" s="1460"/>
      <c r="H9" s="1460"/>
      <c r="I9" s="1460"/>
      <c r="J9" s="1460"/>
      <c r="K9" s="1460"/>
      <c r="L9" s="1460"/>
      <c r="M9" s="1460"/>
      <c r="N9" s="1460"/>
      <c r="O9" s="1460"/>
      <c r="P9" s="1460"/>
      <c r="Q9" s="1460"/>
    </row>
    <row r="10" spans="1:23" s="13" customFormat="1" ht="15.75">
      <c r="A10" s="1459" t="s">
        <v>402</v>
      </c>
      <c r="B10" s="1459"/>
      <c r="C10" s="1459"/>
      <c r="D10" s="1459"/>
      <c r="E10" s="1459"/>
      <c r="F10" s="1459"/>
      <c r="G10" s="1459"/>
      <c r="H10" s="1459"/>
      <c r="I10" s="1459"/>
      <c r="J10" s="1459"/>
      <c r="K10" s="1459"/>
      <c r="L10" s="1459"/>
      <c r="M10" s="1459"/>
      <c r="N10" s="1459"/>
      <c r="O10" s="1459"/>
      <c r="P10" s="1459"/>
      <c r="Q10" s="1459"/>
    </row>
    <row r="11" spans="1:23" s="13" customFormat="1" ht="15" customHeight="1">
      <c r="A11" s="66"/>
      <c r="B11" s="166"/>
      <c r="C11" s="166"/>
      <c r="D11" s="166"/>
      <c r="E11" s="220"/>
      <c r="F11" s="220"/>
      <c r="G11" s="66"/>
      <c r="H11" s="66"/>
      <c r="I11" s="66"/>
      <c r="J11" s="66"/>
      <c r="K11" s="66"/>
      <c r="L11" s="66"/>
      <c r="M11" s="221"/>
      <c r="N11" s="221"/>
      <c r="O11" s="221"/>
      <c r="P11" s="221"/>
      <c r="Q11" s="221"/>
      <c r="R11" s="221"/>
      <c r="S11" s="221"/>
      <c r="T11" s="47"/>
      <c r="U11" s="47"/>
      <c r="V11" s="20"/>
      <c r="W11" s="20"/>
    </row>
    <row r="12" spans="1:23" s="118" customFormat="1" ht="15" customHeight="1">
      <c r="B12" s="20"/>
      <c r="C12" s="20"/>
      <c r="D12" s="20"/>
      <c r="E12" s="986"/>
      <c r="F12" s="986"/>
      <c r="G12" s="1514">
        <v>2014</v>
      </c>
      <c r="H12" s="1514"/>
      <c r="I12" s="1514"/>
      <c r="J12" s="1514"/>
      <c r="K12" s="1514"/>
      <c r="M12" s="1514">
        <v>2013</v>
      </c>
      <c r="N12" s="1515"/>
      <c r="O12" s="1514"/>
      <c r="P12" s="1515"/>
      <c r="Q12" s="1514"/>
      <c r="R12" s="987"/>
      <c r="S12" s="126"/>
      <c r="T12" s="117"/>
      <c r="U12" s="117"/>
      <c r="V12" s="20"/>
      <c r="W12" s="20"/>
    </row>
    <row r="13" spans="1:23" s="118" customFormat="1" ht="15">
      <c r="M13" s="126"/>
      <c r="N13" s="126"/>
      <c r="O13" s="126"/>
      <c r="P13" s="126"/>
      <c r="Q13" s="126"/>
      <c r="R13" s="126"/>
      <c r="S13" s="126"/>
      <c r="T13" s="117"/>
      <c r="U13" s="117"/>
    </row>
    <row r="14" spans="1:23" s="118" customFormat="1" ht="15.75">
      <c r="G14" s="988" t="s">
        <v>122</v>
      </c>
      <c r="H14" s="988"/>
      <c r="K14" s="988" t="s">
        <v>122</v>
      </c>
      <c r="M14" s="988" t="s">
        <v>122</v>
      </c>
      <c r="N14" s="988"/>
      <c r="Q14" s="988" t="s">
        <v>122</v>
      </c>
      <c r="R14" s="988"/>
      <c r="S14" s="126"/>
      <c r="T14" s="117"/>
      <c r="U14" s="117"/>
    </row>
    <row r="15" spans="1:23" s="117" customFormat="1" ht="15.75">
      <c r="G15" s="988" t="s">
        <v>291</v>
      </c>
      <c r="H15" s="988"/>
      <c r="I15" s="988" t="s">
        <v>173</v>
      </c>
      <c r="J15" s="988"/>
      <c r="K15" s="988" t="s">
        <v>291</v>
      </c>
      <c r="M15" s="988" t="s">
        <v>291</v>
      </c>
      <c r="N15" s="988"/>
      <c r="O15" s="988" t="s">
        <v>173</v>
      </c>
      <c r="P15" s="988"/>
      <c r="Q15" s="988" t="s">
        <v>291</v>
      </c>
      <c r="R15" s="988"/>
      <c r="S15" s="126"/>
      <c r="T15" s="118"/>
      <c r="U15" s="118"/>
    </row>
    <row r="16" spans="1:23" s="117" customFormat="1" ht="16.5" thickBot="1">
      <c r="A16" s="989" t="s">
        <v>725</v>
      </c>
      <c r="B16" s="964" t="s">
        <v>259</v>
      </c>
      <c r="C16" s="964" t="s">
        <v>362</v>
      </c>
      <c r="D16" s="964"/>
      <c r="E16" s="964" t="s">
        <v>304</v>
      </c>
      <c r="G16" s="964" t="s">
        <v>1244</v>
      </c>
      <c r="H16" s="987"/>
      <c r="I16" s="964" t="s">
        <v>387</v>
      </c>
      <c r="J16" s="987"/>
      <c r="K16" s="964" t="s">
        <v>1245</v>
      </c>
      <c r="M16" s="964" t="s">
        <v>1244</v>
      </c>
      <c r="N16" s="964"/>
      <c r="O16" s="964" t="s">
        <v>387</v>
      </c>
      <c r="P16" s="964"/>
      <c r="Q16" s="964" t="s">
        <v>1245</v>
      </c>
      <c r="R16" s="987"/>
      <c r="S16" s="990"/>
      <c r="T16" s="20"/>
      <c r="U16" s="20"/>
    </row>
    <row r="17" spans="1:21" s="117" customFormat="1" ht="15">
      <c r="A17" s="117">
        <v>1</v>
      </c>
      <c r="B17" s="991">
        <v>205300800002</v>
      </c>
      <c r="C17" s="1373">
        <v>37072</v>
      </c>
      <c r="D17" s="1373"/>
      <c r="E17" s="1374" t="s">
        <v>305</v>
      </c>
      <c r="G17" s="1375">
        <v>8143426.2000000002</v>
      </c>
      <c r="H17" s="1375"/>
      <c r="I17" s="1375">
        <v>-2162444.2000000002</v>
      </c>
      <c r="J17" s="1375"/>
      <c r="K17" s="1375">
        <v>5980982</v>
      </c>
      <c r="L17" s="1375"/>
      <c r="M17" s="1375">
        <v>8143426.2000000002</v>
      </c>
      <c r="N17" s="1375"/>
      <c r="O17" s="1375">
        <v>-1999575.2</v>
      </c>
      <c r="P17" s="1375"/>
      <c r="Q17" s="1375">
        <f t="shared" ref="Q17:Q39" si="0">+M17+O17</f>
        <v>6143851</v>
      </c>
      <c r="R17" s="994"/>
      <c r="S17" s="126"/>
      <c r="T17" s="20"/>
      <c r="U17" s="20"/>
    </row>
    <row r="18" spans="1:21" s="117" customFormat="1" ht="15">
      <c r="A18" s="117">
        <f>+A17+1</f>
        <v>2</v>
      </c>
      <c r="B18" s="991">
        <v>205300800003</v>
      </c>
      <c r="C18" s="1373">
        <v>37072</v>
      </c>
      <c r="D18" s="1373"/>
      <c r="E18" s="1374" t="s">
        <v>1219</v>
      </c>
      <c r="G18" s="1375">
        <v>2686912.39</v>
      </c>
      <c r="H18" s="1375"/>
      <c r="I18" s="1375">
        <v>-726774.39</v>
      </c>
      <c r="J18" s="1375"/>
      <c r="K18" s="1375">
        <v>1960138</v>
      </c>
      <c r="L18" s="1375"/>
      <c r="M18" s="1375">
        <v>2686912.39</v>
      </c>
      <c r="N18" s="1375"/>
      <c r="O18" s="1375">
        <v>-673035.39</v>
      </c>
      <c r="P18" s="1375"/>
      <c r="Q18" s="1375">
        <f t="shared" si="0"/>
        <v>2013877</v>
      </c>
      <c r="R18" s="994"/>
      <c r="S18" s="126"/>
      <c r="T18" s="118"/>
      <c r="U18" s="118"/>
    </row>
    <row r="19" spans="1:21" s="117" customFormat="1" ht="15">
      <c r="A19" s="117">
        <f t="shared" ref="A19:A39" si="1">+A18+1</f>
        <v>3</v>
      </c>
      <c r="B19" s="991">
        <v>205300800004</v>
      </c>
      <c r="C19" s="1373">
        <v>37072</v>
      </c>
      <c r="D19" s="1373"/>
      <c r="E19" s="1374" t="s">
        <v>306</v>
      </c>
      <c r="G19" s="1375">
        <v>3403806.2</v>
      </c>
      <c r="H19" s="1375"/>
      <c r="I19" s="1375">
        <v>-903415.2</v>
      </c>
      <c r="J19" s="1375"/>
      <c r="K19" s="1375">
        <v>2500391</v>
      </c>
      <c r="L19" s="1375"/>
      <c r="M19" s="1375">
        <v>3403806.2</v>
      </c>
      <c r="N19" s="1375"/>
      <c r="O19" s="1375">
        <v>-835338.2</v>
      </c>
      <c r="P19" s="1375"/>
      <c r="Q19" s="1375">
        <f t="shared" si="0"/>
        <v>2568468</v>
      </c>
      <c r="R19" s="994"/>
      <c r="S19" s="126"/>
      <c r="T19" s="20"/>
      <c r="U19" s="20"/>
    </row>
    <row r="20" spans="1:21" s="117" customFormat="1" ht="15.75">
      <c r="A20" s="117">
        <f t="shared" si="1"/>
        <v>4</v>
      </c>
      <c r="B20" s="991">
        <v>205300800005</v>
      </c>
      <c r="C20" s="1373">
        <v>37072</v>
      </c>
      <c r="D20" s="1373"/>
      <c r="E20" s="1374" t="s">
        <v>307</v>
      </c>
      <c r="G20" s="1375">
        <v>413814.61</v>
      </c>
      <c r="H20" s="1375"/>
      <c r="I20" s="1375">
        <v>-111686.61</v>
      </c>
      <c r="J20" s="1375"/>
      <c r="K20" s="1375">
        <v>302128</v>
      </c>
      <c r="L20" s="1375"/>
      <c r="M20" s="1375">
        <v>413814.61</v>
      </c>
      <c r="N20" s="1375"/>
      <c r="O20" s="1375">
        <v>-103409.61</v>
      </c>
      <c r="P20" s="1375"/>
      <c r="Q20" s="1375">
        <f t="shared" si="0"/>
        <v>310405</v>
      </c>
      <c r="R20" s="994"/>
      <c r="S20" s="126"/>
      <c r="T20" s="46"/>
      <c r="U20" s="46"/>
    </row>
    <row r="21" spans="1:21" s="117" customFormat="1" ht="15.75">
      <c r="A21" s="117">
        <f t="shared" si="1"/>
        <v>5</v>
      </c>
      <c r="B21" s="991">
        <v>205300800006</v>
      </c>
      <c r="C21" s="1373">
        <v>37072</v>
      </c>
      <c r="D21" s="1373"/>
      <c r="E21" s="1374" t="s">
        <v>307</v>
      </c>
      <c r="G21" s="1375">
        <v>413814.59</v>
      </c>
      <c r="H21" s="1375"/>
      <c r="I21" s="1375">
        <v>-111686.59</v>
      </c>
      <c r="J21" s="1375"/>
      <c r="K21" s="1375">
        <v>302128</v>
      </c>
      <c r="L21" s="1375"/>
      <c r="M21" s="1375">
        <v>413814.59</v>
      </c>
      <c r="N21" s="1375"/>
      <c r="O21" s="1375">
        <v>-103409.59</v>
      </c>
      <c r="P21" s="1375"/>
      <c r="Q21" s="1375">
        <f t="shared" si="0"/>
        <v>310405</v>
      </c>
      <c r="R21" s="994"/>
      <c r="S21" s="126"/>
      <c r="T21" s="46"/>
      <c r="U21" s="46"/>
    </row>
    <row r="22" spans="1:21" s="117" customFormat="1" ht="15.75">
      <c r="A22" s="117">
        <f t="shared" si="1"/>
        <v>6</v>
      </c>
      <c r="B22" s="991">
        <v>205300800007</v>
      </c>
      <c r="C22" s="1373">
        <v>37072</v>
      </c>
      <c r="D22" s="1373"/>
      <c r="E22" s="1374" t="s">
        <v>308</v>
      </c>
      <c r="G22" s="1375">
        <v>374733.43</v>
      </c>
      <c r="H22" s="1375"/>
      <c r="I22" s="1375">
        <v>-99894.43</v>
      </c>
      <c r="J22" s="1375"/>
      <c r="K22" s="1375">
        <v>274839</v>
      </c>
      <c r="L22" s="1375"/>
      <c r="M22" s="1375">
        <v>374733.43</v>
      </c>
      <c r="N22" s="1375"/>
      <c r="O22" s="1375">
        <v>-92399.43</v>
      </c>
      <c r="P22" s="1375"/>
      <c r="Q22" s="1375">
        <f t="shared" si="0"/>
        <v>282334</v>
      </c>
      <c r="R22" s="994"/>
      <c r="S22" s="126"/>
      <c r="T22" s="46"/>
      <c r="U22" s="46"/>
    </row>
    <row r="23" spans="1:21" s="117" customFormat="1" ht="15.75">
      <c r="A23" s="117">
        <f t="shared" si="1"/>
        <v>7</v>
      </c>
      <c r="B23" s="991">
        <v>205300800008</v>
      </c>
      <c r="C23" s="1373">
        <v>37072</v>
      </c>
      <c r="D23" s="1373"/>
      <c r="E23" s="1374" t="s">
        <v>309</v>
      </c>
      <c r="G23" s="1375">
        <v>14348612.939999999</v>
      </c>
      <c r="H23" s="1375"/>
      <c r="I23" s="1375">
        <v>-3402359.94</v>
      </c>
      <c r="J23" s="1375"/>
      <c r="K23" s="1375">
        <v>10946253</v>
      </c>
      <c r="L23" s="1375"/>
      <c r="M23" s="1375">
        <v>14348612.939999999</v>
      </c>
      <c r="N23" s="1375"/>
      <c r="O23" s="1375">
        <v>-3115386.94</v>
      </c>
      <c r="P23" s="1375"/>
      <c r="Q23" s="1375">
        <f t="shared" si="0"/>
        <v>11233226</v>
      </c>
      <c r="R23" s="994"/>
      <c r="S23" s="126"/>
      <c r="T23" s="46"/>
      <c r="U23" s="46"/>
    </row>
    <row r="24" spans="1:21" s="117" customFormat="1" ht="15">
      <c r="A24" s="117">
        <f t="shared" si="1"/>
        <v>8</v>
      </c>
      <c r="B24" s="991">
        <v>205300800009</v>
      </c>
      <c r="C24" s="1373">
        <v>37072</v>
      </c>
      <c r="D24" s="1373"/>
      <c r="E24" s="1374" t="s">
        <v>310</v>
      </c>
      <c r="G24" s="1375">
        <v>875338.42</v>
      </c>
      <c r="H24" s="1375"/>
      <c r="I24" s="1375">
        <v>-225340.42</v>
      </c>
      <c r="J24" s="1375"/>
      <c r="K24" s="1375">
        <v>649998</v>
      </c>
      <c r="L24" s="1375"/>
      <c r="M24" s="1375">
        <v>875338.42</v>
      </c>
      <c r="N24" s="1375"/>
      <c r="O24" s="1375">
        <v>-207833.42</v>
      </c>
      <c r="P24" s="1375"/>
      <c r="Q24" s="1375">
        <f t="shared" si="0"/>
        <v>667505</v>
      </c>
      <c r="R24" s="994"/>
      <c r="S24" s="126"/>
      <c r="T24" s="118"/>
      <c r="U24" s="118"/>
    </row>
    <row r="25" spans="1:21" s="117" customFormat="1" ht="15">
      <c r="A25" s="117">
        <f t="shared" si="1"/>
        <v>9</v>
      </c>
      <c r="B25" s="991">
        <v>205300800010</v>
      </c>
      <c r="C25" s="1373">
        <v>37438</v>
      </c>
      <c r="D25" s="1373"/>
      <c r="E25" s="1374" t="s">
        <v>1220</v>
      </c>
      <c r="G25" s="1375">
        <v>3759861.41</v>
      </c>
      <c r="H25" s="1375"/>
      <c r="I25" s="1375">
        <v>-929579.41</v>
      </c>
      <c r="J25" s="1375"/>
      <c r="K25" s="1375">
        <v>2830282</v>
      </c>
      <c r="L25" s="1375"/>
      <c r="M25" s="1375">
        <v>3759861.41</v>
      </c>
      <c r="N25" s="1375"/>
      <c r="O25" s="1375">
        <v>-854381.41</v>
      </c>
      <c r="P25" s="1375"/>
      <c r="Q25" s="1375">
        <f t="shared" si="0"/>
        <v>2905480</v>
      </c>
      <c r="R25" s="994"/>
      <c r="S25" s="126"/>
      <c r="T25" s="118"/>
      <c r="U25" s="118"/>
    </row>
    <row r="26" spans="1:21" s="117" customFormat="1" ht="15">
      <c r="A26" s="117">
        <f t="shared" si="1"/>
        <v>10</v>
      </c>
      <c r="B26" s="991">
        <v>205300800011</v>
      </c>
      <c r="C26" s="1373">
        <v>37257</v>
      </c>
      <c r="D26" s="1373"/>
      <c r="E26" s="1374" t="s">
        <v>311</v>
      </c>
      <c r="G26" s="1375">
        <v>200694.34</v>
      </c>
      <c r="H26" s="1375"/>
      <c r="I26" s="1375">
        <v>-52182.34</v>
      </c>
      <c r="J26" s="1375"/>
      <c r="K26" s="1375">
        <v>148512</v>
      </c>
      <c r="L26" s="1375"/>
      <c r="M26" s="1375">
        <v>200694.34</v>
      </c>
      <c r="N26" s="1375"/>
      <c r="O26" s="1375">
        <v>-48168.34</v>
      </c>
      <c r="P26" s="1375"/>
      <c r="Q26" s="1375">
        <f t="shared" si="0"/>
        <v>152526</v>
      </c>
      <c r="R26" s="994"/>
      <c r="S26" s="126"/>
      <c r="T26" s="20"/>
      <c r="U26" s="20"/>
    </row>
    <row r="27" spans="1:21" s="117" customFormat="1" ht="15">
      <c r="A27" s="117">
        <f t="shared" si="1"/>
        <v>11</v>
      </c>
      <c r="B27" s="991">
        <v>205300800012</v>
      </c>
      <c r="C27" s="1373">
        <v>37257</v>
      </c>
      <c r="D27" s="1373"/>
      <c r="E27" s="1374" t="s">
        <v>312</v>
      </c>
      <c r="G27" s="1375">
        <v>155478.65</v>
      </c>
      <c r="H27" s="1375"/>
      <c r="I27" s="1375">
        <v>-97464.65</v>
      </c>
      <c r="J27" s="1375"/>
      <c r="K27" s="1375">
        <v>58014</v>
      </c>
      <c r="L27" s="1375"/>
      <c r="M27" s="1375">
        <v>155478.65</v>
      </c>
      <c r="N27" s="1375"/>
      <c r="O27" s="1375">
        <v>-89690.65</v>
      </c>
      <c r="P27" s="1375"/>
      <c r="Q27" s="1375">
        <f t="shared" si="0"/>
        <v>65788</v>
      </c>
      <c r="R27" s="994"/>
      <c r="S27" s="126"/>
      <c r="T27" s="20"/>
      <c r="U27" s="20"/>
    </row>
    <row r="28" spans="1:21" s="117" customFormat="1" ht="15">
      <c r="A28" s="117">
        <f t="shared" si="1"/>
        <v>12</v>
      </c>
      <c r="B28" s="991">
        <v>205300800013</v>
      </c>
      <c r="C28" s="1373">
        <v>37987</v>
      </c>
      <c r="D28" s="1373"/>
      <c r="E28" s="1374" t="s">
        <v>313</v>
      </c>
      <c r="G28" s="1375">
        <v>4795066.01</v>
      </c>
      <c r="H28" s="1375"/>
      <c r="I28" s="1375">
        <v>-1054928.01</v>
      </c>
      <c r="J28" s="1375"/>
      <c r="K28" s="1375">
        <v>3740138</v>
      </c>
      <c r="L28" s="1375"/>
      <c r="M28" s="1375">
        <v>4795066.01</v>
      </c>
      <c r="N28" s="1375"/>
      <c r="O28" s="1375">
        <v>-959026.01</v>
      </c>
      <c r="P28" s="1375"/>
      <c r="Q28" s="1375">
        <f t="shared" si="0"/>
        <v>3836040</v>
      </c>
      <c r="R28" s="994"/>
      <c r="S28" s="126"/>
      <c r="T28" s="20"/>
      <c r="U28" s="20"/>
    </row>
    <row r="29" spans="1:21" s="117" customFormat="1" ht="15">
      <c r="A29" s="117">
        <f t="shared" si="1"/>
        <v>13</v>
      </c>
      <c r="B29" s="991">
        <v>205300800014</v>
      </c>
      <c r="C29" s="1373">
        <v>37987</v>
      </c>
      <c r="D29" s="1373"/>
      <c r="E29" s="1374" t="s">
        <v>314</v>
      </c>
      <c r="G29" s="1375">
        <v>550775.93000000005</v>
      </c>
      <c r="H29" s="1375"/>
      <c r="I29" s="1375">
        <v>-121180.93</v>
      </c>
      <c r="J29" s="1375"/>
      <c r="K29" s="1375">
        <v>429595.00000000006</v>
      </c>
      <c r="L29" s="1375"/>
      <c r="M29" s="1375">
        <v>550775.93000000005</v>
      </c>
      <c r="N29" s="1375"/>
      <c r="O29" s="1375">
        <v>-110164.93</v>
      </c>
      <c r="P29" s="1375"/>
      <c r="Q29" s="1375">
        <f t="shared" si="0"/>
        <v>440611.00000000006</v>
      </c>
      <c r="R29" s="994"/>
      <c r="S29" s="126"/>
      <c r="T29" s="118"/>
      <c r="U29" s="118"/>
    </row>
    <row r="30" spans="1:21" s="117" customFormat="1" ht="15">
      <c r="A30" s="117">
        <f t="shared" si="1"/>
        <v>14</v>
      </c>
      <c r="B30" s="991">
        <v>205300800015</v>
      </c>
      <c r="C30" s="1373">
        <v>37987</v>
      </c>
      <c r="D30" s="1373"/>
      <c r="E30" s="1374" t="s">
        <v>314</v>
      </c>
      <c r="G30" s="1375">
        <v>550775.89</v>
      </c>
      <c r="H30" s="1375"/>
      <c r="I30" s="1375">
        <v>-121180.89</v>
      </c>
      <c r="J30" s="1375"/>
      <c r="K30" s="1375">
        <v>429595</v>
      </c>
      <c r="L30" s="1375"/>
      <c r="M30" s="1375">
        <v>550775.89</v>
      </c>
      <c r="N30" s="1375"/>
      <c r="O30" s="1375">
        <v>-110164.89</v>
      </c>
      <c r="P30" s="1375"/>
      <c r="Q30" s="1375">
        <f t="shared" si="0"/>
        <v>440611</v>
      </c>
      <c r="R30" s="994"/>
      <c r="S30" s="126"/>
      <c r="T30" s="118"/>
      <c r="U30" s="118"/>
    </row>
    <row r="31" spans="1:21" s="117" customFormat="1" ht="15">
      <c r="A31" s="117">
        <f t="shared" si="1"/>
        <v>15</v>
      </c>
      <c r="B31" s="991">
        <v>205300800016</v>
      </c>
      <c r="C31" s="1373">
        <v>37987</v>
      </c>
      <c r="D31" s="1373"/>
      <c r="E31" s="1374" t="s">
        <v>315</v>
      </c>
      <c r="G31" s="1375">
        <v>657917.54</v>
      </c>
      <c r="H31" s="1375"/>
      <c r="I31" s="1375">
        <v>-144755.54</v>
      </c>
      <c r="J31" s="1375"/>
      <c r="K31" s="1375">
        <v>513162</v>
      </c>
      <c r="L31" s="1375"/>
      <c r="M31" s="1375">
        <v>657917.54</v>
      </c>
      <c r="N31" s="1375"/>
      <c r="O31" s="1375">
        <v>-131596.54</v>
      </c>
      <c r="P31" s="1375"/>
      <c r="Q31" s="1375">
        <f t="shared" si="0"/>
        <v>526321</v>
      </c>
      <c r="R31" s="994"/>
      <c r="S31" s="126"/>
    </row>
    <row r="32" spans="1:21" s="117" customFormat="1" ht="15">
      <c r="A32" s="117">
        <f t="shared" si="1"/>
        <v>16</v>
      </c>
      <c r="B32" s="991">
        <v>205300800017</v>
      </c>
      <c r="C32" s="1373">
        <v>37987</v>
      </c>
      <c r="D32" s="1373"/>
      <c r="E32" s="1374" t="s">
        <v>316</v>
      </c>
      <c r="G32" s="1375">
        <v>470106.43</v>
      </c>
      <c r="H32" s="1375"/>
      <c r="I32" s="1375">
        <v>-103438.43</v>
      </c>
      <c r="J32" s="1375"/>
      <c r="K32" s="1375">
        <v>366668</v>
      </c>
      <c r="L32" s="1375"/>
      <c r="M32" s="1375">
        <v>470106.43</v>
      </c>
      <c r="N32" s="1375"/>
      <c r="O32" s="1375">
        <v>-94035.43</v>
      </c>
      <c r="P32" s="1375"/>
      <c r="Q32" s="1375">
        <f t="shared" si="0"/>
        <v>376071</v>
      </c>
      <c r="R32" s="994"/>
      <c r="S32" s="126"/>
    </row>
    <row r="33" spans="1:19" s="117" customFormat="1" ht="15">
      <c r="A33" s="117">
        <f t="shared" si="1"/>
        <v>17</v>
      </c>
      <c r="B33" s="991">
        <v>205300800018</v>
      </c>
      <c r="C33" s="1373">
        <v>37987</v>
      </c>
      <c r="D33" s="1373"/>
      <c r="E33" s="1374" t="s">
        <v>317</v>
      </c>
      <c r="G33" s="1375">
        <v>647185.41</v>
      </c>
      <c r="H33" s="1375"/>
      <c r="I33" s="1375">
        <v>-142391.41</v>
      </c>
      <c r="J33" s="1375"/>
      <c r="K33" s="1375">
        <v>504794</v>
      </c>
      <c r="L33" s="1375"/>
      <c r="M33" s="1375">
        <v>647185.41</v>
      </c>
      <c r="N33" s="1375"/>
      <c r="O33" s="1375">
        <v>-129447.41</v>
      </c>
      <c r="P33" s="1375"/>
      <c r="Q33" s="1375">
        <f t="shared" si="0"/>
        <v>517738</v>
      </c>
      <c r="R33" s="994"/>
      <c r="S33" s="126"/>
    </row>
    <row r="34" spans="1:19" s="117" customFormat="1" ht="15">
      <c r="A34" s="117">
        <f t="shared" si="1"/>
        <v>18</v>
      </c>
      <c r="B34" s="991">
        <v>205300800019</v>
      </c>
      <c r="C34" s="1373">
        <v>37987</v>
      </c>
      <c r="D34" s="1373"/>
      <c r="E34" s="1374" t="s">
        <v>318</v>
      </c>
      <c r="G34" s="1375">
        <v>111221.23</v>
      </c>
      <c r="H34" s="1375"/>
      <c r="I34" s="1375">
        <v>-24478.23</v>
      </c>
      <c r="J34" s="1375"/>
      <c r="K34" s="1375">
        <v>86743</v>
      </c>
      <c r="L34" s="1375"/>
      <c r="M34" s="1375">
        <v>111221.23</v>
      </c>
      <c r="N34" s="1375"/>
      <c r="O34" s="1375">
        <v>-22253.23</v>
      </c>
      <c r="P34" s="1375"/>
      <c r="Q34" s="1375">
        <f t="shared" si="0"/>
        <v>88968</v>
      </c>
      <c r="R34" s="994"/>
      <c r="S34" s="126"/>
    </row>
    <row r="35" spans="1:19" s="117" customFormat="1" ht="15">
      <c r="A35" s="117">
        <f t="shared" si="1"/>
        <v>19</v>
      </c>
      <c r="B35" s="991">
        <v>205300800020</v>
      </c>
      <c r="C35" s="1373">
        <v>37987</v>
      </c>
      <c r="D35" s="1373"/>
      <c r="E35" s="1374" t="s">
        <v>319</v>
      </c>
      <c r="G35" s="1375">
        <v>202557.24</v>
      </c>
      <c r="H35" s="1375"/>
      <c r="I35" s="1375">
        <v>-44575.24</v>
      </c>
      <c r="J35" s="1375"/>
      <c r="K35" s="1375">
        <v>157982</v>
      </c>
      <c r="L35" s="1375"/>
      <c r="M35" s="1375">
        <v>202557.24</v>
      </c>
      <c r="N35" s="1375"/>
      <c r="O35" s="1375">
        <v>-40523.24</v>
      </c>
      <c r="P35" s="1375"/>
      <c r="Q35" s="1375">
        <f t="shared" si="0"/>
        <v>162034</v>
      </c>
      <c r="R35" s="994"/>
      <c r="S35" s="126"/>
    </row>
    <row r="36" spans="1:19" s="117" customFormat="1" ht="15">
      <c r="A36" s="117">
        <f t="shared" si="1"/>
        <v>20</v>
      </c>
      <c r="B36" s="991">
        <v>205300800021</v>
      </c>
      <c r="C36" s="1373">
        <v>37987</v>
      </c>
      <c r="D36" s="1373"/>
      <c r="E36" s="1374" t="s">
        <v>320</v>
      </c>
      <c r="G36" s="1375">
        <v>1369456.07</v>
      </c>
      <c r="H36" s="1375"/>
      <c r="I36" s="1375">
        <v>-301295.07</v>
      </c>
      <c r="J36" s="1375"/>
      <c r="K36" s="1375">
        <v>1068161</v>
      </c>
      <c r="L36" s="1375"/>
      <c r="M36" s="1375">
        <v>1369456.07</v>
      </c>
      <c r="N36" s="1375"/>
      <c r="O36" s="1375">
        <v>-273905.07</v>
      </c>
      <c r="P36" s="1375"/>
      <c r="Q36" s="1375">
        <f t="shared" si="0"/>
        <v>1095551</v>
      </c>
      <c r="R36" s="994"/>
      <c r="S36" s="126"/>
    </row>
    <row r="37" spans="1:19" s="117" customFormat="1" ht="15">
      <c r="A37" s="117">
        <f t="shared" si="1"/>
        <v>21</v>
      </c>
      <c r="B37" s="991">
        <v>205300800022</v>
      </c>
      <c r="C37" s="1373">
        <v>37987</v>
      </c>
      <c r="D37" s="1373"/>
      <c r="E37" s="1374" t="s">
        <v>321</v>
      </c>
      <c r="G37" s="1375">
        <v>153687.01999999999</v>
      </c>
      <c r="H37" s="1375"/>
      <c r="I37" s="1375">
        <v>-32719.02</v>
      </c>
      <c r="J37" s="1375"/>
      <c r="K37" s="1375">
        <v>120967.99999999999</v>
      </c>
      <c r="L37" s="1375"/>
      <c r="M37" s="1375">
        <v>153687.01999999999</v>
      </c>
      <c r="N37" s="1375"/>
      <c r="O37" s="1375">
        <v>-29645.02</v>
      </c>
      <c r="P37" s="1375"/>
      <c r="Q37" s="1375">
        <f t="shared" si="0"/>
        <v>124041.99999999999</v>
      </c>
      <c r="R37" s="994"/>
      <c r="S37" s="126"/>
    </row>
    <row r="38" spans="1:19" s="117" customFormat="1" ht="15">
      <c r="A38" s="117">
        <f t="shared" si="1"/>
        <v>22</v>
      </c>
      <c r="B38" s="991">
        <v>205300800023</v>
      </c>
      <c r="C38" s="1373">
        <v>38353</v>
      </c>
      <c r="D38" s="1373"/>
      <c r="E38" s="1374" t="s">
        <v>322</v>
      </c>
      <c r="G38" s="1375">
        <v>188335.56</v>
      </c>
      <c r="H38" s="1375"/>
      <c r="I38" s="1375">
        <v>-188335.56</v>
      </c>
      <c r="J38" s="1375"/>
      <c r="K38" s="1375">
        <v>0</v>
      </c>
      <c r="L38" s="1375"/>
      <c r="M38" s="1375">
        <v>188335.56</v>
      </c>
      <c r="N38" s="1375"/>
      <c r="O38" s="1375">
        <v>-169505.56</v>
      </c>
      <c r="P38" s="1375"/>
      <c r="Q38" s="1375">
        <f t="shared" si="0"/>
        <v>18830</v>
      </c>
      <c r="R38" s="994"/>
      <c r="S38" s="126"/>
    </row>
    <row r="39" spans="1:19" s="117" customFormat="1" ht="15">
      <c r="A39" s="117">
        <f t="shared" si="1"/>
        <v>23</v>
      </c>
      <c r="B39" s="991">
        <v>205300800024</v>
      </c>
      <c r="C39" s="1373">
        <v>39417</v>
      </c>
      <c r="D39" s="1373"/>
      <c r="E39" s="1374" t="s">
        <v>323</v>
      </c>
      <c r="G39" s="1375">
        <v>26339</v>
      </c>
      <c r="H39" s="1375"/>
      <c r="I39" s="1375">
        <v>-9237</v>
      </c>
      <c r="J39" s="1375"/>
      <c r="K39" s="1375">
        <v>17102</v>
      </c>
      <c r="L39" s="1375"/>
      <c r="M39" s="1375">
        <v>26339</v>
      </c>
      <c r="N39" s="1375"/>
      <c r="O39" s="1375">
        <v>-7920</v>
      </c>
      <c r="P39" s="1375"/>
      <c r="Q39" s="1375">
        <f t="shared" si="0"/>
        <v>18419</v>
      </c>
      <c r="R39" s="994"/>
      <c r="S39" s="126"/>
    </row>
    <row r="40" spans="1:19" s="117" customFormat="1" ht="15">
      <c r="B40" s="991"/>
      <c r="C40" s="992"/>
      <c r="D40" s="992"/>
      <c r="G40" s="995"/>
      <c r="H40" s="995"/>
      <c r="I40" s="995"/>
      <c r="J40" s="995"/>
      <c r="K40" s="995"/>
      <c r="M40" s="126"/>
      <c r="N40" s="993"/>
      <c r="O40" s="126"/>
      <c r="P40" s="993"/>
      <c r="Q40" s="126"/>
      <c r="R40" s="996"/>
      <c r="S40" s="126"/>
    </row>
    <row r="41" spans="1:19" s="117" customFormat="1" ht="16.5" thickBot="1">
      <c r="A41" s="117">
        <f>+A39+1</f>
        <v>24</v>
      </c>
      <c r="C41" s="997"/>
      <c r="D41" s="997"/>
      <c r="E41" s="998" t="s">
        <v>361</v>
      </c>
      <c r="F41" s="998"/>
      <c r="G41" s="999">
        <f>SUM(G17:G39)</f>
        <v>44499916.509999998</v>
      </c>
      <c r="H41" s="1000"/>
      <c r="I41" s="999">
        <f>SUM(I17:I39)</f>
        <v>-11111343.51</v>
      </c>
      <c r="J41" s="1000"/>
      <c r="K41" s="999">
        <f>SUM(K17:K39)</f>
        <v>33388573</v>
      </c>
      <c r="L41" s="1000"/>
      <c r="M41" s="999">
        <f>SUM(M17:M39)</f>
        <v>44499916.509999998</v>
      </c>
      <c r="N41" s="1001"/>
      <c r="O41" s="999">
        <f>SUM(O17:O39)</f>
        <v>-10200815.51</v>
      </c>
      <c r="P41" s="1001"/>
      <c r="Q41" s="999">
        <f>SUM(Q17:Q39)</f>
        <v>34299101</v>
      </c>
      <c r="R41" s="126"/>
      <c r="S41" s="126"/>
    </row>
    <row r="42" spans="1:19" s="117" customFormat="1" ht="16.5" thickTop="1" thickBot="1">
      <c r="G42" s="1000"/>
      <c r="H42" s="1000"/>
      <c r="I42" s="1000"/>
      <c r="J42" s="1000"/>
      <c r="K42" s="1000"/>
      <c r="L42" s="1000"/>
      <c r="M42" s="1000"/>
      <c r="N42" s="1001"/>
      <c r="O42" s="1000"/>
      <c r="P42" s="1001"/>
      <c r="Q42" s="1000"/>
      <c r="R42" s="126"/>
      <c r="S42" s="126"/>
    </row>
    <row r="43" spans="1:19" s="117" customFormat="1" ht="16.5" thickBot="1">
      <c r="A43" s="117">
        <f>+A41+1</f>
        <v>25</v>
      </c>
      <c r="E43" s="1002" t="s">
        <v>702</v>
      </c>
      <c r="F43" s="1002"/>
      <c r="G43" s="1000"/>
      <c r="H43" s="1000"/>
      <c r="I43" s="1003">
        <f>I41-O41</f>
        <v>-910528</v>
      </c>
      <c r="J43" s="1000"/>
      <c r="K43" s="1000"/>
      <c r="L43" s="1000"/>
      <c r="M43" s="1000"/>
      <c r="N43" s="1001"/>
      <c r="O43" s="1000"/>
      <c r="P43" s="1000"/>
      <c r="Q43" s="1000"/>
      <c r="R43" s="126"/>
      <c r="S43" s="126"/>
    </row>
    <row r="44" spans="1:19" s="117" customFormat="1" ht="15">
      <c r="M44" s="126"/>
      <c r="N44" s="126"/>
      <c r="O44" s="994"/>
      <c r="P44" s="994"/>
      <c r="Q44" s="126"/>
      <c r="R44" s="126"/>
      <c r="S44" s="126"/>
    </row>
    <row r="45" spans="1:19" s="1004" customFormat="1">
      <c r="H45" s="1005"/>
      <c r="I45" s="1006"/>
      <c r="J45" s="1006"/>
      <c r="K45" s="1006"/>
      <c r="L45" s="1006"/>
    </row>
    <row r="46" spans="1:19" s="1004" customFormat="1">
      <c r="H46" s="1005"/>
      <c r="I46" s="1006"/>
      <c r="J46" s="1006"/>
      <c r="K46" s="1006"/>
      <c r="L46" s="1006"/>
    </row>
    <row r="47" spans="1:19" s="1004" customFormat="1">
      <c r="H47" s="1005"/>
      <c r="I47" s="1006"/>
      <c r="J47" s="1006"/>
      <c r="K47" s="1006"/>
      <c r="L47" s="1006"/>
    </row>
    <row r="48" spans="1:19" s="1004" customFormat="1">
      <c r="H48" s="1005"/>
      <c r="I48" s="1006"/>
      <c r="J48" s="1006"/>
      <c r="K48" s="1006"/>
      <c r="L48" s="1006"/>
    </row>
    <row r="49" spans="8:12" s="1004" customFormat="1">
      <c r="H49" s="1005"/>
      <c r="I49" s="1006"/>
      <c r="J49" s="1006"/>
      <c r="K49" s="1006"/>
      <c r="L49" s="1006"/>
    </row>
    <row r="50" spans="8:12" s="1004" customFormat="1">
      <c r="H50" s="1005"/>
      <c r="I50" s="1006"/>
      <c r="J50" s="1006"/>
      <c r="K50" s="1006"/>
      <c r="L50" s="1006"/>
    </row>
    <row r="51" spans="8:12" s="1004" customFormat="1">
      <c r="H51" s="1005"/>
      <c r="I51" s="1006"/>
      <c r="J51" s="1006"/>
      <c r="K51" s="1006"/>
      <c r="L51" s="1006"/>
    </row>
    <row r="52" spans="8:12" s="1004" customFormat="1">
      <c r="H52" s="1005"/>
      <c r="I52" s="1006"/>
      <c r="J52" s="1006"/>
      <c r="K52" s="1006"/>
      <c r="L52" s="1006"/>
    </row>
    <row r="53" spans="8:12" s="1004" customFormat="1">
      <c r="H53" s="1005"/>
      <c r="I53" s="1006"/>
      <c r="J53" s="1006"/>
      <c r="K53" s="1006"/>
      <c r="L53" s="1006"/>
    </row>
    <row r="54" spans="8:12" s="1004" customFormat="1">
      <c r="H54" s="1005"/>
      <c r="I54" s="1006"/>
      <c r="J54" s="1006"/>
      <c r="K54" s="1006"/>
      <c r="L54" s="1006"/>
    </row>
    <row r="55" spans="8:12" s="1004" customFormat="1">
      <c r="H55" s="1005"/>
      <c r="I55" s="1006"/>
      <c r="J55" s="1006"/>
      <c r="K55" s="1006"/>
      <c r="L55" s="1006"/>
    </row>
    <row r="56" spans="8:12" s="1004" customFormat="1">
      <c r="H56" s="1005"/>
      <c r="I56" s="1006"/>
      <c r="J56" s="1006"/>
      <c r="K56" s="1006"/>
      <c r="L56" s="1006"/>
    </row>
    <row r="57" spans="8:12" s="1004" customFormat="1">
      <c r="H57" s="1005"/>
      <c r="I57" s="1006"/>
      <c r="J57" s="1006"/>
      <c r="K57" s="1006"/>
      <c r="L57" s="1006"/>
    </row>
    <row r="58" spans="8:12" s="1004" customFormat="1">
      <c r="H58" s="1005"/>
      <c r="I58" s="1006"/>
      <c r="J58" s="1006"/>
      <c r="K58" s="1006"/>
      <c r="L58" s="1006"/>
    </row>
    <row r="59" spans="8:12" s="1004" customFormat="1">
      <c r="H59" s="1005"/>
      <c r="I59" s="1006"/>
      <c r="J59" s="1006"/>
      <c r="K59" s="1006"/>
      <c r="L59" s="1006"/>
    </row>
    <row r="60" spans="8:12" s="1004" customFormat="1">
      <c r="H60" s="1005"/>
      <c r="I60" s="1006"/>
      <c r="J60" s="1006"/>
      <c r="K60" s="1006"/>
      <c r="L60" s="1006"/>
    </row>
    <row r="61" spans="8:12" s="1004" customFormat="1">
      <c r="H61" s="1005"/>
      <c r="I61" s="1006"/>
      <c r="J61" s="1006"/>
      <c r="K61" s="1006"/>
      <c r="L61" s="1006"/>
    </row>
    <row r="62" spans="8:12" s="1004" customFormat="1">
      <c r="H62" s="1005"/>
      <c r="I62" s="1006"/>
      <c r="J62" s="1006"/>
      <c r="K62" s="1006"/>
      <c r="L62" s="1006"/>
    </row>
    <row r="63" spans="8:12" s="1004" customFormat="1">
      <c r="H63" s="1005"/>
      <c r="I63" s="1006"/>
      <c r="J63" s="1006"/>
      <c r="K63" s="1006"/>
      <c r="L63" s="1006"/>
    </row>
    <row r="64" spans="8:12" s="1004" customFormat="1">
      <c r="H64" s="1005"/>
      <c r="I64" s="1006"/>
      <c r="J64" s="1006"/>
      <c r="K64" s="1006"/>
      <c r="L64" s="1006"/>
    </row>
    <row r="65" spans="8:12" s="1004" customFormat="1">
      <c r="H65" s="1005"/>
      <c r="I65" s="1006"/>
      <c r="J65" s="1006"/>
      <c r="K65" s="1006"/>
      <c r="L65" s="1006"/>
    </row>
    <row r="66" spans="8:12" s="1004" customFormat="1">
      <c r="H66" s="1005"/>
      <c r="I66" s="1006"/>
      <c r="J66" s="1006"/>
      <c r="K66" s="1006"/>
      <c r="L66" s="1006"/>
    </row>
    <row r="67" spans="8:12" s="1004" customFormat="1">
      <c r="H67" s="1005"/>
      <c r="I67" s="1006"/>
      <c r="J67" s="1006"/>
      <c r="K67" s="1006"/>
      <c r="L67" s="1006"/>
    </row>
    <row r="68" spans="8:12" s="1004" customFormat="1">
      <c r="H68" s="1005"/>
      <c r="I68" s="1006"/>
      <c r="J68" s="1006"/>
      <c r="K68" s="1006"/>
      <c r="L68" s="1006"/>
    </row>
    <row r="69" spans="8:12" s="1004" customFormat="1">
      <c r="H69" s="1005"/>
      <c r="I69" s="1006"/>
      <c r="J69" s="1006"/>
      <c r="K69" s="1006"/>
      <c r="L69" s="1006"/>
    </row>
    <row r="70" spans="8:12" s="1004" customFormat="1">
      <c r="H70" s="1005"/>
      <c r="I70" s="1006"/>
      <c r="J70" s="1006"/>
      <c r="K70" s="1006"/>
      <c r="L70" s="1006"/>
    </row>
    <row r="71" spans="8:12" s="1004" customFormat="1">
      <c r="H71" s="1005"/>
      <c r="I71" s="1006"/>
      <c r="J71" s="1006"/>
      <c r="K71" s="1006"/>
      <c r="L71" s="1006"/>
    </row>
    <row r="72" spans="8:12" s="1004" customFormat="1">
      <c r="H72" s="1005"/>
      <c r="I72" s="1006"/>
      <c r="J72" s="1006"/>
      <c r="K72" s="1006"/>
      <c r="L72" s="1006"/>
    </row>
    <row r="73" spans="8:12" s="1004" customFormat="1">
      <c r="H73" s="1005"/>
      <c r="I73" s="1006"/>
      <c r="J73" s="1006"/>
      <c r="K73" s="1006"/>
      <c r="L73" s="1006"/>
    </row>
    <row r="74" spans="8:12" s="1004" customFormat="1">
      <c r="H74" s="1005"/>
      <c r="I74" s="1006"/>
      <c r="J74" s="1006"/>
      <c r="K74" s="1006"/>
      <c r="L74" s="1006"/>
    </row>
    <row r="75" spans="8:12" s="1004" customFormat="1">
      <c r="H75" s="1005"/>
      <c r="I75" s="1006"/>
      <c r="J75" s="1006"/>
      <c r="K75" s="1006"/>
      <c r="L75" s="1006"/>
    </row>
    <row r="76" spans="8:12" s="1004" customFormat="1">
      <c r="H76" s="1005"/>
      <c r="I76" s="1006"/>
      <c r="J76" s="1006"/>
      <c r="K76" s="1006"/>
      <c r="L76" s="1006"/>
    </row>
    <row r="77" spans="8:12" s="1004" customFormat="1">
      <c r="H77" s="1005"/>
      <c r="I77" s="1006"/>
      <c r="J77" s="1006"/>
      <c r="K77" s="1006"/>
      <c r="L77" s="1006"/>
    </row>
    <row r="78" spans="8:12" s="1004" customFormat="1">
      <c r="H78" s="1005"/>
      <c r="I78" s="1006"/>
      <c r="J78" s="1006"/>
      <c r="K78" s="1006"/>
      <c r="L78" s="1006"/>
    </row>
    <row r="79" spans="8:12" s="1004" customFormat="1">
      <c r="H79" s="1005"/>
      <c r="I79" s="1006"/>
      <c r="J79" s="1006"/>
      <c r="K79" s="1006"/>
      <c r="L79" s="1006"/>
    </row>
    <row r="80" spans="8:12" s="1004" customFormat="1">
      <c r="H80" s="1005"/>
      <c r="I80" s="1006"/>
      <c r="J80" s="1006"/>
      <c r="K80" s="1006"/>
      <c r="L80" s="1006"/>
    </row>
    <row r="81" spans="8:12" s="1004" customFormat="1">
      <c r="H81" s="1005"/>
      <c r="I81" s="1006"/>
      <c r="J81" s="1006"/>
      <c r="K81" s="1006"/>
      <c r="L81" s="1006"/>
    </row>
    <row r="82" spans="8:12" s="1004" customFormat="1">
      <c r="H82" s="1005"/>
      <c r="I82" s="1006"/>
      <c r="J82" s="1006"/>
      <c r="K82" s="1006"/>
      <c r="L82" s="1006"/>
    </row>
    <row r="83" spans="8:12" s="1004" customFormat="1">
      <c r="H83" s="1005"/>
      <c r="I83" s="1006"/>
      <c r="J83" s="1006"/>
      <c r="K83" s="1006"/>
      <c r="L83" s="1006"/>
    </row>
    <row r="84" spans="8:12" s="1004" customFormat="1">
      <c r="H84" s="1005"/>
      <c r="I84" s="1006"/>
      <c r="J84" s="1006"/>
      <c r="K84" s="1006"/>
      <c r="L84" s="1006"/>
    </row>
    <row r="85" spans="8:12" s="1004" customFormat="1">
      <c r="H85" s="1005"/>
      <c r="I85" s="1006"/>
      <c r="J85" s="1006"/>
      <c r="K85" s="1006"/>
      <c r="L85" s="1006"/>
    </row>
  </sheetData>
  <mergeCells count="7">
    <mergeCell ref="M12:Q12"/>
    <mergeCell ref="G12:K12"/>
    <mergeCell ref="A10:Q10"/>
    <mergeCell ref="A9:Q9"/>
    <mergeCell ref="A5:Q5"/>
    <mergeCell ref="A6:Q6"/>
    <mergeCell ref="A7:Q7"/>
  </mergeCells>
  <printOptions horizontalCentered="1"/>
  <pageMargins left="0.2" right="0.2" top="0.25" bottom="0.25" header="0.3" footer="0.3"/>
  <pageSetup scale="72"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S68"/>
  <sheetViews>
    <sheetView view="pageBreakPreview" zoomScale="70" zoomScaleNormal="100" zoomScaleSheetLayoutView="70" workbookViewId="0">
      <selection activeCell="A2" sqref="A2"/>
    </sheetView>
  </sheetViews>
  <sheetFormatPr defaultRowHeight="12.75"/>
  <cols>
    <col min="1" max="1" width="7.25" style="47" bestFit="1" customWidth="1"/>
    <col min="2" max="2" width="60.625" style="47" customWidth="1"/>
    <col min="3" max="3" width="14.5" style="47" customWidth="1"/>
    <col min="4" max="4" width="2.25" style="47" customWidth="1"/>
    <col min="5" max="5" width="14.875" style="47" bestFit="1" customWidth="1"/>
    <col min="6" max="6" width="2.75" style="47" customWidth="1"/>
    <col min="7" max="7" width="14.625" style="47" customWidth="1"/>
    <col min="8" max="8" width="4.5" style="47" customWidth="1"/>
    <col min="9" max="9" width="14.5" style="47" customWidth="1"/>
    <col min="10" max="10" width="2.25" style="47" customWidth="1"/>
    <col min="11" max="11" width="14.875" style="47" bestFit="1" customWidth="1"/>
    <col min="12" max="12" width="2.5" style="47" customWidth="1"/>
    <col min="13" max="13" width="14.625" style="47" customWidth="1"/>
    <col min="14" max="262" width="9" style="47"/>
    <col min="263" max="263" width="11.5" style="47" bestFit="1" customWidth="1"/>
    <col min="264" max="264" width="9" style="47"/>
    <col min="265" max="265" width="38.625" style="47" bestFit="1" customWidth="1"/>
    <col min="266" max="266" width="11.75" style="47" bestFit="1" customWidth="1"/>
    <col min="267" max="267" width="11.25" style="47" bestFit="1" customWidth="1"/>
    <col min="268" max="268" width="11.75" style="47" bestFit="1" customWidth="1"/>
    <col min="269" max="518" width="9" style="47"/>
    <col min="519" max="519" width="11.5" style="47" bestFit="1" customWidth="1"/>
    <col min="520" max="520" width="9" style="47"/>
    <col min="521" max="521" width="38.625" style="47" bestFit="1" customWidth="1"/>
    <col min="522" max="522" width="11.75" style="47" bestFit="1" customWidth="1"/>
    <col min="523" max="523" width="11.25" style="47" bestFit="1" customWidth="1"/>
    <col min="524" max="524" width="11.75" style="47" bestFit="1" customWidth="1"/>
    <col min="525" max="774" width="9" style="47"/>
    <col min="775" max="775" width="11.5" style="47" bestFit="1" customWidth="1"/>
    <col min="776" max="776" width="9" style="47"/>
    <col min="777" max="777" width="38.625" style="47" bestFit="1" customWidth="1"/>
    <col min="778" max="778" width="11.75" style="47" bestFit="1" customWidth="1"/>
    <col min="779" max="779" width="11.25" style="47" bestFit="1" customWidth="1"/>
    <col min="780" max="780" width="11.75" style="47" bestFit="1" customWidth="1"/>
    <col min="781" max="1030" width="9" style="47"/>
    <col min="1031" max="1031" width="11.5" style="47" bestFit="1" customWidth="1"/>
    <col min="1032" max="1032" width="9" style="47"/>
    <col min="1033" max="1033" width="38.625" style="47" bestFit="1" customWidth="1"/>
    <col min="1034" max="1034" width="11.75" style="47" bestFit="1" customWidth="1"/>
    <col min="1035" max="1035" width="11.25" style="47" bestFit="1" customWidth="1"/>
    <col min="1036" max="1036" width="11.75" style="47" bestFit="1" customWidth="1"/>
    <col min="1037" max="1286" width="9" style="47"/>
    <col min="1287" max="1287" width="11.5" style="47" bestFit="1" customWidth="1"/>
    <col min="1288" max="1288" width="9" style="47"/>
    <col min="1289" max="1289" width="38.625" style="47" bestFit="1" customWidth="1"/>
    <col min="1290" max="1290" width="11.75" style="47" bestFit="1" customWidth="1"/>
    <col min="1291" max="1291" width="11.25" style="47" bestFit="1" customWidth="1"/>
    <col min="1292" max="1292" width="11.75" style="47" bestFit="1" customWidth="1"/>
    <col min="1293" max="1542" width="9" style="47"/>
    <col min="1543" max="1543" width="11.5" style="47" bestFit="1" customWidth="1"/>
    <col min="1544" max="1544" width="9" style="47"/>
    <col min="1545" max="1545" width="38.625" style="47" bestFit="1" customWidth="1"/>
    <col min="1546" max="1546" width="11.75" style="47" bestFit="1" customWidth="1"/>
    <col min="1547" max="1547" width="11.25" style="47" bestFit="1" customWidth="1"/>
    <col min="1548" max="1548" width="11.75" style="47" bestFit="1" customWidth="1"/>
    <col min="1549" max="1798" width="9" style="47"/>
    <col min="1799" max="1799" width="11.5" style="47" bestFit="1" customWidth="1"/>
    <col min="1800" max="1800" width="9" style="47"/>
    <col min="1801" max="1801" width="38.625" style="47" bestFit="1" customWidth="1"/>
    <col min="1802" max="1802" width="11.75" style="47" bestFit="1" customWidth="1"/>
    <col min="1803" max="1803" width="11.25" style="47" bestFit="1" customWidth="1"/>
    <col min="1804" max="1804" width="11.75" style="47" bestFit="1" customWidth="1"/>
    <col min="1805" max="2054" width="9" style="47"/>
    <col min="2055" max="2055" width="11.5" style="47" bestFit="1" customWidth="1"/>
    <col min="2056" max="2056" width="9" style="47"/>
    <col min="2057" max="2057" width="38.625" style="47" bestFit="1" customWidth="1"/>
    <col min="2058" max="2058" width="11.75" style="47" bestFit="1" customWidth="1"/>
    <col min="2059" max="2059" width="11.25" style="47" bestFit="1" customWidth="1"/>
    <col min="2060" max="2060" width="11.75" style="47" bestFit="1" customWidth="1"/>
    <col min="2061" max="2310" width="9" style="47"/>
    <col min="2311" max="2311" width="11.5" style="47" bestFit="1" customWidth="1"/>
    <col min="2312" max="2312" width="9" style="47"/>
    <col min="2313" max="2313" width="38.625" style="47" bestFit="1" customWidth="1"/>
    <col min="2314" max="2314" width="11.75" style="47" bestFit="1" customWidth="1"/>
    <col min="2315" max="2315" width="11.25" style="47" bestFit="1" customWidth="1"/>
    <col min="2316" max="2316" width="11.75" style="47" bestFit="1" customWidth="1"/>
    <col min="2317" max="2566" width="9" style="47"/>
    <col min="2567" max="2567" width="11.5" style="47" bestFit="1" customWidth="1"/>
    <col min="2568" max="2568" width="9" style="47"/>
    <col min="2569" max="2569" width="38.625" style="47" bestFit="1" customWidth="1"/>
    <col min="2570" max="2570" width="11.75" style="47" bestFit="1" customWidth="1"/>
    <col min="2571" max="2571" width="11.25" style="47" bestFit="1" customWidth="1"/>
    <col min="2572" max="2572" width="11.75" style="47" bestFit="1" customWidth="1"/>
    <col min="2573" max="2822" width="9" style="47"/>
    <col min="2823" max="2823" width="11.5" style="47" bestFit="1" customWidth="1"/>
    <col min="2824" max="2824" width="9" style="47"/>
    <col min="2825" max="2825" width="38.625" style="47" bestFit="1" customWidth="1"/>
    <col min="2826" max="2826" width="11.75" style="47" bestFit="1" customWidth="1"/>
    <col min="2827" max="2827" width="11.25" style="47" bestFit="1" customWidth="1"/>
    <col min="2828" max="2828" width="11.75" style="47" bestFit="1" customWidth="1"/>
    <col min="2829" max="3078" width="9" style="47"/>
    <col min="3079" max="3079" width="11.5" style="47" bestFit="1" customWidth="1"/>
    <col min="3080" max="3080" width="9" style="47"/>
    <col min="3081" max="3081" width="38.625" style="47" bestFit="1" customWidth="1"/>
    <col min="3082" max="3082" width="11.75" style="47" bestFit="1" customWidth="1"/>
    <col min="3083" max="3083" width="11.25" style="47" bestFit="1" customWidth="1"/>
    <col min="3084" max="3084" width="11.75" style="47" bestFit="1" customWidth="1"/>
    <col min="3085" max="3334" width="9" style="47"/>
    <col min="3335" max="3335" width="11.5" style="47" bestFit="1" customWidth="1"/>
    <col min="3336" max="3336" width="9" style="47"/>
    <col min="3337" max="3337" width="38.625" style="47" bestFit="1" customWidth="1"/>
    <col min="3338" max="3338" width="11.75" style="47" bestFit="1" customWidth="1"/>
    <col min="3339" max="3339" width="11.25" style="47" bestFit="1" customWidth="1"/>
    <col min="3340" max="3340" width="11.75" style="47" bestFit="1" customWidth="1"/>
    <col min="3341" max="3590" width="9" style="47"/>
    <col min="3591" max="3591" width="11.5" style="47" bestFit="1" customWidth="1"/>
    <col min="3592" max="3592" width="9" style="47"/>
    <col min="3593" max="3593" width="38.625" style="47" bestFit="1" customWidth="1"/>
    <col min="3594" max="3594" width="11.75" style="47" bestFit="1" customWidth="1"/>
    <col min="3595" max="3595" width="11.25" style="47" bestFit="1" customWidth="1"/>
    <col min="3596" max="3596" width="11.75" style="47" bestFit="1" customWidth="1"/>
    <col min="3597" max="3846" width="9" style="47"/>
    <col min="3847" max="3847" width="11.5" style="47" bestFit="1" customWidth="1"/>
    <col min="3848" max="3848" width="9" style="47"/>
    <col min="3849" max="3849" width="38.625" style="47" bestFit="1" customWidth="1"/>
    <col min="3850" max="3850" width="11.75" style="47" bestFit="1" customWidth="1"/>
    <col min="3851" max="3851" width="11.25" style="47" bestFit="1" customWidth="1"/>
    <col min="3852" max="3852" width="11.75" style="47" bestFit="1" customWidth="1"/>
    <col min="3853" max="4102" width="9" style="47"/>
    <col min="4103" max="4103" width="11.5" style="47" bestFit="1" customWidth="1"/>
    <col min="4104" max="4104" width="9" style="47"/>
    <col min="4105" max="4105" width="38.625" style="47" bestFit="1" customWidth="1"/>
    <col min="4106" max="4106" width="11.75" style="47" bestFit="1" customWidth="1"/>
    <col min="4107" max="4107" width="11.25" style="47" bestFit="1" customWidth="1"/>
    <col min="4108" max="4108" width="11.75" style="47" bestFit="1" customWidth="1"/>
    <col min="4109" max="4358" width="9" style="47"/>
    <col min="4359" max="4359" width="11.5" style="47" bestFit="1" customWidth="1"/>
    <col min="4360" max="4360" width="9" style="47"/>
    <col min="4361" max="4361" width="38.625" style="47" bestFit="1" customWidth="1"/>
    <col min="4362" max="4362" width="11.75" style="47" bestFit="1" customWidth="1"/>
    <col min="4363" max="4363" width="11.25" style="47" bestFit="1" customWidth="1"/>
    <col min="4364" max="4364" width="11.75" style="47" bestFit="1" customWidth="1"/>
    <col min="4365" max="4614" width="9" style="47"/>
    <col min="4615" max="4615" width="11.5" style="47" bestFit="1" customWidth="1"/>
    <col min="4616" max="4616" width="9" style="47"/>
    <col min="4617" max="4617" width="38.625" style="47" bestFit="1" customWidth="1"/>
    <col min="4618" max="4618" width="11.75" style="47" bestFit="1" customWidth="1"/>
    <col min="4619" max="4619" width="11.25" style="47" bestFit="1" customWidth="1"/>
    <col min="4620" max="4620" width="11.75" style="47" bestFit="1" customWidth="1"/>
    <col min="4621" max="4870" width="9" style="47"/>
    <col min="4871" max="4871" width="11.5" style="47" bestFit="1" customWidth="1"/>
    <col min="4872" max="4872" width="9" style="47"/>
    <col min="4873" max="4873" width="38.625" style="47" bestFit="1" customWidth="1"/>
    <col min="4874" max="4874" width="11.75" style="47" bestFit="1" customWidth="1"/>
    <col min="4875" max="4875" width="11.25" style="47" bestFit="1" customWidth="1"/>
    <col min="4876" max="4876" width="11.75" style="47" bestFit="1" customWidth="1"/>
    <col min="4877" max="5126" width="9" style="47"/>
    <col min="5127" max="5127" width="11.5" style="47" bestFit="1" customWidth="1"/>
    <col min="5128" max="5128" width="9" style="47"/>
    <col min="5129" max="5129" width="38.625" style="47" bestFit="1" customWidth="1"/>
    <col min="5130" max="5130" width="11.75" style="47" bestFit="1" customWidth="1"/>
    <col min="5131" max="5131" width="11.25" style="47" bestFit="1" customWidth="1"/>
    <col min="5132" max="5132" width="11.75" style="47" bestFit="1" customWidth="1"/>
    <col min="5133" max="5382" width="9" style="47"/>
    <col min="5383" max="5383" width="11.5" style="47" bestFit="1" customWidth="1"/>
    <col min="5384" max="5384" width="9" style="47"/>
    <col min="5385" max="5385" width="38.625" style="47" bestFit="1" customWidth="1"/>
    <col min="5386" max="5386" width="11.75" style="47" bestFit="1" customWidth="1"/>
    <col min="5387" max="5387" width="11.25" style="47" bestFit="1" customWidth="1"/>
    <col min="5388" max="5388" width="11.75" style="47" bestFit="1" customWidth="1"/>
    <col min="5389" max="5638" width="9" style="47"/>
    <col min="5639" max="5639" width="11.5" style="47" bestFit="1" customWidth="1"/>
    <col min="5640" max="5640" width="9" style="47"/>
    <col min="5641" max="5641" width="38.625" style="47" bestFit="1" customWidth="1"/>
    <col min="5642" max="5642" width="11.75" style="47" bestFit="1" customWidth="1"/>
    <col min="5643" max="5643" width="11.25" style="47" bestFit="1" customWidth="1"/>
    <col min="5644" max="5644" width="11.75" style="47" bestFit="1" customWidth="1"/>
    <col min="5645" max="5894" width="9" style="47"/>
    <col min="5895" max="5895" width="11.5" style="47" bestFit="1" customWidth="1"/>
    <col min="5896" max="5896" width="9" style="47"/>
    <col min="5897" max="5897" width="38.625" style="47" bestFit="1" customWidth="1"/>
    <col min="5898" max="5898" width="11.75" style="47" bestFit="1" customWidth="1"/>
    <col min="5899" max="5899" width="11.25" style="47" bestFit="1" customWidth="1"/>
    <col min="5900" max="5900" width="11.75" style="47" bestFit="1" customWidth="1"/>
    <col min="5901" max="6150" width="9" style="47"/>
    <col min="6151" max="6151" width="11.5" style="47" bestFit="1" customWidth="1"/>
    <col min="6152" max="6152" width="9" style="47"/>
    <col min="6153" max="6153" width="38.625" style="47" bestFit="1" customWidth="1"/>
    <col min="6154" max="6154" width="11.75" style="47" bestFit="1" customWidth="1"/>
    <col min="6155" max="6155" width="11.25" style="47" bestFit="1" customWidth="1"/>
    <col min="6156" max="6156" width="11.75" style="47" bestFit="1" customWidth="1"/>
    <col min="6157" max="6406" width="9" style="47"/>
    <col min="6407" max="6407" width="11.5" style="47" bestFit="1" customWidth="1"/>
    <col min="6408" max="6408" width="9" style="47"/>
    <col min="6409" max="6409" width="38.625" style="47" bestFit="1" customWidth="1"/>
    <col min="6410" max="6410" width="11.75" style="47" bestFit="1" customWidth="1"/>
    <col min="6411" max="6411" width="11.25" style="47" bestFit="1" customWidth="1"/>
    <col min="6412" max="6412" width="11.75" style="47" bestFit="1" customWidth="1"/>
    <col min="6413" max="6662" width="9" style="47"/>
    <col min="6663" max="6663" width="11.5" style="47" bestFit="1" customWidth="1"/>
    <col min="6664" max="6664" width="9" style="47"/>
    <col min="6665" max="6665" width="38.625" style="47" bestFit="1" customWidth="1"/>
    <col min="6666" max="6666" width="11.75" style="47" bestFit="1" customWidth="1"/>
    <col min="6667" max="6667" width="11.25" style="47" bestFit="1" customWidth="1"/>
    <col min="6668" max="6668" width="11.75" style="47" bestFit="1" customWidth="1"/>
    <col min="6669" max="6918" width="9" style="47"/>
    <col min="6919" max="6919" width="11.5" style="47" bestFit="1" customWidth="1"/>
    <col min="6920" max="6920" width="9" style="47"/>
    <col min="6921" max="6921" width="38.625" style="47" bestFit="1" customWidth="1"/>
    <col min="6922" max="6922" width="11.75" style="47" bestFit="1" customWidth="1"/>
    <col min="6923" max="6923" width="11.25" style="47" bestFit="1" customWidth="1"/>
    <col min="6924" max="6924" width="11.75" style="47" bestFit="1" customWidth="1"/>
    <col min="6925" max="7174" width="9" style="47"/>
    <col min="7175" max="7175" width="11.5" style="47" bestFit="1" customWidth="1"/>
    <col min="7176" max="7176" width="9" style="47"/>
    <col min="7177" max="7177" width="38.625" style="47" bestFit="1" customWidth="1"/>
    <col min="7178" max="7178" width="11.75" style="47" bestFit="1" customWidth="1"/>
    <col min="7179" max="7179" width="11.25" style="47" bestFit="1" customWidth="1"/>
    <col min="7180" max="7180" width="11.75" style="47" bestFit="1" customWidth="1"/>
    <col min="7181" max="7430" width="9" style="47"/>
    <col min="7431" max="7431" width="11.5" style="47" bestFit="1" customWidth="1"/>
    <col min="7432" max="7432" width="9" style="47"/>
    <col min="7433" max="7433" width="38.625" style="47" bestFit="1" customWidth="1"/>
    <col min="7434" max="7434" width="11.75" style="47" bestFit="1" customWidth="1"/>
    <col min="7435" max="7435" width="11.25" style="47" bestFit="1" customWidth="1"/>
    <col min="7436" max="7436" width="11.75" style="47" bestFit="1" customWidth="1"/>
    <col min="7437" max="7686" width="9" style="47"/>
    <col min="7687" max="7687" width="11.5" style="47" bestFit="1" customWidth="1"/>
    <col min="7688" max="7688" width="9" style="47"/>
    <col min="7689" max="7689" width="38.625" style="47" bestFit="1" customWidth="1"/>
    <col min="7690" max="7690" width="11.75" style="47" bestFit="1" customWidth="1"/>
    <col min="7691" max="7691" width="11.25" style="47" bestFit="1" customWidth="1"/>
    <col min="7692" max="7692" width="11.75" style="47" bestFit="1" customWidth="1"/>
    <col min="7693" max="7942" width="9" style="47"/>
    <col min="7943" max="7943" width="11.5" style="47" bestFit="1" customWidth="1"/>
    <col min="7944" max="7944" width="9" style="47"/>
    <col min="7945" max="7945" width="38.625" style="47" bestFit="1" customWidth="1"/>
    <col min="7946" max="7946" width="11.75" style="47" bestFit="1" customWidth="1"/>
    <col min="7947" max="7947" width="11.25" style="47" bestFit="1" customWidth="1"/>
    <col min="7948" max="7948" width="11.75" style="47" bestFit="1" customWidth="1"/>
    <col min="7949" max="8198" width="9" style="47"/>
    <col min="8199" max="8199" width="11.5" style="47" bestFit="1" customWidth="1"/>
    <col min="8200" max="8200" width="9" style="47"/>
    <col min="8201" max="8201" width="38.625" style="47" bestFit="1" customWidth="1"/>
    <col min="8202" max="8202" width="11.75" style="47" bestFit="1" customWidth="1"/>
    <col min="8203" max="8203" width="11.25" style="47" bestFit="1" customWidth="1"/>
    <col min="8204" max="8204" width="11.75" style="47" bestFit="1" customWidth="1"/>
    <col min="8205" max="8454" width="9" style="47"/>
    <col min="8455" max="8455" width="11.5" style="47" bestFit="1" customWidth="1"/>
    <col min="8456" max="8456" width="9" style="47"/>
    <col min="8457" max="8457" width="38.625" style="47" bestFit="1" customWidth="1"/>
    <col min="8458" max="8458" width="11.75" style="47" bestFit="1" customWidth="1"/>
    <col min="8459" max="8459" width="11.25" style="47" bestFit="1" customWidth="1"/>
    <col min="8460" max="8460" width="11.75" style="47" bestFit="1" customWidth="1"/>
    <col min="8461" max="8710" width="9" style="47"/>
    <col min="8711" max="8711" width="11.5" style="47" bestFit="1" customWidth="1"/>
    <col min="8712" max="8712" width="9" style="47"/>
    <col min="8713" max="8713" width="38.625" style="47" bestFit="1" customWidth="1"/>
    <col min="8714" max="8714" width="11.75" style="47" bestFit="1" customWidth="1"/>
    <col min="8715" max="8715" width="11.25" style="47" bestFit="1" customWidth="1"/>
    <col min="8716" max="8716" width="11.75" style="47" bestFit="1" customWidth="1"/>
    <col min="8717" max="8966" width="9" style="47"/>
    <col min="8967" max="8967" width="11.5" style="47" bestFit="1" customWidth="1"/>
    <col min="8968" max="8968" width="9" style="47"/>
    <col min="8969" max="8969" width="38.625" style="47" bestFit="1" customWidth="1"/>
    <col min="8970" max="8970" width="11.75" style="47" bestFit="1" customWidth="1"/>
    <col min="8971" max="8971" width="11.25" style="47" bestFit="1" customWidth="1"/>
    <col min="8972" max="8972" width="11.75" style="47" bestFit="1" customWidth="1"/>
    <col min="8973" max="9222" width="9" style="47"/>
    <col min="9223" max="9223" width="11.5" style="47" bestFit="1" customWidth="1"/>
    <col min="9224" max="9224" width="9" style="47"/>
    <col min="9225" max="9225" width="38.625" style="47" bestFit="1" customWidth="1"/>
    <col min="9226" max="9226" width="11.75" style="47" bestFit="1" customWidth="1"/>
    <col min="9227" max="9227" width="11.25" style="47" bestFit="1" customWidth="1"/>
    <col min="9228" max="9228" width="11.75" style="47" bestFit="1" customWidth="1"/>
    <col min="9229" max="9478" width="9" style="47"/>
    <col min="9479" max="9479" width="11.5" style="47" bestFit="1" customWidth="1"/>
    <col min="9480" max="9480" width="9" style="47"/>
    <col min="9481" max="9481" width="38.625" style="47" bestFit="1" customWidth="1"/>
    <col min="9482" max="9482" width="11.75" style="47" bestFit="1" customWidth="1"/>
    <col min="9483" max="9483" width="11.25" style="47" bestFit="1" customWidth="1"/>
    <col min="9484" max="9484" width="11.75" style="47" bestFit="1" customWidth="1"/>
    <col min="9485" max="9734" width="9" style="47"/>
    <col min="9735" max="9735" width="11.5" style="47" bestFit="1" customWidth="1"/>
    <col min="9736" max="9736" width="9" style="47"/>
    <col min="9737" max="9737" width="38.625" style="47" bestFit="1" customWidth="1"/>
    <col min="9738" max="9738" width="11.75" style="47" bestFit="1" customWidth="1"/>
    <col min="9739" max="9739" width="11.25" style="47" bestFit="1" customWidth="1"/>
    <col min="9740" max="9740" width="11.75" style="47" bestFit="1" customWidth="1"/>
    <col min="9741" max="9990" width="9" style="47"/>
    <col min="9991" max="9991" width="11.5" style="47" bestFit="1" customWidth="1"/>
    <col min="9992" max="9992" width="9" style="47"/>
    <col min="9993" max="9993" width="38.625" style="47" bestFit="1" customWidth="1"/>
    <col min="9994" max="9994" width="11.75" style="47" bestFit="1" customWidth="1"/>
    <col min="9995" max="9995" width="11.25" style="47" bestFit="1" customWidth="1"/>
    <col min="9996" max="9996" width="11.75" style="47" bestFit="1" customWidth="1"/>
    <col min="9997" max="10246" width="9" style="47"/>
    <col min="10247" max="10247" width="11.5" style="47" bestFit="1" customWidth="1"/>
    <col min="10248" max="10248" width="9" style="47"/>
    <col min="10249" max="10249" width="38.625" style="47" bestFit="1" customWidth="1"/>
    <col min="10250" max="10250" width="11.75" style="47" bestFit="1" customWidth="1"/>
    <col min="10251" max="10251" width="11.25" style="47" bestFit="1" customWidth="1"/>
    <col min="10252" max="10252" width="11.75" style="47" bestFit="1" customWidth="1"/>
    <col min="10253" max="10502" width="9" style="47"/>
    <col min="10503" max="10503" width="11.5" style="47" bestFit="1" customWidth="1"/>
    <col min="10504" max="10504" width="9" style="47"/>
    <col min="10505" max="10505" width="38.625" style="47" bestFit="1" customWidth="1"/>
    <col min="10506" max="10506" width="11.75" style="47" bestFit="1" customWidth="1"/>
    <col min="10507" max="10507" width="11.25" style="47" bestFit="1" customWidth="1"/>
    <col min="10508" max="10508" width="11.75" style="47" bestFit="1" customWidth="1"/>
    <col min="10509" max="10758" width="9" style="47"/>
    <col min="10759" max="10759" width="11.5" style="47" bestFit="1" customWidth="1"/>
    <col min="10760" max="10760" width="9" style="47"/>
    <col min="10761" max="10761" width="38.625" style="47" bestFit="1" customWidth="1"/>
    <col min="10762" max="10762" width="11.75" style="47" bestFit="1" customWidth="1"/>
    <col min="10763" max="10763" width="11.25" style="47" bestFit="1" customWidth="1"/>
    <col min="10764" max="10764" width="11.75" style="47" bestFit="1" customWidth="1"/>
    <col min="10765" max="11014" width="9" style="47"/>
    <col min="11015" max="11015" width="11.5" style="47" bestFit="1" customWidth="1"/>
    <col min="11016" max="11016" width="9" style="47"/>
    <col min="11017" max="11017" width="38.625" style="47" bestFit="1" customWidth="1"/>
    <col min="11018" max="11018" width="11.75" style="47" bestFit="1" customWidth="1"/>
    <col min="11019" max="11019" width="11.25" style="47" bestFit="1" customWidth="1"/>
    <col min="11020" max="11020" width="11.75" style="47" bestFit="1" customWidth="1"/>
    <col min="11021" max="11270" width="9" style="47"/>
    <col min="11271" max="11271" width="11.5" style="47" bestFit="1" customWidth="1"/>
    <col min="11272" max="11272" width="9" style="47"/>
    <col min="11273" max="11273" width="38.625" style="47" bestFit="1" customWidth="1"/>
    <col min="11274" max="11274" width="11.75" style="47" bestFit="1" customWidth="1"/>
    <col min="11275" max="11275" width="11.25" style="47" bestFit="1" customWidth="1"/>
    <col min="11276" max="11276" width="11.75" style="47" bestFit="1" customWidth="1"/>
    <col min="11277" max="11526" width="9" style="47"/>
    <col min="11527" max="11527" width="11.5" style="47" bestFit="1" customWidth="1"/>
    <col min="11528" max="11528" width="9" style="47"/>
    <col min="11529" max="11529" width="38.625" style="47" bestFit="1" customWidth="1"/>
    <col min="11530" max="11530" width="11.75" style="47" bestFit="1" customWidth="1"/>
    <col min="11531" max="11531" width="11.25" style="47" bestFit="1" customWidth="1"/>
    <col min="11532" max="11532" width="11.75" style="47" bestFit="1" customWidth="1"/>
    <col min="11533" max="11782" width="9" style="47"/>
    <col min="11783" max="11783" width="11.5" style="47" bestFit="1" customWidth="1"/>
    <col min="11784" max="11784" width="9" style="47"/>
    <col min="11785" max="11785" width="38.625" style="47" bestFit="1" customWidth="1"/>
    <col min="11786" max="11786" width="11.75" style="47" bestFit="1" customWidth="1"/>
    <col min="11787" max="11787" width="11.25" style="47" bestFit="1" customWidth="1"/>
    <col min="11788" max="11788" width="11.75" style="47" bestFit="1" customWidth="1"/>
    <col min="11789" max="12038" width="9" style="47"/>
    <col min="12039" max="12039" width="11.5" style="47" bestFit="1" customWidth="1"/>
    <col min="12040" max="12040" width="9" style="47"/>
    <col min="12041" max="12041" width="38.625" style="47" bestFit="1" customWidth="1"/>
    <col min="12042" max="12042" width="11.75" style="47" bestFit="1" customWidth="1"/>
    <col min="12043" max="12043" width="11.25" style="47" bestFit="1" customWidth="1"/>
    <col min="12044" max="12044" width="11.75" style="47" bestFit="1" customWidth="1"/>
    <col min="12045" max="12294" width="9" style="47"/>
    <col min="12295" max="12295" width="11.5" style="47" bestFit="1" customWidth="1"/>
    <col min="12296" max="12296" width="9" style="47"/>
    <col min="12297" max="12297" width="38.625" style="47" bestFit="1" customWidth="1"/>
    <col min="12298" max="12298" width="11.75" style="47" bestFit="1" customWidth="1"/>
    <col min="12299" max="12299" width="11.25" style="47" bestFit="1" customWidth="1"/>
    <col min="12300" max="12300" width="11.75" style="47" bestFit="1" customWidth="1"/>
    <col min="12301" max="12550" width="9" style="47"/>
    <col min="12551" max="12551" width="11.5" style="47" bestFit="1" customWidth="1"/>
    <col min="12552" max="12552" width="9" style="47"/>
    <col min="12553" max="12553" width="38.625" style="47" bestFit="1" customWidth="1"/>
    <col min="12554" max="12554" width="11.75" style="47" bestFit="1" customWidth="1"/>
    <col min="12555" max="12555" width="11.25" style="47" bestFit="1" customWidth="1"/>
    <col min="12556" max="12556" width="11.75" style="47" bestFit="1" customWidth="1"/>
    <col min="12557" max="12806" width="9" style="47"/>
    <col min="12807" max="12807" width="11.5" style="47" bestFit="1" customWidth="1"/>
    <col min="12808" max="12808" width="9" style="47"/>
    <col min="12809" max="12809" width="38.625" style="47" bestFit="1" customWidth="1"/>
    <col min="12810" max="12810" width="11.75" style="47" bestFit="1" customWidth="1"/>
    <col min="12811" max="12811" width="11.25" style="47" bestFit="1" customWidth="1"/>
    <col min="12812" max="12812" width="11.75" style="47" bestFit="1" customWidth="1"/>
    <col min="12813" max="13062" width="9" style="47"/>
    <col min="13063" max="13063" width="11.5" style="47" bestFit="1" customWidth="1"/>
    <col min="13064" max="13064" width="9" style="47"/>
    <col min="13065" max="13065" width="38.625" style="47" bestFit="1" customWidth="1"/>
    <col min="13066" max="13066" width="11.75" style="47" bestFit="1" customWidth="1"/>
    <col min="13067" max="13067" width="11.25" style="47" bestFit="1" customWidth="1"/>
    <col min="13068" max="13068" width="11.75" style="47" bestFit="1" customWidth="1"/>
    <col min="13069" max="13318" width="9" style="47"/>
    <col min="13319" max="13319" width="11.5" style="47" bestFit="1" customWidth="1"/>
    <col min="13320" max="13320" width="9" style="47"/>
    <col min="13321" max="13321" width="38.625" style="47" bestFit="1" customWidth="1"/>
    <col min="13322" max="13322" width="11.75" style="47" bestFit="1" customWidth="1"/>
    <col min="13323" max="13323" width="11.25" style="47" bestFit="1" customWidth="1"/>
    <col min="13324" max="13324" width="11.75" style="47" bestFit="1" customWidth="1"/>
    <col min="13325" max="13574" width="9" style="47"/>
    <col min="13575" max="13575" width="11.5" style="47" bestFit="1" customWidth="1"/>
    <col min="13576" max="13576" width="9" style="47"/>
    <col min="13577" max="13577" width="38.625" style="47" bestFit="1" customWidth="1"/>
    <col min="13578" max="13578" width="11.75" style="47" bestFit="1" customWidth="1"/>
    <col min="13579" max="13579" width="11.25" style="47" bestFit="1" customWidth="1"/>
    <col min="13580" max="13580" width="11.75" style="47" bestFit="1" customWidth="1"/>
    <col min="13581" max="13830" width="9" style="47"/>
    <col min="13831" max="13831" width="11.5" style="47" bestFit="1" customWidth="1"/>
    <col min="13832" max="13832" width="9" style="47"/>
    <col min="13833" max="13833" width="38.625" style="47" bestFit="1" customWidth="1"/>
    <col min="13834" max="13834" width="11.75" style="47" bestFit="1" customWidth="1"/>
    <col min="13835" max="13835" width="11.25" style="47" bestFit="1" customWidth="1"/>
    <col min="13836" max="13836" width="11.75" style="47" bestFit="1" customWidth="1"/>
    <col min="13837" max="14086" width="9" style="47"/>
    <col min="14087" max="14087" width="11.5" style="47" bestFit="1" customWidth="1"/>
    <col min="14088" max="14088" width="9" style="47"/>
    <col min="14089" max="14089" width="38.625" style="47" bestFit="1" customWidth="1"/>
    <col min="14090" max="14090" width="11.75" style="47" bestFit="1" customWidth="1"/>
    <col min="14091" max="14091" width="11.25" style="47" bestFit="1" customWidth="1"/>
    <col min="14092" max="14092" width="11.75" style="47" bestFit="1" customWidth="1"/>
    <col min="14093" max="14342" width="9" style="47"/>
    <col min="14343" max="14343" width="11.5" style="47" bestFit="1" customWidth="1"/>
    <col min="14344" max="14344" width="9" style="47"/>
    <col min="14345" max="14345" width="38.625" style="47" bestFit="1" customWidth="1"/>
    <col min="14346" max="14346" width="11.75" style="47" bestFit="1" customWidth="1"/>
    <col min="14347" max="14347" width="11.25" style="47" bestFit="1" customWidth="1"/>
    <col min="14348" max="14348" width="11.75" style="47" bestFit="1" customWidth="1"/>
    <col min="14349" max="14598" width="9" style="47"/>
    <col min="14599" max="14599" width="11.5" style="47" bestFit="1" customWidth="1"/>
    <col min="14600" max="14600" width="9" style="47"/>
    <col min="14601" max="14601" width="38.625" style="47" bestFit="1" customWidth="1"/>
    <col min="14602" max="14602" width="11.75" style="47" bestFit="1" customWidth="1"/>
    <col min="14603" max="14603" width="11.25" style="47" bestFit="1" customWidth="1"/>
    <col min="14604" max="14604" width="11.75" style="47" bestFit="1" customWidth="1"/>
    <col min="14605" max="14854" width="9" style="47"/>
    <col min="14855" max="14855" width="11.5" style="47" bestFit="1" customWidth="1"/>
    <col min="14856" max="14856" width="9" style="47"/>
    <col min="14857" max="14857" width="38.625" style="47" bestFit="1" customWidth="1"/>
    <col min="14858" max="14858" width="11.75" style="47" bestFit="1" customWidth="1"/>
    <col min="14859" max="14859" width="11.25" style="47" bestFit="1" customWidth="1"/>
    <col min="14860" max="14860" width="11.75" style="47" bestFit="1" customWidth="1"/>
    <col min="14861" max="15110" width="9" style="47"/>
    <col min="15111" max="15111" width="11.5" style="47" bestFit="1" customWidth="1"/>
    <col min="15112" max="15112" width="9" style="47"/>
    <col min="15113" max="15113" width="38.625" style="47" bestFit="1" customWidth="1"/>
    <col min="15114" max="15114" width="11.75" style="47" bestFit="1" customWidth="1"/>
    <col min="15115" max="15115" width="11.25" style="47" bestFit="1" customWidth="1"/>
    <col min="15116" max="15116" width="11.75" style="47" bestFit="1" customWidth="1"/>
    <col min="15117" max="15366" width="9" style="47"/>
    <col min="15367" max="15367" width="11.5" style="47" bestFit="1" customWidth="1"/>
    <col min="15368" max="15368" width="9" style="47"/>
    <col min="15369" max="15369" width="38.625" style="47" bestFit="1" customWidth="1"/>
    <col min="15370" max="15370" width="11.75" style="47" bestFit="1" customWidth="1"/>
    <col min="15371" max="15371" width="11.25" style="47" bestFit="1" customWidth="1"/>
    <col min="15372" max="15372" width="11.75" style="47" bestFit="1" customWidth="1"/>
    <col min="15373" max="15622" width="9" style="47"/>
    <col min="15623" max="15623" width="11.5" style="47" bestFit="1" customWidth="1"/>
    <col min="15624" max="15624" width="9" style="47"/>
    <col min="15625" max="15625" width="38.625" style="47" bestFit="1" customWidth="1"/>
    <col min="15626" max="15626" width="11.75" style="47" bestFit="1" customWidth="1"/>
    <col min="15627" max="15627" width="11.25" style="47" bestFit="1" customWidth="1"/>
    <col min="15628" max="15628" width="11.75" style="47" bestFit="1" customWidth="1"/>
    <col min="15629" max="15878" width="9" style="47"/>
    <col min="15879" max="15879" width="11.5" style="47" bestFit="1" customWidth="1"/>
    <col min="15880" max="15880" width="9" style="47"/>
    <col min="15881" max="15881" width="38.625" style="47" bestFit="1" customWidth="1"/>
    <col min="15882" max="15882" width="11.75" style="47" bestFit="1" customWidth="1"/>
    <col min="15883" max="15883" width="11.25" style="47" bestFit="1" customWidth="1"/>
    <col min="15884" max="15884" width="11.75" style="47" bestFit="1" customWidth="1"/>
    <col min="15885" max="16134" width="9" style="47"/>
    <col min="16135" max="16135" width="11.5" style="47" bestFit="1" customWidth="1"/>
    <col min="16136" max="16136" width="9" style="47"/>
    <col min="16137" max="16137" width="38.625" style="47" bestFit="1" customWidth="1"/>
    <col min="16138" max="16138" width="11.75" style="47" bestFit="1" customWidth="1"/>
    <col min="16139" max="16139" width="11.25" style="47" bestFit="1" customWidth="1"/>
    <col min="16140" max="16140" width="11.75" style="47" bestFit="1" customWidth="1"/>
    <col min="16141" max="16384" width="9" style="47"/>
  </cols>
  <sheetData>
    <row r="1" spans="1:19" s="17" customFormat="1" ht="20.25">
      <c r="A1" s="1237" t="s">
        <v>1370</v>
      </c>
      <c r="B1" s="116"/>
      <c r="F1" s="21"/>
      <c r="G1" s="238"/>
      <c r="L1" s="21"/>
      <c r="M1" s="238"/>
    </row>
    <row r="2" spans="1:19" s="13" customFormat="1" ht="15">
      <c r="C2" s="20"/>
      <c r="D2" s="20"/>
      <c r="I2" s="20"/>
      <c r="J2" s="20"/>
      <c r="N2" s="20"/>
      <c r="O2" s="20"/>
      <c r="P2" s="20"/>
    </row>
    <row r="3" spans="1:19" s="13" customFormat="1" ht="15">
      <c r="C3" s="20"/>
      <c r="D3" s="20"/>
      <c r="E3" s="20"/>
      <c r="F3" s="20"/>
      <c r="G3" s="20"/>
      <c r="H3" s="20"/>
      <c r="I3" s="20"/>
      <c r="J3" s="20"/>
      <c r="K3" s="20"/>
      <c r="L3" s="20"/>
      <c r="M3" s="20"/>
      <c r="N3" s="20"/>
      <c r="O3" s="20"/>
      <c r="P3" s="20"/>
      <c r="Q3" s="20"/>
      <c r="R3" s="20"/>
    </row>
    <row r="4" spans="1:19" s="13" customFormat="1" ht="12"/>
    <row r="5" spans="1:19" s="13" customFormat="1" ht="15">
      <c r="B5" s="20"/>
      <c r="C5" s="20"/>
      <c r="D5" s="20"/>
      <c r="E5" s="20"/>
      <c r="F5" s="20"/>
      <c r="H5" s="20"/>
      <c r="I5" s="20"/>
      <c r="J5" s="20"/>
      <c r="K5" s="20"/>
      <c r="L5" s="20"/>
      <c r="N5" s="20"/>
      <c r="O5" s="20"/>
      <c r="P5" s="20"/>
      <c r="Q5" s="20"/>
      <c r="R5" s="20"/>
    </row>
    <row r="6" spans="1:19" s="13" customFormat="1" ht="15.75">
      <c r="A6" s="668" t="s">
        <v>238</v>
      </c>
      <c r="B6" s="668"/>
      <c r="C6" s="668"/>
      <c r="D6" s="668"/>
      <c r="E6" s="668"/>
      <c r="F6" s="668"/>
      <c r="G6" s="668"/>
      <c r="H6" s="668"/>
      <c r="I6" s="668"/>
      <c r="J6" s="668"/>
      <c r="K6" s="668"/>
      <c r="L6" s="668"/>
      <c r="M6" s="668"/>
      <c r="N6" s="46"/>
      <c r="O6" s="46"/>
      <c r="P6" s="46"/>
      <c r="Q6" s="46"/>
      <c r="R6" s="46"/>
      <c r="S6" s="46"/>
    </row>
    <row r="7" spans="1:19" s="13" customFormat="1" ht="15.75">
      <c r="A7" s="668" t="s">
        <v>120</v>
      </c>
      <c r="B7" s="668"/>
      <c r="C7" s="668"/>
      <c r="D7" s="668"/>
      <c r="E7" s="668"/>
      <c r="F7" s="668"/>
      <c r="G7" s="668"/>
      <c r="H7" s="668"/>
      <c r="I7" s="668"/>
      <c r="J7" s="668"/>
      <c r="K7" s="668"/>
      <c r="L7" s="668"/>
      <c r="M7" s="668"/>
      <c r="N7" s="46"/>
      <c r="O7" s="46"/>
      <c r="P7" s="46"/>
      <c r="Q7" s="46"/>
      <c r="R7" s="46"/>
      <c r="S7" s="46"/>
    </row>
    <row r="8" spans="1:19" s="13" customFormat="1" ht="15.75">
      <c r="A8" s="1376" t="s">
        <v>948</v>
      </c>
      <c r="B8" s="1376"/>
      <c r="C8" s="1376"/>
      <c r="D8" s="1376"/>
      <c r="E8" s="1376"/>
      <c r="F8" s="1376"/>
      <c r="G8" s="1376"/>
      <c r="H8" s="1376"/>
      <c r="I8" s="1376"/>
      <c r="J8" s="1376"/>
      <c r="K8" s="1376"/>
      <c r="L8" s="1376"/>
      <c r="M8" s="1376"/>
      <c r="O8" s="46"/>
      <c r="P8" s="46"/>
      <c r="Q8" s="46"/>
      <c r="R8" s="46"/>
      <c r="S8" s="46"/>
    </row>
    <row r="9" spans="1:19" s="13" customFormat="1" ht="15">
      <c r="A9" s="669"/>
      <c r="B9" s="669"/>
      <c r="C9" s="669"/>
      <c r="D9" s="669"/>
      <c r="E9" s="1007"/>
      <c r="F9" s="1007"/>
      <c r="G9" s="669"/>
      <c r="H9" s="1007"/>
      <c r="I9" s="669"/>
      <c r="J9" s="669"/>
      <c r="K9" s="1007"/>
      <c r="L9" s="1007"/>
      <c r="M9" s="669"/>
    </row>
    <row r="10" spans="1:19" s="13" customFormat="1" ht="15.75">
      <c r="A10" s="670" t="s">
        <v>499</v>
      </c>
      <c r="B10" s="670"/>
      <c r="C10" s="670"/>
      <c r="D10" s="670"/>
      <c r="E10" s="670"/>
      <c r="F10" s="670"/>
      <c r="G10" s="670"/>
      <c r="H10" s="670"/>
      <c r="I10" s="670"/>
      <c r="J10" s="670"/>
      <c r="K10" s="670"/>
      <c r="L10" s="670"/>
      <c r="M10" s="670"/>
    </row>
    <row r="11" spans="1:19" s="13" customFormat="1" ht="15" customHeight="1">
      <c r="A11" s="668" t="s">
        <v>401</v>
      </c>
      <c r="B11" s="668"/>
      <c r="C11" s="668"/>
      <c r="D11" s="668"/>
      <c r="E11" s="668"/>
      <c r="F11" s="668"/>
      <c r="G11" s="668"/>
      <c r="H11" s="668"/>
      <c r="I11" s="668"/>
      <c r="J11" s="668"/>
      <c r="K11" s="668"/>
      <c r="L11" s="668"/>
      <c r="M11" s="668"/>
      <c r="O11" s="20"/>
      <c r="P11" s="20"/>
      <c r="Q11" s="20"/>
      <c r="R11" s="20"/>
    </row>
    <row r="12" spans="1:19" s="13" customFormat="1" ht="15" customHeight="1">
      <c r="A12" s="228"/>
      <c r="B12" s="228"/>
      <c r="C12" s="228"/>
      <c r="D12" s="228"/>
      <c r="E12" s="228"/>
      <c r="F12" s="228"/>
      <c r="G12" s="228"/>
      <c r="H12" s="228"/>
      <c r="I12" s="331"/>
      <c r="J12" s="331"/>
      <c r="K12" s="331"/>
      <c r="L12" s="331"/>
      <c r="M12" s="331"/>
      <c r="O12" s="20"/>
      <c r="P12" s="20"/>
      <c r="Q12" s="20"/>
      <c r="R12" s="20"/>
    </row>
    <row r="13" spans="1:19" s="66" customFormat="1" ht="15.75">
      <c r="B13" s="220"/>
      <c r="O13" s="166"/>
      <c r="P13" s="166"/>
      <c r="Q13" s="166"/>
      <c r="R13" s="166"/>
    </row>
    <row r="14" spans="1:19" s="118" customFormat="1" ht="15" customHeight="1">
      <c r="B14" s="986"/>
      <c r="C14" s="1514" t="s">
        <v>951</v>
      </c>
      <c r="D14" s="1514"/>
      <c r="E14" s="1514"/>
      <c r="F14" s="1514"/>
      <c r="G14" s="1514"/>
      <c r="I14" s="1514" t="s">
        <v>1196</v>
      </c>
      <c r="J14" s="1514"/>
      <c r="K14" s="1514"/>
      <c r="L14" s="1514"/>
      <c r="M14" s="1514"/>
      <c r="O14" s="20"/>
      <c r="P14" s="20"/>
      <c r="Q14" s="20"/>
      <c r="R14" s="20"/>
    </row>
    <row r="15" spans="1:19" s="118" customFormat="1" ht="15" customHeight="1">
      <c r="B15" s="986"/>
      <c r="C15" s="987"/>
      <c r="D15" s="987"/>
      <c r="E15" s="987"/>
      <c r="F15" s="987"/>
      <c r="G15" s="987"/>
      <c r="I15" s="987"/>
      <c r="J15" s="987"/>
      <c r="K15" s="987"/>
      <c r="L15" s="987"/>
      <c r="M15" s="987"/>
      <c r="O15" s="20"/>
      <c r="P15" s="20"/>
      <c r="Q15" s="20"/>
      <c r="R15" s="20"/>
    </row>
    <row r="16" spans="1:19" s="118" customFormat="1" ht="15" customHeight="1">
      <c r="C16" s="1008"/>
      <c r="D16" s="1008"/>
      <c r="E16" s="1008"/>
      <c r="F16" s="1008"/>
      <c r="G16" s="988" t="s">
        <v>260</v>
      </c>
      <c r="I16" s="1008"/>
      <c r="J16" s="1008"/>
      <c r="K16" s="1008"/>
      <c r="L16" s="1008"/>
      <c r="M16" s="988" t="s">
        <v>260</v>
      </c>
    </row>
    <row r="17" spans="2:14" s="118" customFormat="1" ht="15" customHeight="1">
      <c r="C17" s="988" t="s">
        <v>122</v>
      </c>
      <c r="D17" s="988"/>
      <c r="E17" s="1008"/>
      <c r="F17" s="1008"/>
      <c r="G17" s="988" t="s">
        <v>122</v>
      </c>
      <c r="I17" s="988" t="s">
        <v>122</v>
      </c>
      <c r="J17" s="988"/>
      <c r="K17" s="1008"/>
      <c r="L17" s="1008"/>
      <c r="M17" s="988" t="s">
        <v>122</v>
      </c>
    </row>
    <row r="18" spans="2:14" s="117" customFormat="1" ht="15.75">
      <c r="C18" s="988" t="s">
        <v>291</v>
      </c>
      <c r="D18" s="988"/>
      <c r="E18" s="988" t="s">
        <v>173</v>
      </c>
      <c r="F18" s="988"/>
      <c r="G18" s="988" t="s">
        <v>291</v>
      </c>
      <c r="I18" s="988" t="s">
        <v>291</v>
      </c>
      <c r="J18" s="988"/>
      <c r="K18" s="988" t="s">
        <v>173</v>
      </c>
      <c r="L18" s="988"/>
      <c r="M18" s="988" t="s">
        <v>291</v>
      </c>
    </row>
    <row r="19" spans="2:14" s="117" customFormat="1" ht="16.5" thickBot="1">
      <c r="B19" s="964" t="s">
        <v>304</v>
      </c>
      <c r="C19" s="964" t="s">
        <v>1244</v>
      </c>
      <c r="D19" s="987"/>
      <c r="E19" s="964" t="s">
        <v>387</v>
      </c>
      <c r="F19" s="987"/>
      <c r="G19" s="964" t="s">
        <v>1244</v>
      </c>
      <c r="I19" s="964" t="s">
        <v>1244</v>
      </c>
      <c r="J19" s="987"/>
      <c r="K19" s="964" t="s">
        <v>387</v>
      </c>
      <c r="L19" s="987"/>
      <c r="M19" s="964" t="s">
        <v>1244</v>
      </c>
    </row>
    <row r="20" spans="2:14" s="1012" customFormat="1" ht="15">
      <c r="B20" s="1377" t="s">
        <v>345</v>
      </c>
      <c r="C20" s="1378">
        <v>353012</v>
      </c>
      <c r="D20" s="1378"/>
      <c r="E20" s="1378">
        <v>-21183</v>
      </c>
      <c r="F20" s="1378"/>
      <c r="G20" s="1378">
        <f t="shared" ref="G20:G63" si="0">+C20+E20</f>
        <v>331829</v>
      </c>
      <c r="H20" s="1379"/>
      <c r="I20" s="1378">
        <v>353012</v>
      </c>
      <c r="J20" s="1378"/>
      <c r="K20" s="1378">
        <v>-14122</v>
      </c>
      <c r="L20" s="1378"/>
      <c r="M20" s="1378">
        <v>338890</v>
      </c>
      <c r="N20" s="1011"/>
    </row>
    <row r="21" spans="2:14" s="1012" customFormat="1" ht="15">
      <c r="B21" s="1377" t="s">
        <v>346</v>
      </c>
      <c r="C21" s="1378">
        <v>1787671</v>
      </c>
      <c r="D21" s="1378"/>
      <c r="E21" s="1378">
        <v>-107262</v>
      </c>
      <c r="F21" s="1378"/>
      <c r="G21" s="1378">
        <f t="shared" si="0"/>
        <v>1680409</v>
      </c>
      <c r="H21" s="1379"/>
      <c r="I21" s="1378">
        <v>1787671</v>
      </c>
      <c r="J21" s="1378"/>
      <c r="K21" s="1378">
        <v>-71508</v>
      </c>
      <c r="L21" s="1378"/>
      <c r="M21" s="1378">
        <v>1716163</v>
      </c>
      <c r="N21" s="1011"/>
    </row>
    <row r="22" spans="2:14" s="1012" customFormat="1" ht="15">
      <c r="B22" s="1377" t="s">
        <v>347</v>
      </c>
      <c r="C22" s="1378">
        <v>1070375</v>
      </c>
      <c r="D22" s="1378"/>
      <c r="E22" s="1378">
        <v>-64224</v>
      </c>
      <c r="F22" s="1378"/>
      <c r="G22" s="1378">
        <f t="shared" si="0"/>
        <v>1006151</v>
      </c>
      <c r="H22" s="1379"/>
      <c r="I22" s="1378">
        <v>1070375</v>
      </c>
      <c r="J22" s="1378"/>
      <c r="K22" s="1378">
        <v>-42816</v>
      </c>
      <c r="L22" s="1378"/>
      <c r="M22" s="1378">
        <v>1027559</v>
      </c>
      <c r="N22" s="1011"/>
    </row>
    <row r="23" spans="2:14" s="1012" customFormat="1" ht="15">
      <c r="B23" s="1377" t="s">
        <v>348</v>
      </c>
      <c r="C23" s="1378">
        <v>98796</v>
      </c>
      <c r="D23" s="1378"/>
      <c r="E23" s="1378">
        <v>-5928</v>
      </c>
      <c r="F23" s="1378"/>
      <c r="G23" s="1378">
        <f t="shared" si="0"/>
        <v>92868</v>
      </c>
      <c r="H23" s="1379"/>
      <c r="I23" s="1378">
        <v>98796</v>
      </c>
      <c r="J23" s="1378"/>
      <c r="K23" s="1378">
        <v>-3952</v>
      </c>
      <c r="L23" s="1378"/>
      <c r="M23" s="1378">
        <v>94844</v>
      </c>
      <c r="N23" s="1011"/>
    </row>
    <row r="24" spans="2:14" s="1012" customFormat="1" ht="15">
      <c r="B24" s="1377" t="s">
        <v>324</v>
      </c>
      <c r="C24" s="1378">
        <v>3274476</v>
      </c>
      <c r="D24" s="1378"/>
      <c r="E24" s="1378">
        <v>-196470</v>
      </c>
      <c r="F24" s="1378"/>
      <c r="G24" s="1378">
        <f t="shared" si="0"/>
        <v>3078006</v>
      </c>
      <c r="H24" s="1379"/>
      <c r="I24" s="1378">
        <v>3274476</v>
      </c>
      <c r="J24" s="1378"/>
      <c r="K24" s="1378">
        <v>-130980</v>
      </c>
      <c r="L24" s="1378"/>
      <c r="M24" s="1378">
        <v>3143496</v>
      </c>
      <c r="N24" s="1011"/>
    </row>
    <row r="25" spans="2:14" s="1012" customFormat="1" ht="15">
      <c r="B25" s="1377" t="s">
        <v>325</v>
      </c>
      <c r="C25" s="1378">
        <v>424785</v>
      </c>
      <c r="D25" s="1378"/>
      <c r="E25" s="1378">
        <v>-25488</v>
      </c>
      <c r="F25" s="1378"/>
      <c r="G25" s="1378">
        <f t="shared" si="0"/>
        <v>399297</v>
      </c>
      <c r="H25" s="1379"/>
      <c r="I25" s="1378">
        <v>424785</v>
      </c>
      <c r="J25" s="1378"/>
      <c r="K25" s="1378">
        <v>-16992</v>
      </c>
      <c r="L25" s="1378"/>
      <c r="M25" s="1378">
        <v>407793</v>
      </c>
      <c r="N25" s="1011"/>
    </row>
    <row r="26" spans="2:14" s="1012" customFormat="1" ht="15">
      <c r="B26" s="1377" t="s">
        <v>1214</v>
      </c>
      <c r="C26" s="1378">
        <v>6376978</v>
      </c>
      <c r="D26" s="1378"/>
      <c r="E26" s="1378">
        <v>-382620</v>
      </c>
      <c r="F26" s="1378"/>
      <c r="G26" s="1378">
        <f t="shared" si="0"/>
        <v>5994358</v>
      </c>
      <c r="H26" s="1379"/>
      <c r="I26" s="1378">
        <v>6376978</v>
      </c>
      <c r="J26" s="1378"/>
      <c r="K26" s="1378">
        <v>-255080</v>
      </c>
      <c r="L26" s="1378"/>
      <c r="M26" s="1378">
        <v>6121898</v>
      </c>
      <c r="N26" s="1011"/>
    </row>
    <row r="27" spans="2:14" s="1012" customFormat="1" ht="15">
      <c r="B27" s="1377" t="s">
        <v>326</v>
      </c>
      <c r="C27" s="1378">
        <v>5988524</v>
      </c>
      <c r="D27" s="1378"/>
      <c r="E27" s="1378">
        <v>-359313</v>
      </c>
      <c r="F27" s="1378"/>
      <c r="G27" s="1378">
        <f t="shared" si="0"/>
        <v>5629211</v>
      </c>
      <c r="H27" s="1379"/>
      <c r="I27" s="1378">
        <v>5988524</v>
      </c>
      <c r="J27" s="1378"/>
      <c r="K27" s="1378">
        <v>-239542</v>
      </c>
      <c r="L27" s="1378"/>
      <c r="M27" s="1378">
        <v>5748982</v>
      </c>
      <c r="N27" s="1011"/>
    </row>
    <row r="28" spans="2:14" s="1012" customFormat="1" ht="15">
      <c r="B28" s="1377" t="s">
        <v>327</v>
      </c>
      <c r="C28" s="1378">
        <v>2186945</v>
      </c>
      <c r="D28" s="1378"/>
      <c r="E28" s="1378">
        <v>-131217</v>
      </c>
      <c r="F28" s="1378"/>
      <c r="G28" s="1378">
        <f t="shared" si="0"/>
        <v>2055728</v>
      </c>
      <c r="H28" s="1379"/>
      <c r="I28" s="1378">
        <v>2186945</v>
      </c>
      <c r="J28" s="1378"/>
      <c r="K28" s="1378">
        <v>-87478</v>
      </c>
      <c r="L28" s="1378"/>
      <c r="M28" s="1378">
        <v>2099467</v>
      </c>
      <c r="N28" s="1011"/>
    </row>
    <row r="29" spans="2:14" s="1012" customFormat="1" ht="15">
      <c r="B29" s="1377" t="s">
        <v>328</v>
      </c>
      <c r="C29" s="1378">
        <v>3366210</v>
      </c>
      <c r="D29" s="1378"/>
      <c r="E29" s="1378">
        <v>-201975</v>
      </c>
      <c r="F29" s="1378"/>
      <c r="G29" s="1378">
        <f t="shared" si="0"/>
        <v>3164235</v>
      </c>
      <c r="H29" s="1379"/>
      <c r="I29" s="1378">
        <v>3366210</v>
      </c>
      <c r="J29" s="1378"/>
      <c r="K29" s="1378">
        <v>-134650</v>
      </c>
      <c r="L29" s="1378"/>
      <c r="M29" s="1378">
        <v>3231560</v>
      </c>
      <c r="N29" s="1011"/>
    </row>
    <row r="30" spans="2:14" s="1012" customFormat="1" ht="15">
      <c r="B30" s="1377" t="s">
        <v>1215</v>
      </c>
      <c r="C30" s="1378">
        <v>4981425</v>
      </c>
      <c r="D30" s="1378"/>
      <c r="E30" s="1378">
        <v>-298887</v>
      </c>
      <c r="F30" s="1378"/>
      <c r="G30" s="1378">
        <f t="shared" si="0"/>
        <v>4682538</v>
      </c>
      <c r="H30" s="1379"/>
      <c r="I30" s="1378">
        <v>4981425</v>
      </c>
      <c r="J30" s="1378"/>
      <c r="K30" s="1378">
        <v>-199258</v>
      </c>
      <c r="L30" s="1378"/>
      <c r="M30" s="1378">
        <v>4782167</v>
      </c>
      <c r="N30" s="1011"/>
    </row>
    <row r="31" spans="2:14" s="1012" customFormat="1" ht="15">
      <c r="B31" s="1377" t="s">
        <v>329</v>
      </c>
      <c r="C31" s="1378">
        <v>848643</v>
      </c>
      <c r="D31" s="1378"/>
      <c r="E31" s="1378">
        <v>-50919</v>
      </c>
      <c r="F31" s="1378"/>
      <c r="G31" s="1378">
        <f t="shared" si="0"/>
        <v>797724</v>
      </c>
      <c r="H31" s="1379"/>
      <c r="I31" s="1378">
        <v>848643</v>
      </c>
      <c r="J31" s="1378"/>
      <c r="K31" s="1378">
        <v>-33946</v>
      </c>
      <c r="L31" s="1378"/>
      <c r="M31" s="1378">
        <v>814697</v>
      </c>
      <c r="N31" s="1011"/>
    </row>
    <row r="32" spans="2:14" s="1012" customFormat="1" ht="15">
      <c r="B32" s="1377" t="s">
        <v>1216</v>
      </c>
      <c r="C32" s="1378">
        <v>538004</v>
      </c>
      <c r="D32" s="1378"/>
      <c r="E32" s="1378">
        <v>-32283</v>
      </c>
      <c r="F32" s="1378"/>
      <c r="G32" s="1378">
        <f t="shared" si="0"/>
        <v>505721</v>
      </c>
      <c r="H32" s="1379"/>
      <c r="I32" s="1378">
        <v>538004</v>
      </c>
      <c r="J32" s="1378"/>
      <c r="K32" s="1378">
        <v>-21522</v>
      </c>
      <c r="L32" s="1378"/>
      <c r="M32" s="1378">
        <v>516482</v>
      </c>
      <c r="N32" s="1011"/>
    </row>
    <row r="33" spans="2:14" s="1012" customFormat="1" ht="15">
      <c r="B33" s="1377" t="s">
        <v>330</v>
      </c>
      <c r="C33" s="1378">
        <v>972565</v>
      </c>
      <c r="D33" s="1378"/>
      <c r="E33" s="1378">
        <v>-58356</v>
      </c>
      <c r="F33" s="1378"/>
      <c r="G33" s="1378">
        <f t="shared" si="0"/>
        <v>914209</v>
      </c>
      <c r="H33" s="1379"/>
      <c r="I33" s="1378">
        <v>972565</v>
      </c>
      <c r="J33" s="1378"/>
      <c r="K33" s="1378">
        <v>-38904</v>
      </c>
      <c r="L33" s="1378"/>
      <c r="M33" s="1378">
        <v>933661</v>
      </c>
      <c r="N33" s="1011"/>
    </row>
    <row r="34" spans="2:14" s="1012" customFormat="1" ht="15">
      <c r="B34" s="1377" t="s">
        <v>331</v>
      </c>
      <c r="C34" s="1378">
        <v>573202</v>
      </c>
      <c r="D34" s="1378"/>
      <c r="E34" s="1378">
        <v>-34395</v>
      </c>
      <c r="F34" s="1378"/>
      <c r="G34" s="1378">
        <f t="shared" si="0"/>
        <v>538807</v>
      </c>
      <c r="H34" s="1379"/>
      <c r="I34" s="1378">
        <v>573202</v>
      </c>
      <c r="J34" s="1378"/>
      <c r="K34" s="1378">
        <v>-22930</v>
      </c>
      <c r="L34" s="1378"/>
      <c r="M34" s="1378">
        <v>550272</v>
      </c>
      <c r="N34" s="1011"/>
    </row>
    <row r="35" spans="2:14" s="1012" customFormat="1" ht="15">
      <c r="B35" s="1377" t="s">
        <v>332</v>
      </c>
      <c r="C35" s="1378">
        <v>92835</v>
      </c>
      <c r="D35" s="1378"/>
      <c r="E35" s="1378">
        <v>-5571</v>
      </c>
      <c r="F35" s="1378"/>
      <c r="G35" s="1378">
        <f t="shared" si="0"/>
        <v>87264</v>
      </c>
      <c r="H35" s="1379"/>
      <c r="I35" s="1378">
        <v>92835</v>
      </c>
      <c r="J35" s="1378"/>
      <c r="K35" s="1378">
        <v>-3714</v>
      </c>
      <c r="L35" s="1378"/>
      <c r="M35" s="1378">
        <v>89121</v>
      </c>
      <c r="N35" s="1011"/>
    </row>
    <row r="36" spans="2:14" s="1012" customFormat="1" ht="15">
      <c r="B36" s="1377" t="s">
        <v>1217</v>
      </c>
      <c r="C36" s="1378">
        <v>1463980</v>
      </c>
      <c r="D36" s="1378"/>
      <c r="E36" s="1378">
        <v>-87840</v>
      </c>
      <c r="F36" s="1378"/>
      <c r="G36" s="1378">
        <f t="shared" si="0"/>
        <v>1376140</v>
      </c>
      <c r="H36" s="1379"/>
      <c r="I36" s="1378">
        <v>1463980</v>
      </c>
      <c r="J36" s="1378"/>
      <c r="K36" s="1378">
        <v>-58560</v>
      </c>
      <c r="L36" s="1378"/>
      <c r="M36" s="1378">
        <v>1405420</v>
      </c>
      <c r="N36" s="1011"/>
    </row>
    <row r="37" spans="2:14" s="1012" customFormat="1" ht="15">
      <c r="B37" s="1377" t="s">
        <v>333</v>
      </c>
      <c r="C37" s="1378">
        <v>2638239</v>
      </c>
      <c r="D37" s="1378"/>
      <c r="E37" s="1378">
        <v>-158295</v>
      </c>
      <c r="F37" s="1378"/>
      <c r="G37" s="1378">
        <f t="shared" si="0"/>
        <v>2479944</v>
      </c>
      <c r="H37" s="1379"/>
      <c r="I37" s="1378">
        <v>2638239</v>
      </c>
      <c r="J37" s="1378"/>
      <c r="K37" s="1378">
        <v>-105530</v>
      </c>
      <c r="L37" s="1378"/>
      <c r="M37" s="1378">
        <v>2532709</v>
      </c>
      <c r="N37" s="1011"/>
    </row>
    <row r="38" spans="2:14" s="1012" customFormat="1" ht="15">
      <c r="B38" s="1377" t="s">
        <v>334</v>
      </c>
      <c r="C38" s="1378">
        <v>2050153</v>
      </c>
      <c r="D38" s="1378"/>
      <c r="E38" s="1378">
        <v>-123012</v>
      </c>
      <c r="F38" s="1378"/>
      <c r="G38" s="1378">
        <f t="shared" si="0"/>
        <v>1927141</v>
      </c>
      <c r="H38" s="1379"/>
      <c r="I38" s="1378">
        <v>2050153</v>
      </c>
      <c r="J38" s="1378"/>
      <c r="K38" s="1378">
        <v>-82008</v>
      </c>
      <c r="L38" s="1378"/>
      <c r="M38" s="1378">
        <v>1968145</v>
      </c>
      <c r="N38" s="1011"/>
    </row>
    <row r="39" spans="2:14" s="1012" customFormat="1" ht="15">
      <c r="B39" s="1377" t="s">
        <v>335</v>
      </c>
      <c r="C39" s="1378">
        <v>71857</v>
      </c>
      <c r="D39" s="1378"/>
      <c r="E39" s="1378">
        <v>-4314</v>
      </c>
      <c r="F39" s="1378"/>
      <c r="G39" s="1378">
        <f t="shared" si="0"/>
        <v>67543</v>
      </c>
      <c r="H39" s="1379"/>
      <c r="I39" s="1378">
        <v>71857</v>
      </c>
      <c r="J39" s="1378"/>
      <c r="K39" s="1378">
        <v>-2876</v>
      </c>
      <c r="L39" s="1378"/>
      <c r="M39" s="1378">
        <v>68981</v>
      </c>
      <c r="N39" s="1011"/>
    </row>
    <row r="40" spans="2:14" s="1012" customFormat="1" ht="15">
      <c r="B40" s="1377" t="s">
        <v>1218</v>
      </c>
      <c r="C40" s="1378">
        <v>1015765</v>
      </c>
      <c r="D40" s="1378"/>
      <c r="E40" s="1378">
        <v>-60948</v>
      </c>
      <c r="F40" s="1378"/>
      <c r="G40" s="1378">
        <f t="shared" si="0"/>
        <v>954817</v>
      </c>
      <c r="H40" s="1379"/>
      <c r="I40" s="1378">
        <v>1015765</v>
      </c>
      <c r="J40" s="1378"/>
      <c r="K40" s="1378">
        <v>-40632</v>
      </c>
      <c r="L40" s="1378"/>
      <c r="M40" s="1378">
        <v>975133</v>
      </c>
      <c r="N40" s="1011"/>
    </row>
    <row r="41" spans="2:14" s="1012" customFormat="1" ht="15">
      <c r="B41" s="1377" t="s">
        <v>336</v>
      </c>
      <c r="C41" s="1378">
        <v>2011868</v>
      </c>
      <c r="D41" s="1378"/>
      <c r="E41" s="1378">
        <v>-120714</v>
      </c>
      <c r="F41" s="1378"/>
      <c r="G41" s="1378">
        <f t="shared" si="0"/>
        <v>1891154</v>
      </c>
      <c r="H41" s="1379"/>
      <c r="I41" s="1378">
        <v>2011868</v>
      </c>
      <c r="J41" s="1378"/>
      <c r="K41" s="1378">
        <v>-80476</v>
      </c>
      <c r="L41" s="1378"/>
      <c r="M41" s="1378">
        <v>1931392</v>
      </c>
      <c r="N41" s="1011"/>
    </row>
    <row r="42" spans="2:14" s="1012" customFormat="1" ht="15">
      <c r="B42" s="1377" t="s">
        <v>337</v>
      </c>
      <c r="C42" s="1378">
        <v>904057</v>
      </c>
      <c r="D42" s="1378"/>
      <c r="E42" s="1378">
        <v>-54246</v>
      </c>
      <c r="F42" s="1378"/>
      <c r="G42" s="1378">
        <f t="shared" si="0"/>
        <v>849811</v>
      </c>
      <c r="H42" s="1379"/>
      <c r="I42" s="1378">
        <v>904057</v>
      </c>
      <c r="J42" s="1378"/>
      <c r="K42" s="1378">
        <v>-36164</v>
      </c>
      <c r="L42" s="1378"/>
      <c r="M42" s="1378">
        <v>867893</v>
      </c>
      <c r="N42" s="1011"/>
    </row>
    <row r="43" spans="2:14" s="1012" customFormat="1" ht="15">
      <c r="B43" s="1377" t="s">
        <v>338</v>
      </c>
      <c r="C43" s="1378">
        <v>1022529</v>
      </c>
      <c r="D43" s="1378"/>
      <c r="E43" s="1378">
        <v>-61353</v>
      </c>
      <c r="F43" s="1378"/>
      <c r="G43" s="1378">
        <f t="shared" si="0"/>
        <v>961176</v>
      </c>
      <c r="H43" s="1379"/>
      <c r="I43" s="1378">
        <v>1022529</v>
      </c>
      <c r="J43" s="1378"/>
      <c r="K43" s="1378">
        <v>-40902</v>
      </c>
      <c r="L43" s="1378"/>
      <c r="M43" s="1378">
        <v>981627</v>
      </c>
      <c r="N43" s="1011"/>
    </row>
    <row r="44" spans="2:14" s="1012" customFormat="1" ht="15">
      <c r="B44" s="1377" t="s">
        <v>339</v>
      </c>
      <c r="C44" s="1378">
        <v>709834</v>
      </c>
      <c r="D44" s="1378"/>
      <c r="E44" s="1378">
        <v>-42591</v>
      </c>
      <c r="F44" s="1378"/>
      <c r="G44" s="1378">
        <f t="shared" si="0"/>
        <v>667243</v>
      </c>
      <c r="H44" s="1379"/>
      <c r="I44" s="1378">
        <v>709834</v>
      </c>
      <c r="J44" s="1378"/>
      <c r="K44" s="1378">
        <v>-28394</v>
      </c>
      <c r="L44" s="1378"/>
      <c r="M44" s="1378">
        <v>681440</v>
      </c>
      <c r="N44" s="1011"/>
    </row>
    <row r="45" spans="2:14" s="1012" customFormat="1" ht="15">
      <c r="B45" s="1377" t="s">
        <v>340</v>
      </c>
      <c r="C45" s="1378">
        <v>143043</v>
      </c>
      <c r="D45" s="1378"/>
      <c r="E45" s="1378">
        <v>-8583</v>
      </c>
      <c r="F45" s="1378"/>
      <c r="G45" s="1378">
        <f t="shared" si="0"/>
        <v>134460</v>
      </c>
      <c r="H45" s="1379"/>
      <c r="I45" s="1378">
        <v>143043</v>
      </c>
      <c r="J45" s="1378"/>
      <c r="K45" s="1378">
        <v>-5722</v>
      </c>
      <c r="L45" s="1378"/>
      <c r="M45" s="1378">
        <v>137321</v>
      </c>
      <c r="N45" s="1011"/>
    </row>
    <row r="46" spans="2:14" s="117" customFormat="1" ht="15">
      <c r="B46" s="1377" t="s">
        <v>341</v>
      </c>
      <c r="C46" s="1378">
        <v>6127204</v>
      </c>
      <c r="D46" s="1378"/>
      <c r="E46" s="1378">
        <v>-367635</v>
      </c>
      <c r="F46" s="1378"/>
      <c r="G46" s="1378">
        <f t="shared" si="0"/>
        <v>5759569</v>
      </c>
      <c r="H46" s="1374"/>
      <c r="I46" s="1378">
        <v>6127204</v>
      </c>
      <c r="J46" s="1378"/>
      <c r="K46" s="1378">
        <v>-245090</v>
      </c>
      <c r="L46" s="1378"/>
      <c r="M46" s="1378">
        <v>5882114</v>
      </c>
    </row>
    <row r="47" spans="2:14" s="117" customFormat="1" ht="15">
      <c r="B47" s="1377" t="s">
        <v>342</v>
      </c>
      <c r="C47" s="1378">
        <v>7965349</v>
      </c>
      <c r="D47" s="1378"/>
      <c r="E47" s="1378">
        <v>-477921</v>
      </c>
      <c r="F47" s="1378"/>
      <c r="G47" s="1378">
        <f t="shared" si="0"/>
        <v>7487428</v>
      </c>
      <c r="H47" s="1374"/>
      <c r="I47" s="1378">
        <v>7965349</v>
      </c>
      <c r="J47" s="1378"/>
      <c r="K47" s="1378">
        <v>-318614</v>
      </c>
      <c r="L47" s="1378"/>
      <c r="M47" s="1378">
        <v>7646735</v>
      </c>
    </row>
    <row r="48" spans="2:14" s="117" customFormat="1" ht="15">
      <c r="B48" s="1377" t="s">
        <v>343</v>
      </c>
      <c r="C48" s="1378">
        <v>205591</v>
      </c>
      <c r="D48" s="1378"/>
      <c r="E48" s="1378">
        <v>-30840</v>
      </c>
      <c r="F48" s="1378"/>
      <c r="G48" s="1378">
        <f t="shared" si="0"/>
        <v>174751</v>
      </c>
      <c r="H48" s="1374"/>
      <c r="I48" s="1378">
        <v>205591</v>
      </c>
      <c r="J48" s="1378"/>
      <c r="K48" s="1378">
        <v>-20560</v>
      </c>
      <c r="L48" s="1378"/>
      <c r="M48" s="1378">
        <v>185031</v>
      </c>
    </row>
    <row r="49" spans="2:13" s="117" customFormat="1" ht="15">
      <c r="B49" s="1377" t="s">
        <v>344</v>
      </c>
      <c r="C49" s="1378">
        <v>205591</v>
      </c>
      <c r="D49" s="1378"/>
      <c r="E49" s="1378">
        <v>-30840</v>
      </c>
      <c r="F49" s="1378"/>
      <c r="G49" s="1378">
        <f t="shared" si="0"/>
        <v>174751</v>
      </c>
      <c r="H49" s="1374"/>
      <c r="I49" s="1380">
        <v>205591</v>
      </c>
      <c r="J49" s="1380"/>
      <c r="K49" s="1380">
        <v>-20560</v>
      </c>
      <c r="L49" s="1380"/>
      <c r="M49" s="1380">
        <v>185031</v>
      </c>
    </row>
    <row r="50" spans="2:13" s="117" customFormat="1" ht="15">
      <c r="B50" s="1377" t="s">
        <v>688</v>
      </c>
      <c r="C50" s="1378">
        <v>20962</v>
      </c>
      <c r="D50" s="1378"/>
      <c r="E50" s="1381">
        <v>0</v>
      </c>
      <c r="F50" s="1378"/>
      <c r="G50" s="1378">
        <f t="shared" si="0"/>
        <v>20962</v>
      </c>
      <c r="H50" s="1374"/>
      <c r="I50" s="1381">
        <v>20962</v>
      </c>
      <c r="J50" s="1382"/>
      <c r="K50" s="1381">
        <v>0</v>
      </c>
      <c r="L50" s="1381"/>
      <c r="M50" s="1381">
        <v>20962</v>
      </c>
    </row>
    <row r="51" spans="2:13" s="117" customFormat="1" ht="15">
      <c r="B51" s="1377" t="s">
        <v>689</v>
      </c>
      <c r="C51" s="1378">
        <v>334682.63</v>
      </c>
      <c r="D51" s="1378"/>
      <c r="E51" s="1378">
        <v>-7251.63</v>
      </c>
      <c r="F51" s="1378"/>
      <c r="G51" s="1378">
        <f t="shared" si="0"/>
        <v>327431</v>
      </c>
      <c r="H51" s="1374"/>
      <c r="I51" s="1381">
        <v>334682.63</v>
      </c>
      <c r="J51" s="1382"/>
      <c r="K51" s="1381">
        <v>-557.63</v>
      </c>
      <c r="L51" s="1381"/>
      <c r="M51" s="1381">
        <v>334125</v>
      </c>
    </row>
    <row r="52" spans="2:13" s="117" customFormat="1" ht="15">
      <c r="B52" s="1377" t="s">
        <v>690</v>
      </c>
      <c r="C52" s="1378">
        <v>481483.85</v>
      </c>
      <c r="D52" s="1378"/>
      <c r="E52" s="1378">
        <v>-10432.85</v>
      </c>
      <c r="F52" s="1378"/>
      <c r="G52" s="1378">
        <f t="shared" si="0"/>
        <v>471051</v>
      </c>
      <c r="H52" s="1374"/>
      <c r="I52" s="1381">
        <v>481483.85</v>
      </c>
      <c r="J52" s="1382"/>
      <c r="K52" s="1381">
        <v>-802.85</v>
      </c>
      <c r="L52" s="1381"/>
      <c r="M52" s="1381">
        <v>480681</v>
      </c>
    </row>
    <row r="53" spans="2:13" s="117" customFormat="1" ht="15">
      <c r="B53" s="1377" t="s">
        <v>691</v>
      </c>
      <c r="C53" s="1378">
        <v>142933.85999999999</v>
      </c>
      <c r="D53" s="1378"/>
      <c r="E53" s="1378">
        <v>-3097.86</v>
      </c>
      <c r="F53" s="1378"/>
      <c r="G53" s="1378">
        <f t="shared" si="0"/>
        <v>139836</v>
      </c>
      <c r="H53" s="1374"/>
      <c r="I53" s="1381">
        <v>142933.85999999999</v>
      </c>
      <c r="J53" s="1382"/>
      <c r="K53" s="1381">
        <v>-238.86</v>
      </c>
      <c r="L53" s="1381"/>
      <c r="M53" s="1381">
        <v>142695</v>
      </c>
    </row>
    <row r="54" spans="2:13" s="117" customFormat="1" ht="15">
      <c r="B54" s="1377" t="s">
        <v>692</v>
      </c>
      <c r="C54" s="1378">
        <v>131311.57999999999</v>
      </c>
      <c r="D54" s="1378"/>
      <c r="E54" s="1378">
        <v>-2845.58</v>
      </c>
      <c r="F54" s="1378"/>
      <c r="G54" s="1378">
        <f t="shared" si="0"/>
        <v>128465.99999999999</v>
      </c>
      <c r="H54" s="1374"/>
      <c r="I54" s="1381">
        <v>131311.57999999999</v>
      </c>
      <c r="J54" s="1382"/>
      <c r="K54" s="1381">
        <v>-218.58</v>
      </c>
      <c r="L54" s="1381"/>
      <c r="M54" s="1381">
        <v>131093</v>
      </c>
    </row>
    <row r="55" spans="2:13" s="117" customFormat="1" ht="15">
      <c r="B55" s="1377" t="s">
        <v>693</v>
      </c>
      <c r="C55" s="1378">
        <v>1006902.35</v>
      </c>
      <c r="D55" s="1378"/>
      <c r="E55" s="1378">
        <v>-21818.35</v>
      </c>
      <c r="F55" s="1378"/>
      <c r="G55" s="1378">
        <f t="shared" si="0"/>
        <v>985084</v>
      </c>
      <c r="H55" s="1374"/>
      <c r="I55" s="1381">
        <v>1006902.35</v>
      </c>
      <c r="J55" s="1382"/>
      <c r="K55" s="1381">
        <v>-1679.35</v>
      </c>
      <c r="L55" s="1381"/>
      <c r="M55" s="1381">
        <v>1005223</v>
      </c>
    </row>
    <row r="56" spans="2:13" s="117" customFormat="1" ht="15">
      <c r="B56" s="1377" t="s">
        <v>694</v>
      </c>
      <c r="C56" s="1378">
        <v>148613.59</v>
      </c>
      <c r="D56" s="1378"/>
      <c r="E56" s="1378">
        <v>-3220.59</v>
      </c>
      <c r="F56" s="1378"/>
      <c r="G56" s="1378">
        <f t="shared" si="0"/>
        <v>145393</v>
      </c>
      <c r="H56" s="1374"/>
      <c r="I56" s="1381">
        <v>148613.59</v>
      </c>
      <c r="J56" s="1382"/>
      <c r="K56" s="1381">
        <v>-247.59</v>
      </c>
      <c r="L56" s="1381"/>
      <c r="M56" s="1381">
        <v>148366</v>
      </c>
    </row>
    <row r="57" spans="2:13" s="117" customFormat="1" ht="15">
      <c r="B57" s="1377" t="s">
        <v>695</v>
      </c>
      <c r="C57" s="1378">
        <v>582674</v>
      </c>
      <c r="D57" s="1378"/>
      <c r="E57" s="1378">
        <v>-12626</v>
      </c>
      <c r="F57" s="1378"/>
      <c r="G57" s="1378">
        <f t="shared" si="0"/>
        <v>570048</v>
      </c>
      <c r="H57" s="1374"/>
      <c r="I57" s="1381">
        <v>582674</v>
      </c>
      <c r="J57" s="1382"/>
      <c r="K57" s="1381">
        <v>-972</v>
      </c>
      <c r="L57" s="1381"/>
      <c r="M57" s="1381">
        <v>581702</v>
      </c>
    </row>
    <row r="58" spans="2:13" s="117" customFormat="1" ht="15">
      <c r="B58" s="1377" t="s">
        <v>696</v>
      </c>
      <c r="C58" s="1378">
        <v>495982.74</v>
      </c>
      <c r="D58" s="1378"/>
      <c r="E58" s="1378">
        <v>-10746.74</v>
      </c>
      <c r="F58" s="1378"/>
      <c r="G58" s="1378">
        <f t="shared" si="0"/>
        <v>485236</v>
      </c>
      <c r="H58" s="1374"/>
      <c r="I58" s="1381">
        <v>495982.74</v>
      </c>
      <c r="J58" s="1382"/>
      <c r="K58" s="1381">
        <v>-826.74</v>
      </c>
      <c r="L58" s="1381"/>
      <c r="M58" s="1381">
        <v>495156</v>
      </c>
    </row>
    <row r="59" spans="2:13" s="117" customFormat="1" ht="15">
      <c r="B59" s="1377" t="s">
        <v>697</v>
      </c>
      <c r="C59" s="1378">
        <v>1065825.22</v>
      </c>
      <c r="D59" s="1378"/>
      <c r="E59" s="1378">
        <v>-23094.22</v>
      </c>
      <c r="F59" s="1378"/>
      <c r="G59" s="1378">
        <f t="shared" si="0"/>
        <v>1042731</v>
      </c>
      <c r="H59" s="1374"/>
      <c r="I59" s="1381">
        <v>1065825.22</v>
      </c>
      <c r="J59" s="1382"/>
      <c r="K59" s="1381">
        <v>-1777.22</v>
      </c>
      <c r="L59" s="1381"/>
      <c r="M59" s="1381">
        <v>1064048</v>
      </c>
    </row>
    <row r="60" spans="2:13" s="117" customFormat="1" ht="15">
      <c r="B60" s="1377" t="s">
        <v>698</v>
      </c>
      <c r="C60" s="1378">
        <v>221138.22</v>
      </c>
      <c r="D60" s="1378"/>
      <c r="E60" s="1378">
        <v>-4792.22</v>
      </c>
      <c r="F60" s="1378"/>
      <c r="G60" s="1378">
        <f t="shared" si="0"/>
        <v>216346</v>
      </c>
      <c r="H60" s="1374"/>
      <c r="I60" s="1381">
        <v>221138.22</v>
      </c>
      <c r="J60" s="1382"/>
      <c r="K60" s="1381">
        <v>-369.22</v>
      </c>
      <c r="L60" s="1381"/>
      <c r="M60" s="1381">
        <v>220769</v>
      </c>
    </row>
    <row r="61" spans="2:13" s="117" customFormat="1" ht="15">
      <c r="B61" s="1377" t="s">
        <v>699</v>
      </c>
      <c r="C61" s="1378">
        <v>6148825.8300000001</v>
      </c>
      <c r="D61" s="1378"/>
      <c r="E61" s="1378">
        <v>-133225.82999999999</v>
      </c>
      <c r="F61" s="1378"/>
      <c r="G61" s="1378">
        <f t="shared" si="0"/>
        <v>6015600</v>
      </c>
      <c r="H61" s="1374"/>
      <c r="I61" s="1381">
        <v>6148825.8300000001</v>
      </c>
      <c r="J61" s="1382"/>
      <c r="K61" s="1381">
        <v>-10248.83</v>
      </c>
      <c r="L61" s="1381"/>
      <c r="M61" s="1381">
        <v>6138577</v>
      </c>
    </row>
    <row r="62" spans="2:13" s="117" customFormat="1" ht="15">
      <c r="B62" s="1377" t="s">
        <v>700</v>
      </c>
      <c r="C62" s="1378">
        <v>5468071.8799999999</v>
      </c>
      <c r="D62" s="1378"/>
      <c r="E62" s="1378">
        <v>-118475.88</v>
      </c>
      <c r="F62" s="1378"/>
      <c r="G62" s="1378">
        <f t="shared" si="0"/>
        <v>5349596</v>
      </c>
      <c r="H62" s="1374"/>
      <c r="I62" s="1381">
        <v>5468071.8799999999</v>
      </c>
      <c r="J62" s="1382"/>
      <c r="K62" s="1381">
        <v>-9113.8799999999992</v>
      </c>
      <c r="L62" s="1381"/>
      <c r="M62" s="1381">
        <v>5458958</v>
      </c>
    </row>
    <row r="63" spans="2:13" s="117" customFormat="1" ht="15">
      <c r="B63" s="1377" t="s">
        <v>701</v>
      </c>
      <c r="C63" s="1378">
        <v>4107139.25</v>
      </c>
      <c r="D63" s="1378"/>
      <c r="E63" s="1378">
        <v>-88989.25</v>
      </c>
      <c r="F63" s="1378"/>
      <c r="G63" s="1378">
        <f t="shared" si="0"/>
        <v>4018150</v>
      </c>
      <c r="H63" s="1374"/>
      <c r="I63" s="1381">
        <v>4107139.25</v>
      </c>
      <c r="J63" s="1382"/>
      <c r="K63" s="1381">
        <v>-6846.25</v>
      </c>
      <c r="L63" s="1381"/>
      <c r="M63" s="1381">
        <v>4100293</v>
      </c>
    </row>
    <row r="64" spans="2:13" s="117" customFormat="1" ht="15">
      <c r="B64" s="1009"/>
      <c r="C64" s="1010"/>
      <c r="D64" s="1010"/>
      <c r="E64" s="1010"/>
      <c r="F64" s="1010"/>
      <c r="G64" s="1010"/>
      <c r="I64" s="1013"/>
      <c r="J64" s="1013"/>
      <c r="K64" s="1013"/>
      <c r="L64" s="1013"/>
      <c r="M64" s="1013"/>
    </row>
    <row r="65" spans="2:13" s="117" customFormat="1" ht="16.5" thickBot="1">
      <c r="B65" s="974" t="s">
        <v>349</v>
      </c>
      <c r="C65" s="1014">
        <f>SUM(C20:C64)</f>
        <v>79826053</v>
      </c>
      <c r="D65" s="1015"/>
      <c r="E65" s="1014">
        <f>SUM(E20:E64)</f>
        <v>-4045840.0000000005</v>
      </c>
      <c r="F65" s="1015"/>
      <c r="G65" s="1014">
        <f>SUM(G20:G64)</f>
        <v>75780213</v>
      </c>
      <c r="H65" s="1016"/>
      <c r="I65" s="1014">
        <f>SUM(I20:I64)</f>
        <v>79826053</v>
      </c>
      <c r="J65" s="1015"/>
      <c r="K65" s="1014">
        <f>SUM(K20:K64)</f>
        <v>-2437381.0000000005</v>
      </c>
      <c r="L65" s="1015"/>
      <c r="M65" s="1014">
        <f>SUM(M20:M64)</f>
        <v>77388672</v>
      </c>
    </row>
    <row r="66" spans="2:13" s="117" customFormat="1" ht="15.75" thickTop="1">
      <c r="D66" s="1017"/>
      <c r="F66" s="1017"/>
      <c r="J66" s="1017"/>
      <c r="L66" s="1017"/>
    </row>
    <row r="67" spans="2:13" s="117" customFormat="1" ht="15">
      <c r="B67" s="1004" t="s">
        <v>952</v>
      </c>
    </row>
    <row r="68" spans="2:13" s="117" customFormat="1" ht="15">
      <c r="B68" s="1004" t="s">
        <v>953</v>
      </c>
    </row>
  </sheetData>
  <mergeCells count="2">
    <mergeCell ref="I14:M14"/>
    <mergeCell ref="C14:G14"/>
  </mergeCells>
  <printOptions horizontalCentered="1"/>
  <pageMargins left="0.2" right="0.2" top="0.25" bottom="0.25" header="0.3" footer="0.3"/>
  <pageSetup scale="57" orientation="portrait" r:id="rId1"/>
  <colBreaks count="1" manualBreakCount="1">
    <brk id="14"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46"/>
  <sheetViews>
    <sheetView view="pageBreakPreview" zoomScale="90" zoomScaleNormal="70" zoomScaleSheetLayoutView="90" workbookViewId="0">
      <selection activeCell="A2" sqref="A2"/>
    </sheetView>
  </sheetViews>
  <sheetFormatPr defaultColWidth="9" defaultRowHeight="12"/>
  <cols>
    <col min="1" max="1" width="2.375" style="13" customWidth="1"/>
    <col min="2" max="2" width="1.375" style="13" customWidth="1"/>
    <col min="3" max="3" width="2.875" style="13" customWidth="1"/>
    <col min="4" max="4" width="6.375" style="13" customWidth="1"/>
    <col min="5" max="5" width="2.375" style="13" customWidth="1"/>
    <col min="6" max="6" width="10.25" style="13" customWidth="1"/>
    <col min="7" max="7" width="2.125" style="13" customWidth="1"/>
    <col min="8" max="10" width="12.5" style="13" bestFit="1" customWidth="1"/>
    <col min="11" max="11" width="1.125" style="13" customWidth="1"/>
    <col min="12" max="12" width="7.875" style="13" bestFit="1" customWidth="1"/>
    <col min="13" max="13" width="1.25" style="13" customWidth="1"/>
    <col min="14" max="14" width="12.5" style="13" bestFit="1" customWidth="1"/>
    <col min="15" max="16384" width="9" style="13"/>
  </cols>
  <sheetData>
    <row r="1" spans="1:14" s="17" customFormat="1" ht="20.25">
      <c r="A1" s="1237" t="s">
        <v>1371</v>
      </c>
      <c r="B1" s="20"/>
      <c r="C1" s="20"/>
      <c r="D1" s="20"/>
      <c r="E1" s="20"/>
      <c r="F1" s="20"/>
      <c r="G1" s="20"/>
      <c r="H1" s="20"/>
      <c r="I1" s="20"/>
      <c r="J1" s="20"/>
      <c r="K1" s="20"/>
      <c r="L1" s="20"/>
      <c r="M1" s="20"/>
      <c r="N1" s="20"/>
    </row>
    <row r="3" spans="1:14" ht="18">
      <c r="A3" s="12"/>
      <c r="B3" s="11"/>
      <c r="C3" s="11"/>
      <c r="D3" s="11"/>
      <c r="E3" s="11"/>
      <c r="F3" s="11"/>
      <c r="G3" s="11"/>
      <c r="H3" s="11"/>
      <c r="I3" s="11"/>
      <c r="J3" s="11"/>
      <c r="K3" s="11"/>
      <c r="L3" s="11"/>
      <c r="M3" s="11"/>
      <c r="N3" s="11"/>
    </row>
    <row r="4" spans="1:14" ht="18">
      <c r="A4" s="1456" t="s">
        <v>240</v>
      </c>
      <c r="B4" s="1456"/>
      <c r="C4" s="1456"/>
      <c r="D4" s="1456"/>
      <c r="E4" s="1456"/>
      <c r="F4" s="1456"/>
      <c r="G4" s="1456"/>
      <c r="H4" s="1456"/>
      <c r="I4" s="1456"/>
      <c r="J4" s="1456"/>
      <c r="K4" s="1456"/>
      <c r="L4" s="1456"/>
      <c r="M4" s="1456"/>
      <c r="N4" s="1456"/>
    </row>
    <row r="5" spans="1:14" ht="18">
      <c r="A5" s="1456" t="s">
        <v>120</v>
      </c>
      <c r="B5" s="1456"/>
      <c r="C5" s="1456"/>
      <c r="D5" s="1456"/>
      <c r="E5" s="1456"/>
      <c r="F5" s="1456"/>
      <c r="G5" s="1456"/>
      <c r="H5" s="1456"/>
      <c r="I5" s="1456"/>
      <c r="J5" s="1456"/>
      <c r="K5" s="1456"/>
      <c r="L5" s="1456"/>
      <c r="M5" s="1456"/>
      <c r="N5" s="1456"/>
    </row>
    <row r="6" spans="1:14" ht="18">
      <c r="A6" s="1457" t="s">
        <v>948</v>
      </c>
      <c r="B6" s="1457"/>
      <c r="C6" s="1457"/>
      <c r="D6" s="1457"/>
      <c r="E6" s="1457"/>
      <c r="F6" s="1457"/>
      <c r="G6" s="1457"/>
      <c r="H6" s="1457"/>
      <c r="I6" s="1457"/>
      <c r="J6" s="1457"/>
      <c r="K6" s="1457"/>
      <c r="L6" s="1457"/>
      <c r="M6" s="1457"/>
      <c r="N6" s="1457"/>
    </row>
    <row r="7" spans="1:14" ht="12" customHeight="1">
      <c r="A7" s="11"/>
      <c r="B7" s="11"/>
      <c r="C7" s="11"/>
      <c r="D7" s="11"/>
      <c r="E7" s="11"/>
      <c r="F7" s="11"/>
      <c r="G7" s="11"/>
      <c r="H7" s="11"/>
      <c r="I7" s="11"/>
      <c r="J7" s="11"/>
      <c r="K7" s="11"/>
      <c r="L7" s="11"/>
      <c r="M7" s="11"/>
      <c r="N7" s="11"/>
    </row>
    <row r="8" spans="1:14" ht="18">
      <c r="A8" s="1458" t="s">
        <v>500</v>
      </c>
      <c r="B8" s="1458"/>
      <c r="C8" s="1458"/>
      <c r="D8" s="1458"/>
      <c r="E8" s="1458"/>
      <c r="F8" s="1458"/>
      <c r="G8" s="1458"/>
      <c r="H8" s="1458"/>
      <c r="I8" s="1458"/>
      <c r="J8" s="1458"/>
      <c r="K8" s="1458"/>
      <c r="L8" s="1458"/>
      <c r="M8" s="1458"/>
      <c r="N8" s="1458"/>
    </row>
    <row r="9" spans="1:14" ht="18">
      <c r="A9" s="1456" t="s">
        <v>403</v>
      </c>
      <c r="B9" s="1456"/>
      <c r="C9" s="1456"/>
      <c r="D9" s="1456"/>
      <c r="E9" s="1456"/>
      <c r="F9" s="1456"/>
      <c r="G9" s="1456"/>
      <c r="H9" s="1456"/>
      <c r="I9" s="1456"/>
      <c r="J9" s="1456"/>
      <c r="K9" s="1456"/>
      <c r="L9" s="1456"/>
      <c r="M9" s="1456"/>
      <c r="N9" s="1456"/>
    </row>
    <row r="11" spans="1:14" s="28" customFormat="1" ht="12.75"/>
    <row r="12" spans="1:14" s="28" customFormat="1" ht="15">
      <c r="H12" s="1018" t="s">
        <v>572</v>
      </c>
      <c r="I12" s="1018" t="s">
        <v>572</v>
      </c>
      <c r="J12" s="1018" t="s">
        <v>677</v>
      </c>
      <c r="K12" s="1018"/>
      <c r="L12" s="1018"/>
      <c r="M12" s="1018"/>
      <c r="N12" s="1018" t="s">
        <v>478</v>
      </c>
    </row>
    <row r="13" spans="1:14" s="28" customFormat="1" ht="15.75">
      <c r="D13" s="1019" t="s">
        <v>356</v>
      </c>
      <c r="E13" s="1020"/>
      <c r="F13" s="1020"/>
      <c r="G13" s="1020"/>
      <c r="H13" s="1018" t="s">
        <v>1242</v>
      </c>
      <c r="I13" s="1018" t="s">
        <v>1242</v>
      </c>
      <c r="J13" s="1018" t="s">
        <v>573</v>
      </c>
      <c r="K13" s="1018"/>
      <c r="M13" s="1018"/>
      <c r="N13" s="1018" t="s">
        <v>1243</v>
      </c>
    </row>
    <row r="14" spans="1:14" s="28" customFormat="1" ht="15.75">
      <c r="D14" s="1021" t="s">
        <v>276</v>
      </c>
      <c r="E14" s="1022"/>
      <c r="F14" s="1023" t="s">
        <v>350</v>
      </c>
      <c r="G14" s="1022"/>
      <c r="H14" s="1384">
        <v>42004</v>
      </c>
      <c r="I14" s="1384">
        <v>41639</v>
      </c>
      <c r="J14" s="1025" t="s">
        <v>947</v>
      </c>
      <c r="K14" s="1024"/>
      <c r="L14" s="1026" t="s">
        <v>676</v>
      </c>
      <c r="M14" s="1024"/>
      <c r="N14" s="1384">
        <v>42004</v>
      </c>
    </row>
    <row r="15" spans="1:14" s="28" customFormat="1" ht="14.25">
      <c r="D15" s="1383">
        <v>1100</v>
      </c>
      <c r="E15" s="1383"/>
      <c r="F15" s="1383" t="s">
        <v>574</v>
      </c>
      <c r="G15" s="1027"/>
      <c r="H15" s="1385">
        <v>19738011</v>
      </c>
      <c r="I15" s="1385">
        <v>20675397</v>
      </c>
      <c r="J15" s="1028"/>
      <c r="K15" s="1028"/>
      <c r="L15" s="1029"/>
      <c r="N15" s="1030"/>
    </row>
    <row r="16" spans="1:14" s="28" customFormat="1" ht="14.25">
      <c r="D16" s="1383">
        <v>1200</v>
      </c>
      <c r="E16" s="1383"/>
      <c r="F16" s="1383" t="s">
        <v>575</v>
      </c>
      <c r="G16" s="1027"/>
      <c r="H16" s="1385">
        <v>11243637</v>
      </c>
      <c r="I16" s="1385">
        <v>11914250</v>
      </c>
      <c r="J16" s="1028"/>
      <c r="K16" s="1028"/>
      <c r="L16" s="1029"/>
      <c r="N16" s="1030"/>
    </row>
    <row r="17" spans="2:14" s="28" customFormat="1" ht="14.25">
      <c r="D17" s="1383">
        <v>3100</v>
      </c>
      <c r="E17" s="1383"/>
      <c r="F17" s="1383" t="s">
        <v>576</v>
      </c>
      <c r="G17" s="1027"/>
      <c r="H17" s="1385">
        <v>8240473</v>
      </c>
      <c r="I17" s="1385">
        <v>8057633</v>
      </c>
      <c r="J17" s="1028"/>
      <c r="K17" s="1028"/>
      <c r="L17" s="1029"/>
      <c r="N17" s="1030"/>
    </row>
    <row r="18" spans="2:14" s="28" customFormat="1" ht="14.25">
      <c r="D18" s="1383">
        <v>3200</v>
      </c>
      <c r="E18" s="1383"/>
      <c r="F18" s="1383" t="s">
        <v>268</v>
      </c>
      <c r="G18" s="1027"/>
      <c r="H18" s="1385">
        <v>11159241</v>
      </c>
      <c r="I18" s="1385">
        <v>13649111</v>
      </c>
      <c r="J18" s="1028"/>
      <c r="K18" s="1028"/>
      <c r="L18" s="1029"/>
      <c r="N18" s="1030"/>
    </row>
    <row r="19" spans="2:14" s="28" customFormat="1" ht="14.25">
      <c r="D19" s="1383">
        <v>1300</v>
      </c>
      <c r="E19" s="1383"/>
      <c r="F19" s="1383" t="s">
        <v>577</v>
      </c>
      <c r="G19" s="1027"/>
      <c r="H19" s="1385">
        <v>8983713</v>
      </c>
      <c r="I19" s="1385">
        <v>8639162</v>
      </c>
      <c r="J19" s="1028"/>
      <c r="K19" s="1028"/>
      <c r="L19" s="1029"/>
      <c r="N19" s="1030"/>
    </row>
    <row r="20" spans="2:14" s="28" customFormat="1" ht="14.25">
      <c r="D20" s="1383">
        <v>3300</v>
      </c>
      <c r="E20" s="1383"/>
      <c r="F20" s="1383" t="s">
        <v>578</v>
      </c>
      <c r="G20" s="1027"/>
      <c r="H20" s="1385">
        <v>25629810</v>
      </c>
      <c r="I20" s="1385">
        <v>25079941</v>
      </c>
      <c r="J20" s="1028"/>
      <c r="K20" s="1028"/>
      <c r="L20" s="1029"/>
      <c r="N20" s="1030"/>
    </row>
    <row r="21" spans="2:14" s="28" customFormat="1" ht="15">
      <c r="D21" s="1383">
        <v>2100</v>
      </c>
      <c r="E21" s="1383"/>
      <c r="F21" s="1383" t="s">
        <v>579</v>
      </c>
      <c r="G21" s="1027"/>
      <c r="H21" s="1386">
        <v>5335497</v>
      </c>
      <c r="I21" s="1386">
        <v>5503952</v>
      </c>
      <c r="J21" s="1031"/>
      <c r="K21" s="1032"/>
      <c r="L21" s="1033"/>
      <c r="M21" s="1032"/>
      <c r="N21" s="1032"/>
    </row>
    <row r="22" spans="2:14" s="28" customFormat="1" ht="15.75" thickBot="1">
      <c r="D22" s="1034"/>
      <c r="E22" s="1034"/>
      <c r="F22" s="1034" t="s">
        <v>4</v>
      </c>
      <c r="G22" s="1034"/>
      <c r="H22" s="1035">
        <f>SUM(H15:H21)</f>
        <v>90330382</v>
      </c>
      <c r="I22" s="1035">
        <f>SUM(I15:I21)</f>
        <v>93519446</v>
      </c>
      <c r="J22" s="1035">
        <f>AVERAGE(H22,I22)</f>
        <v>91924914</v>
      </c>
      <c r="K22" s="1035"/>
      <c r="L22" s="1036">
        <f>F!H21</f>
        <v>0.28409996038662511</v>
      </c>
      <c r="M22" s="1035"/>
      <c r="N22" s="1035">
        <f>J22*L22</f>
        <v>26115864.425943919</v>
      </c>
    </row>
    <row r="23" spans="2:14" s="28" customFormat="1" ht="13.5" thickTop="1"/>
    <row r="24" spans="2:14" s="28" customFormat="1" ht="12.75">
      <c r="H24" s="1037"/>
      <c r="I24" s="1037"/>
      <c r="J24" s="1037"/>
    </row>
    <row r="25" spans="2:14" s="28" customFormat="1" ht="12.75">
      <c r="D25" s="28" t="s">
        <v>955</v>
      </c>
    </row>
    <row r="26" spans="2:14" s="28" customFormat="1" ht="12.75"/>
    <row r="29" spans="2:14" ht="15">
      <c r="B29" s="49"/>
    </row>
    <row r="30" spans="2:14" ht="15">
      <c r="B30" s="50"/>
    </row>
    <row r="31" spans="2:14" ht="15">
      <c r="B31" s="50"/>
    </row>
    <row r="32" spans="2:14" ht="15">
      <c r="B32" s="50"/>
    </row>
    <row r="33" spans="2:2" ht="15">
      <c r="B33" s="50"/>
    </row>
    <row r="34" spans="2:2" ht="15">
      <c r="B34" s="50"/>
    </row>
    <row r="35" spans="2:2" ht="15">
      <c r="B35" s="50"/>
    </row>
    <row r="36" spans="2:2" ht="15">
      <c r="B36" s="50"/>
    </row>
    <row r="37" spans="2:2" ht="15">
      <c r="B37" s="50"/>
    </row>
    <row r="38" spans="2:2" ht="15">
      <c r="B38" s="50"/>
    </row>
    <row r="39" spans="2:2" ht="15">
      <c r="B39" s="49"/>
    </row>
    <row r="40" spans="2:2" ht="15">
      <c r="B40" s="50"/>
    </row>
    <row r="41" spans="2:2" ht="15">
      <c r="B41" s="50"/>
    </row>
    <row r="42" spans="2:2" ht="15">
      <c r="B42" s="50"/>
    </row>
    <row r="43" spans="2:2" ht="15">
      <c r="B43" s="49"/>
    </row>
    <row r="44" spans="2:2" ht="15">
      <c r="B44" s="49"/>
    </row>
    <row r="45" spans="2:2" ht="15">
      <c r="B45" s="49"/>
    </row>
    <row r="46" spans="2:2" ht="15">
      <c r="B46" s="49"/>
    </row>
  </sheetData>
  <mergeCells count="5">
    <mergeCell ref="A4:N4"/>
    <mergeCell ref="A5:N5"/>
    <mergeCell ref="A9:N9"/>
    <mergeCell ref="A6:N6"/>
    <mergeCell ref="A8:N8"/>
  </mergeCells>
  <printOptions horizontalCentered="1"/>
  <pageMargins left="0.45" right="0.45"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72"/>
  <sheetViews>
    <sheetView view="pageBreakPreview" zoomScale="80" zoomScaleNormal="80" zoomScaleSheetLayoutView="80" workbookViewId="0">
      <selection activeCell="A2" sqref="A2"/>
    </sheetView>
  </sheetViews>
  <sheetFormatPr defaultColWidth="9" defaultRowHeight="15"/>
  <cols>
    <col min="1" max="1" width="4.125" style="75" customWidth="1"/>
    <col min="2" max="2" width="8" style="75" customWidth="1"/>
    <col min="3" max="3" width="1.625" style="75" customWidth="1"/>
    <col min="4" max="4" width="16.875" style="75" bestFit="1" customWidth="1"/>
    <col min="5" max="5" width="2.125" style="75" customWidth="1"/>
    <col min="6" max="6" width="17" style="75" customWidth="1"/>
    <col min="7" max="7" width="2.5" style="75" customWidth="1"/>
    <col min="8" max="8" width="18" style="75" customWidth="1"/>
    <col min="9" max="9" width="1.625" style="75" customWidth="1"/>
    <col min="10" max="10" width="13.75" style="75" bestFit="1" customWidth="1"/>
    <col min="11" max="11" width="3.625" style="76" customWidth="1"/>
    <col min="12" max="12" width="4.625" style="76" customWidth="1"/>
    <col min="13" max="13" width="5" style="75" customWidth="1"/>
    <col min="14" max="16384" width="9" style="75"/>
  </cols>
  <sheetData>
    <row r="1" spans="1:13" s="17" customFormat="1" ht="20.25">
      <c r="A1" s="1237" t="s">
        <v>1372</v>
      </c>
      <c r="B1" s="20"/>
      <c r="C1" s="20"/>
      <c r="D1" s="71"/>
      <c r="E1" s="71"/>
      <c r="F1" s="20"/>
      <c r="G1" s="20"/>
      <c r="I1" s="72"/>
      <c r="J1" s="238"/>
      <c r="K1" s="23"/>
      <c r="L1" s="23"/>
    </row>
    <row r="2" spans="1:13" s="13" customFormat="1" ht="18">
      <c r="A2" s="12"/>
      <c r="B2" s="11"/>
      <c r="C2" s="11"/>
      <c r="D2" s="44"/>
      <c r="E2" s="44"/>
      <c r="F2" s="11"/>
      <c r="G2" s="11"/>
      <c r="H2" s="11"/>
      <c r="I2" s="11"/>
      <c r="J2" s="11"/>
      <c r="K2" s="11"/>
      <c r="L2" s="11"/>
      <c r="M2" s="61"/>
    </row>
    <row r="3" spans="1:13" s="13" customFormat="1" ht="18">
      <c r="A3" s="1456" t="s">
        <v>240</v>
      </c>
      <c r="B3" s="1456"/>
      <c r="C3" s="1456"/>
      <c r="D3" s="1456"/>
      <c r="E3" s="1456"/>
      <c r="F3" s="1456"/>
      <c r="G3" s="1456"/>
      <c r="H3" s="1456"/>
      <c r="I3" s="1456"/>
      <c r="J3" s="1456"/>
      <c r="K3" s="1456"/>
      <c r="L3" s="235"/>
      <c r="M3" s="77"/>
    </row>
    <row r="4" spans="1:13" s="13" customFormat="1" ht="18">
      <c r="A4" s="1456" t="s">
        <v>120</v>
      </c>
      <c r="B4" s="1456"/>
      <c r="C4" s="1456"/>
      <c r="D4" s="1456"/>
      <c r="E4" s="1456"/>
      <c r="F4" s="1456"/>
      <c r="G4" s="1456"/>
      <c r="H4" s="1456"/>
      <c r="I4" s="1456"/>
      <c r="J4" s="1456"/>
      <c r="K4" s="1456"/>
      <c r="L4" s="235"/>
      <c r="M4" s="77"/>
    </row>
    <row r="5" spans="1:13" s="13" customFormat="1" ht="18">
      <c r="A5" s="1457" t="s">
        <v>948</v>
      </c>
      <c r="B5" s="1457"/>
      <c r="C5" s="1457"/>
      <c r="D5" s="1457"/>
      <c r="E5" s="1457"/>
      <c r="F5" s="1457"/>
      <c r="G5" s="1457"/>
      <c r="H5" s="1457"/>
      <c r="I5" s="1457"/>
      <c r="J5" s="1457"/>
      <c r="K5" s="1457"/>
      <c r="L5" s="235"/>
      <c r="M5" s="77"/>
    </row>
    <row r="6" spans="1:13" s="13" customFormat="1" ht="12" customHeight="1">
      <c r="A6" s="11"/>
      <c r="B6" s="11"/>
      <c r="C6" s="11"/>
      <c r="D6" s="24"/>
      <c r="E6" s="24"/>
      <c r="F6" s="11"/>
      <c r="G6" s="11"/>
      <c r="H6" s="11"/>
      <c r="I6" s="11"/>
      <c r="J6" s="11"/>
      <c r="K6" s="11"/>
      <c r="L6" s="11"/>
      <c r="M6" s="11"/>
    </row>
    <row r="7" spans="1:13" s="13" customFormat="1" ht="18">
      <c r="A7" s="1458" t="s">
        <v>501</v>
      </c>
      <c r="B7" s="1458"/>
      <c r="C7" s="1458"/>
      <c r="D7" s="1458"/>
      <c r="E7" s="1458"/>
      <c r="F7" s="1458"/>
      <c r="G7" s="1458"/>
      <c r="H7" s="1458"/>
      <c r="I7" s="1458"/>
      <c r="J7" s="1458"/>
      <c r="K7" s="1458"/>
      <c r="L7" s="236"/>
      <c r="M7" s="30"/>
    </row>
    <row r="8" spans="1:13" ht="18">
      <c r="A8" s="1456" t="s">
        <v>405</v>
      </c>
      <c r="B8" s="1456"/>
      <c r="C8" s="1456"/>
      <c r="D8" s="1456"/>
      <c r="E8" s="1456"/>
      <c r="F8" s="1456"/>
      <c r="G8" s="1456"/>
      <c r="H8" s="1456"/>
      <c r="I8" s="1456"/>
      <c r="J8" s="1456"/>
      <c r="K8" s="1456"/>
      <c r="L8" s="235"/>
      <c r="M8" s="77"/>
    </row>
    <row r="9" spans="1:13" ht="18">
      <c r="A9" s="1456" t="s">
        <v>406</v>
      </c>
      <c r="B9" s="1456"/>
      <c r="C9" s="1456"/>
      <c r="D9" s="1456"/>
      <c r="E9" s="1456"/>
      <c r="F9" s="1456"/>
      <c r="G9" s="1456"/>
      <c r="H9" s="1456"/>
      <c r="I9" s="1456"/>
      <c r="J9" s="1456"/>
      <c r="K9" s="1456"/>
      <c r="L9" s="235"/>
      <c r="M9" s="77"/>
    </row>
    <row r="10" spans="1:13" ht="18">
      <c r="A10" s="227"/>
      <c r="B10" s="227"/>
      <c r="C10" s="235"/>
      <c r="D10" s="227"/>
      <c r="E10" s="235"/>
      <c r="F10" s="227"/>
      <c r="G10" s="235"/>
      <c r="H10" s="227"/>
      <c r="I10" s="235"/>
      <c r="J10" s="235"/>
      <c r="K10" s="227"/>
      <c r="L10" s="235"/>
      <c r="M10" s="227"/>
    </row>
    <row r="11" spans="1:13" s="1038" customFormat="1">
      <c r="B11" s="1039"/>
      <c r="C11" s="1039"/>
      <c r="D11" s="1040"/>
      <c r="E11" s="1040"/>
      <c r="F11" s="1040"/>
      <c r="G11" s="1040"/>
      <c r="H11" s="1040"/>
      <c r="I11" s="1040"/>
      <c r="J11" s="1040"/>
      <c r="K11" s="1041"/>
      <c r="L11" s="1041"/>
    </row>
    <row r="12" spans="1:13" s="1042" customFormat="1" ht="15.75">
      <c r="B12" s="1043"/>
      <c r="C12" s="1043"/>
      <c r="D12" s="1044" t="s">
        <v>224</v>
      </c>
      <c r="E12" s="1044"/>
      <c r="F12" s="1044"/>
      <c r="G12" s="1044"/>
      <c r="K12" s="1044"/>
      <c r="L12" s="1044"/>
    </row>
    <row r="13" spans="1:13" s="1042" customFormat="1" ht="15.75">
      <c r="B13" s="1043"/>
      <c r="C13" s="1043"/>
      <c r="D13" s="1042" t="s">
        <v>225</v>
      </c>
      <c r="F13" s="1044" t="s">
        <v>226</v>
      </c>
      <c r="G13" s="1044"/>
      <c r="H13" s="1044" t="s">
        <v>227</v>
      </c>
      <c r="I13" s="1044"/>
      <c r="J13" s="1044" t="s">
        <v>76</v>
      </c>
      <c r="L13" s="1044"/>
    </row>
    <row r="14" spans="1:13" s="1042" customFormat="1" ht="15.75">
      <c r="B14" s="1043"/>
      <c r="C14" s="1043"/>
      <c r="D14" s="1042" t="s">
        <v>228</v>
      </c>
      <c r="F14" s="1042" t="s">
        <v>225</v>
      </c>
      <c r="H14" s="1044" t="s">
        <v>229</v>
      </c>
      <c r="I14" s="1044"/>
      <c r="J14" s="1044" t="s">
        <v>225</v>
      </c>
      <c r="L14" s="1044"/>
    </row>
    <row r="15" spans="1:13" s="1042" customFormat="1" ht="20.25">
      <c r="B15" s="1045" t="s">
        <v>230</v>
      </c>
      <c r="C15" s="1045"/>
      <c r="D15" s="1046" t="s">
        <v>1239</v>
      </c>
      <c r="E15" s="1046"/>
      <c r="F15" s="1047" t="s">
        <v>1240</v>
      </c>
      <c r="G15" s="1047"/>
      <c r="H15" s="1046" t="s">
        <v>1241</v>
      </c>
      <c r="I15" s="1046"/>
      <c r="J15" s="1046" t="s">
        <v>103</v>
      </c>
      <c r="L15" s="1046"/>
    </row>
    <row r="16" spans="1:13" s="1038" customFormat="1">
      <c r="B16" s="1048" t="s">
        <v>231</v>
      </c>
      <c r="C16" s="1048"/>
      <c r="D16" s="1048" t="s">
        <v>232</v>
      </c>
      <c r="E16" s="1048"/>
      <c r="F16" s="1048" t="s">
        <v>233</v>
      </c>
      <c r="G16" s="1048"/>
      <c r="H16" s="1048" t="s">
        <v>234</v>
      </c>
      <c r="I16" s="1048"/>
      <c r="J16" s="1048" t="s">
        <v>235</v>
      </c>
      <c r="K16" s="1049"/>
      <c r="L16" s="1048"/>
    </row>
    <row r="17" spans="2:12" s="1038" customFormat="1" ht="20.25">
      <c r="B17" s="1050"/>
      <c r="C17" s="1050"/>
      <c r="D17" s="1051"/>
      <c r="E17" s="1051"/>
      <c r="F17" s="1051"/>
      <c r="G17" s="1051"/>
      <c r="H17" s="1051"/>
      <c r="I17" s="1051"/>
      <c r="J17" s="1041"/>
      <c r="K17" s="1049"/>
      <c r="L17" s="1041"/>
    </row>
    <row r="18" spans="2:12" s="1038" customFormat="1">
      <c r="B18" s="1039">
        <v>1988</v>
      </c>
      <c r="C18" s="1039"/>
      <c r="D18" s="1387">
        <v>108936778</v>
      </c>
      <c r="E18" s="1387"/>
      <c r="F18" s="1388">
        <f t="shared" ref="F18:F49" si="0">D18-H18</f>
        <v>106758042.44</v>
      </c>
      <c r="G18" s="1040"/>
      <c r="H18" s="1387">
        <f t="shared" ref="H18:H49" si="1">$D$18/50</f>
        <v>2178735.56</v>
      </c>
      <c r="I18" s="1052"/>
      <c r="J18" s="1395"/>
      <c r="K18" s="1049"/>
      <c r="L18" s="1041"/>
    </row>
    <row r="19" spans="2:12" s="1038" customFormat="1">
      <c r="B19" s="1039">
        <f t="shared" ref="B19:B67" si="2">1+B18</f>
        <v>1989</v>
      </c>
      <c r="C19" s="1039"/>
      <c r="D19" s="1387">
        <f t="shared" ref="D19:D50" si="3">D18-H18</f>
        <v>106758042.44</v>
      </c>
      <c r="E19" s="1387"/>
      <c r="F19" s="1388">
        <f t="shared" si="0"/>
        <v>104579306.88</v>
      </c>
      <c r="G19" s="1040"/>
      <c r="H19" s="1387">
        <f t="shared" si="1"/>
        <v>2178735.56</v>
      </c>
      <c r="I19" s="1052"/>
      <c r="J19" s="1395"/>
      <c r="K19" s="1049"/>
      <c r="L19" s="1041"/>
    </row>
    <row r="20" spans="2:12" s="1038" customFormat="1">
      <c r="B20" s="1039">
        <f t="shared" si="2"/>
        <v>1990</v>
      </c>
      <c r="C20" s="1039"/>
      <c r="D20" s="1387">
        <f t="shared" si="3"/>
        <v>104579306.88</v>
      </c>
      <c r="E20" s="1387"/>
      <c r="F20" s="1388">
        <f t="shared" si="0"/>
        <v>102400571.31999999</v>
      </c>
      <c r="G20" s="1040"/>
      <c r="H20" s="1387">
        <f t="shared" si="1"/>
        <v>2178735.56</v>
      </c>
      <c r="I20" s="1052"/>
      <c r="J20" s="1395"/>
      <c r="K20" s="1049"/>
      <c r="L20" s="1041"/>
    </row>
    <row r="21" spans="2:12" s="1038" customFormat="1">
      <c r="B21" s="1039">
        <f t="shared" si="2"/>
        <v>1991</v>
      </c>
      <c r="C21" s="1039"/>
      <c r="D21" s="1387">
        <f t="shared" si="3"/>
        <v>102400571.31999999</v>
      </c>
      <c r="E21" s="1387"/>
      <c r="F21" s="1388">
        <f t="shared" si="0"/>
        <v>100221835.75999999</v>
      </c>
      <c r="G21" s="1040"/>
      <c r="H21" s="1387">
        <f t="shared" si="1"/>
        <v>2178735.56</v>
      </c>
      <c r="I21" s="1052"/>
      <c r="J21" s="1395"/>
      <c r="K21" s="1049"/>
      <c r="L21" s="1041"/>
    </row>
    <row r="22" spans="2:12" s="1038" customFormat="1">
      <c r="B22" s="1039">
        <f t="shared" si="2"/>
        <v>1992</v>
      </c>
      <c r="C22" s="1039"/>
      <c r="D22" s="1387">
        <f t="shared" si="3"/>
        <v>100221835.75999999</v>
      </c>
      <c r="E22" s="1387"/>
      <c r="F22" s="1388">
        <f t="shared" si="0"/>
        <v>98043100.199999988</v>
      </c>
      <c r="G22" s="1040"/>
      <c r="H22" s="1387">
        <f t="shared" si="1"/>
        <v>2178735.56</v>
      </c>
      <c r="I22" s="1052"/>
      <c r="J22" s="1395"/>
      <c r="K22" s="1049"/>
      <c r="L22" s="1041"/>
    </row>
    <row r="23" spans="2:12" s="1038" customFormat="1">
      <c r="B23" s="1039">
        <f t="shared" si="2"/>
        <v>1993</v>
      </c>
      <c r="C23" s="1039"/>
      <c r="D23" s="1387">
        <f t="shared" si="3"/>
        <v>98043100.199999988</v>
      </c>
      <c r="E23" s="1387"/>
      <c r="F23" s="1388">
        <f t="shared" si="0"/>
        <v>95864364.639999986</v>
      </c>
      <c r="G23" s="1040"/>
      <c r="H23" s="1387">
        <f t="shared" si="1"/>
        <v>2178735.56</v>
      </c>
      <c r="I23" s="1052"/>
      <c r="J23" s="1395"/>
      <c r="K23" s="1049"/>
      <c r="L23" s="1041"/>
    </row>
    <row r="24" spans="2:12" s="1038" customFormat="1">
      <c r="B24" s="1039">
        <f t="shared" si="2"/>
        <v>1994</v>
      </c>
      <c r="C24" s="1039"/>
      <c r="D24" s="1387">
        <f t="shared" si="3"/>
        <v>95864364.639999986</v>
      </c>
      <c r="E24" s="1387"/>
      <c r="F24" s="1388">
        <f t="shared" si="0"/>
        <v>93685629.079999983</v>
      </c>
      <c r="G24" s="1040"/>
      <c r="H24" s="1387">
        <f t="shared" si="1"/>
        <v>2178735.56</v>
      </c>
      <c r="I24" s="1052"/>
      <c r="J24" s="1395"/>
      <c r="K24" s="1049"/>
      <c r="L24" s="1041"/>
    </row>
    <row r="25" spans="2:12" s="1038" customFormat="1">
      <c r="B25" s="1039">
        <f t="shared" si="2"/>
        <v>1995</v>
      </c>
      <c r="C25" s="1039"/>
      <c r="D25" s="1387">
        <f t="shared" si="3"/>
        <v>93685629.079999983</v>
      </c>
      <c r="E25" s="1387"/>
      <c r="F25" s="1388">
        <f t="shared" si="0"/>
        <v>91506893.519999981</v>
      </c>
      <c r="G25" s="1040"/>
      <c r="H25" s="1387">
        <f t="shared" si="1"/>
        <v>2178735.56</v>
      </c>
      <c r="I25" s="1052"/>
      <c r="J25" s="1395"/>
      <c r="K25" s="1049"/>
      <c r="L25" s="1041"/>
    </row>
    <row r="26" spans="2:12" s="1038" customFormat="1">
      <c r="B26" s="1039">
        <f t="shared" si="2"/>
        <v>1996</v>
      </c>
      <c r="C26" s="1039"/>
      <c r="D26" s="1387">
        <f t="shared" si="3"/>
        <v>91506893.519999981</v>
      </c>
      <c r="E26" s="1387"/>
      <c r="F26" s="1388">
        <f t="shared" si="0"/>
        <v>89328157.959999979</v>
      </c>
      <c r="G26" s="1040"/>
      <c r="H26" s="1387">
        <f t="shared" si="1"/>
        <v>2178735.56</v>
      </c>
      <c r="I26" s="1052"/>
      <c r="J26" s="1395"/>
      <c r="K26" s="1049"/>
      <c r="L26" s="1041"/>
    </row>
    <row r="27" spans="2:12" s="1038" customFormat="1" ht="15.75">
      <c r="B27" s="1039">
        <f t="shared" si="2"/>
        <v>1997</v>
      </c>
      <c r="C27" s="1039"/>
      <c r="D27" s="1387">
        <f t="shared" si="3"/>
        <v>89328157.959999979</v>
      </c>
      <c r="E27" s="1387"/>
      <c r="F27" s="1388">
        <f t="shared" si="0"/>
        <v>87149422.399999976</v>
      </c>
      <c r="G27" s="1040"/>
      <c r="H27" s="1387">
        <f t="shared" si="1"/>
        <v>2178735.56</v>
      </c>
      <c r="I27" s="1052"/>
      <c r="J27" s="1396"/>
      <c r="K27" s="1049"/>
      <c r="L27" s="1053"/>
    </row>
    <row r="28" spans="2:12" s="1038" customFormat="1">
      <c r="B28" s="1039">
        <f t="shared" si="2"/>
        <v>1998</v>
      </c>
      <c r="C28" s="1039"/>
      <c r="D28" s="1387">
        <f t="shared" si="3"/>
        <v>87149422.399999976</v>
      </c>
      <c r="E28" s="1387"/>
      <c r="F28" s="1388">
        <f t="shared" si="0"/>
        <v>84970686.839999974</v>
      </c>
      <c r="G28" s="1040"/>
      <c r="H28" s="1387">
        <f t="shared" si="1"/>
        <v>2178735.56</v>
      </c>
      <c r="I28" s="1052"/>
      <c r="J28" s="1395"/>
      <c r="K28" s="1049"/>
      <c r="L28" s="1041"/>
    </row>
    <row r="29" spans="2:12" s="1038" customFormat="1">
      <c r="B29" s="1039">
        <f t="shared" si="2"/>
        <v>1999</v>
      </c>
      <c r="C29" s="1039"/>
      <c r="D29" s="1387">
        <f t="shared" si="3"/>
        <v>84970686.839999974</v>
      </c>
      <c r="E29" s="1387"/>
      <c r="F29" s="1388">
        <f t="shared" si="0"/>
        <v>82791951.279999971</v>
      </c>
      <c r="G29" s="1040"/>
      <c r="H29" s="1387">
        <f t="shared" si="1"/>
        <v>2178735.56</v>
      </c>
      <c r="I29" s="1052"/>
      <c r="J29" s="1395"/>
      <c r="K29" s="1049"/>
      <c r="L29" s="1041"/>
    </row>
    <row r="30" spans="2:12" s="1038" customFormat="1">
      <c r="B30" s="1039">
        <f t="shared" si="2"/>
        <v>2000</v>
      </c>
      <c r="C30" s="1039"/>
      <c r="D30" s="1387">
        <f t="shared" si="3"/>
        <v>82791951.279999971</v>
      </c>
      <c r="E30" s="1387"/>
      <c r="F30" s="1388">
        <f t="shared" si="0"/>
        <v>80613215.719999969</v>
      </c>
      <c r="G30" s="1040"/>
      <c r="H30" s="1387">
        <f t="shared" si="1"/>
        <v>2178735.56</v>
      </c>
      <c r="I30" s="1052"/>
      <c r="J30" s="1395"/>
      <c r="K30" s="1049"/>
      <c r="L30" s="1041"/>
    </row>
    <row r="31" spans="2:12" s="1038" customFormat="1">
      <c r="B31" s="1039">
        <f t="shared" si="2"/>
        <v>2001</v>
      </c>
      <c r="C31" s="1039"/>
      <c r="D31" s="1387">
        <f t="shared" si="3"/>
        <v>80613215.719999969</v>
      </c>
      <c r="E31" s="1387"/>
      <c r="F31" s="1388">
        <f t="shared" si="0"/>
        <v>78434480.159999967</v>
      </c>
      <c r="G31" s="1040"/>
      <c r="H31" s="1387">
        <f t="shared" si="1"/>
        <v>2178735.56</v>
      </c>
      <c r="I31" s="1052"/>
      <c r="J31" s="1395"/>
      <c r="K31" s="1049"/>
      <c r="L31" s="1041"/>
    </row>
    <row r="32" spans="2:12" s="1038" customFormat="1">
      <c r="B32" s="1039">
        <f t="shared" si="2"/>
        <v>2002</v>
      </c>
      <c r="C32" s="1039"/>
      <c r="D32" s="1387">
        <f t="shared" si="3"/>
        <v>78434480.159999967</v>
      </c>
      <c r="E32" s="1387"/>
      <c r="F32" s="1388">
        <f t="shared" si="0"/>
        <v>76255744.599999964</v>
      </c>
      <c r="G32" s="1040"/>
      <c r="H32" s="1387">
        <f t="shared" si="1"/>
        <v>2178735.56</v>
      </c>
      <c r="I32" s="1052"/>
      <c r="J32" s="1395"/>
      <c r="K32" s="1049"/>
      <c r="L32" s="1041"/>
    </row>
    <row r="33" spans="2:12" s="1038" customFormat="1">
      <c r="B33" s="1039">
        <f t="shared" si="2"/>
        <v>2003</v>
      </c>
      <c r="C33" s="1039"/>
      <c r="D33" s="1387">
        <f t="shared" si="3"/>
        <v>76255744.599999964</v>
      </c>
      <c r="E33" s="1387"/>
      <c r="F33" s="1388">
        <f t="shared" si="0"/>
        <v>74077009.039999962</v>
      </c>
      <c r="G33" s="1040"/>
      <c r="H33" s="1387">
        <f t="shared" si="1"/>
        <v>2178735.56</v>
      </c>
      <c r="I33" s="1052"/>
      <c r="J33" s="1395"/>
      <c r="K33" s="1049"/>
      <c r="L33" s="1041"/>
    </row>
    <row r="34" spans="2:12" s="1038" customFormat="1">
      <c r="B34" s="1039">
        <f t="shared" si="2"/>
        <v>2004</v>
      </c>
      <c r="C34" s="1039"/>
      <c r="D34" s="1387">
        <f t="shared" si="3"/>
        <v>74077009.039999962</v>
      </c>
      <c r="E34" s="1387"/>
      <c r="F34" s="1388">
        <f t="shared" si="0"/>
        <v>71898273.479999959</v>
      </c>
      <c r="G34" s="1040"/>
      <c r="H34" s="1387">
        <f t="shared" si="1"/>
        <v>2178735.56</v>
      </c>
      <c r="I34" s="1052"/>
      <c r="J34" s="1395"/>
      <c r="K34" s="1049"/>
      <c r="L34" s="1041"/>
    </row>
    <row r="35" spans="2:12" s="1038" customFormat="1">
      <c r="B35" s="1039">
        <f t="shared" si="2"/>
        <v>2005</v>
      </c>
      <c r="C35" s="1039"/>
      <c r="D35" s="1387">
        <f t="shared" si="3"/>
        <v>71898273.479999959</v>
      </c>
      <c r="E35" s="1387"/>
      <c r="F35" s="1388">
        <f t="shared" si="0"/>
        <v>69719537.919999957</v>
      </c>
      <c r="G35" s="1040"/>
      <c r="H35" s="1387">
        <f t="shared" si="1"/>
        <v>2178735.56</v>
      </c>
      <c r="I35" s="1052"/>
      <c r="J35" s="1395"/>
      <c r="K35" s="1049"/>
      <c r="L35" s="1041"/>
    </row>
    <row r="36" spans="2:12" s="1038" customFormat="1">
      <c r="B36" s="1039">
        <f t="shared" si="2"/>
        <v>2006</v>
      </c>
      <c r="C36" s="1039"/>
      <c r="D36" s="1387">
        <f t="shared" si="3"/>
        <v>69719537.919999957</v>
      </c>
      <c r="E36" s="1387"/>
      <c r="F36" s="1388">
        <f t="shared" si="0"/>
        <v>67540802.359999955</v>
      </c>
      <c r="G36" s="1040"/>
      <c r="H36" s="1387">
        <f t="shared" si="1"/>
        <v>2178735.56</v>
      </c>
      <c r="I36" s="1052"/>
      <c r="J36" s="1395"/>
      <c r="K36" s="1049"/>
      <c r="L36" s="1041"/>
    </row>
    <row r="37" spans="2:12" s="1038" customFormat="1">
      <c r="B37" s="1039">
        <f t="shared" si="2"/>
        <v>2007</v>
      </c>
      <c r="C37" s="1039"/>
      <c r="D37" s="1387">
        <f t="shared" si="3"/>
        <v>67540802.359999955</v>
      </c>
      <c r="E37" s="1387"/>
      <c r="F37" s="1388">
        <f t="shared" si="0"/>
        <v>65362066.799999952</v>
      </c>
      <c r="G37" s="1040"/>
      <c r="H37" s="1387">
        <f t="shared" si="1"/>
        <v>2178735.56</v>
      </c>
      <c r="I37" s="1052"/>
      <c r="J37" s="1395"/>
      <c r="K37" s="1049"/>
      <c r="L37" s="1041"/>
    </row>
    <row r="38" spans="2:12" s="1038" customFormat="1">
      <c r="B38" s="1039">
        <f t="shared" si="2"/>
        <v>2008</v>
      </c>
      <c r="C38" s="1039"/>
      <c r="D38" s="1387">
        <f t="shared" si="3"/>
        <v>65362066.799999952</v>
      </c>
      <c r="E38" s="1387"/>
      <c r="F38" s="1388">
        <f t="shared" si="0"/>
        <v>63183331.23999995</v>
      </c>
      <c r="G38" s="1040"/>
      <c r="H38" s="1387">
        <f t="shared" si="1"/>
        <v>2178735.56</v>
      </c>
      <c r="I38" s="1052"/>
      <c r="J38" s="1395"/>
      <c r="K38" s="1049"/>
      <c r="L38" s="1041"/>
    </row>
    <row r="39" spans="2:12" s="1038" customFormat="1">
      <c r="B39" s="1039">
        <f t="shared" si="2"/>
        <v>2009</v>
      </c>
      <c r="C39" s="1039"/>
      <c r="D39" s="1387">
        <f t="shared" si="3"/>
        <v>63183331.23999995</v>
      </c>
      <c r="E39" s="1387"/>
      <c r="F39" s="1388">
        <f t="shared" si="0"/>
        <v>61004595.679999948</v>
      </c>
      <c r="G39" s="1040"/>
      <c r="H39" s="1387">
        <f t="shared" si="1"/>
        <v>2178735.56</v>
      </c>
      <c r="I39" s="1052"/>
      <c r="J39" s="1395"/>
      <c r="K39" s="1049"/>
      <c r="L39" s="1041"/>
    </row>
    <row r="40" spans="2:12" s="1038" customFormat="1" ht="15.75">
      <c r="B40" s="1039">
        <f t="shared" si="2"/>
        <v>2010</v>
      </c>
      <c r="C40" s="1039"/>
      <c r="D40" s="1387">
        <f t="shared" si="3"/>
        <v>61004595.679999948</v>
      </c>
      <c r="E40" s="1387"/>
      <c r="F40" s="1388">
        <f t="shared" si="0"/>
        <v>58825860.119999945</v>
      </c>
      <c r="G40" s="1040"/>
      <c r="H40" s="1387">
        <f t="shared" si="1"/>
        <v>2178735.56</v>
      </c>
      <c r="I40" s="1052"/>
      <c r="J40" s="1396"/>
      <c r="K40" s="1049"/>
      <c r="L40" s="1053"/>
    </row>
    <row r="41" spans="2:12" s="1038" customFormat="1" ht="15.75">
      <c r="B41" s="1039">
        <f t="shared" si="2"/>
        <v>2011</v>
      </c>
      <c r="C41" s="1039"/>
      <c r="D41" s="1387">
        <f t="shared" si="3"/>
        <v>58825860.119999945</v>
      </c>
      <c r="E41" s="1387"/>
      <c r="F41" s="1388">
        <f t="shared" si="0"/>
        <v>56647124.559999943</v>
      </c>
      <c r="G41" s="1040"/>
      <c r="H41" s="1387">
        <f t="shared" si="1"/>
        <v>2178735.56</v>
      </c>
      <c r="I41" s="1052"/>
      <c r="J41" s="1396"/>
      <c r="K41" s="1049"/>
      <c r="L41" s="1053"/>
    </row>
    <row r="42" spans="2:12" s="1038" customFormat="1" ht="15.75">
      <c r="B42" s="1054">
        <f t="shared" si="2"/>
        <v>2012</v>
      </c>
      <c r="C42" s="1054"/>
      <c r="D42" s="1389">
        <f t="shared" si="3"/>
        <v>56647124.559999943</v>
      </c>
      <c r="E42" s="1389"/>
      <c r="F42" s="1390">
        <f t="shared" si="0"/>
        <v>54468388.99999994</v>
      </c>
      <c r="G42" s="1056"/>
      <c r="H42" s="1389">
        <f t="shared" si="1"/>
        <v>2178735.56</v>
      </c>
      <c r="I42" s="1055"/>
      <c r="J42" s="1397"/>
      <c r="K42" s="1049"/>
      <c r="L42" s="1053"/>
    </row>
    <row r="43" spans="2:12" s="1038" customFormat="1" ht="15.75">
      <c r="B43" s="1039">
        <f t="shared" si="2"/>
        <v>2013</v>
      </c>
      <c r="C43" s="1039"/>
      <c r="D43" s="1389">
        <f t="shared" si="3"/>
        <v>54468388.99999994</v>
      </c>
      <c r="E43" s="1389"/>
      <c r="F43" s="1390">
        <f t="shared" si="0"/>
        <v>52289653.439999938</v>
      </c>
      <c r="G43" s="1056"/>
      <c r="H43" s="1389">
        <f t="shared" si="1"/>
        <v>2178735.56</v>
      </c>
      <c r="I43" s="1055"/>
      <c r="J43" s="1398"/>
      <c r="K43" s="1049"/>
      <c r="L43" s="1053"/>
    </row>
    <row r="44" spans="2:12" s="1038" customFormat="1" ht="15.75">
      <c r="B44" s="1039">
        <f t="shared" si="2"/>
        <v>2014</v>
      </c>
      <c r="C44" s="1039"/>
      <c r="D44" s="1391">
        <f t="shared" si="3"/>
        <v>52289653.439999938</v>
      </c>
      <c r="E44" s="1391"/>
      <c r="F44" s="1392">
        <f t="shared" si="0"/>
        <v>50110917.879999936</v>
      </c>
      <c r="G44" s="1058"/>
      <c r="H44" s="1391">
        <f t="shared" si="1"/>
        <v>2178735.56</v>
      </c>
      <c r="I44" s="1057"/>
      <c r="J44" s="1399">
        <f>+(F43+F44)/2</f>
        <v>51200285.659999937</v>
      </c>
      <c r="K44" s="1049"/>
      <c r="L44" s="1053"/>
    </row>
    <row r="45" spans="2:12" s="1038" customFormat="1">
      <c r="B45" s="1039">
        <f t="shared" si="2"/>
        <v>2015</v>
      </c>
      <c r="C45" s="1039"/>
      <c r="D45" s="1387">
        <f t="shared" si="3"/>
        <v>50110917.879999936</v>
      </c>
      <c r="E45" s="1387"/>
      <c r="F45" s="1388">
        <f t="shared" si="0"/>
        <v>47932182.319999933</v>
      </c>
      <c r="G45" s="1040"/>
      <c r="H45" s="1387">
        <f t="shared" si="1"/>
        <v>2178735.56</v>
      </c>
      <c r="I45" s="1052"/>
      <c r="J45" s="1395"/>
      <c r="K45" s="1049"/>
      <c r="L45" s="1041"/>
    </row>
    <row r="46" spans="2:12" s="1038" customFormat="1">
      <c r="B46" s="1039">
        <f t="shared" si="2"/>
        <v>2016</v>
      </c>
      <c r="C46" s="1039"/>
      <c r="D46" s="1387">
        <f t="shared" si="3"/>
        <v>47932182.319999933</v>
      </c>
      <c r="E46" s="1387"/>
      <c r="F46" s="1388">
        <f t="shared" si="0"/>
        <v>45753446.759999931</v>
      </c>
      <c r="G46" s="1040"/>
      <c r="H46" s="1387">
        <f t="shared" si="1"/>
        <v>2178735.56</v>
      </c>
      <c r="I46" s="1052"/>
      <c r="J46" s="1395"/>
      <c r="K46" s="1049"/>
      <c r="L46" s="1041"/>
    </row>
    <row r="47" spans="2:12" s="1038" customFormat="1">
      <c r="B47" s="1039">
        <f t="shared" si="2"/>
        <v>2017</v>
      </c>
      <c r="C47" s="1039"/>
      <c r="D47" s="1387">
        <f t="shared" si="3"/>
        <v>45753446.759999931</v>
      </c>
      <c r="E47" s="1387"/>
      <c r="F47" s="1388">
        <f t="shared" si="0"/>
        <v>43574711.199999928</v>
      </c>
      <c r="G47" s="1040"/>
      <c r="H47" s="1387">
        <f t="shared" si="1"/>
        <v>2178735.56</v>
      </c>
      <c r="I47" s="1052"/>
      <c r="J47" s="1395"/>
      <c r="K47" s="1049"/>
      <c r="L47" s="1041"/>
    </row>
    <row r="48" spans="2:12" s="1038" customFormat="1">
      <c r="B48" s="1039">
        <f t="shared" si="2"/>
        <v>2018</v>
      </c>
      <c r="C48" s="1039"/>
      <c r="D48" s="1387">
        <f t="shared" si="3"/>
        <v>43574711.199999928</v>
      </c>
      <c r="E48" s="1387"/>
      <c r="F48" s="1388">
        <f t="shared" si="0"/>
        <v>41395975.639999926</v>
      </c>
      <c r="G48" s="1040"/>
      <c r="H48" s="1387">
        <f t="shared" si="1"/>
        <v>2178735.56</v>
      </c>
      <c r="I48" s="1052"/>
      <c r="J48" s="1395"/>
      <c r="K48" s="1049"/>
      <c r="L48" s="1041"/>
    </row>
    <row r="49" spans="2:12" s="1038" customFormat="1">
      <c r="B49" s="1039">
        <f t="shared" si="2"/>
        <v>2019</v>
      </c>
      <c r="C49" s="1039"/>
      <c r="D49" s="1387">
        <f t="shared" si="3"/>
        <v>41395975.639999926</v>
      </c>
      <c r="E49" s="1387"/>
      <c r="F49" s="1388">
        <f t="shared" si="0"/>
        <v>39217240.079999924</v>
      </c>
      <c r="G49" s="1040"/>
      <c r="H49" s="1387">
        <f t="shared" si="1"/>
        <v>2178735.56</v>
      </c>
      <c r="I49" s="1052"/>
      <c r="J49" s="1395"/>
      <c r="K49" s="1049"/>
      <c r="L49" s="1041"/>
    </row>
    <row r="50" spans="2:12" s="1038" customFormat="1">
      <c r="B50" s="1039">
        <f t="shared" si="2"/>
        <v>2020</v>
      </c>
      <c r="C50" s="1039"/>
      <c r="D50" s="1387">
        <f t="shared" si="3"/>
        <v>39217240.079999924</v>
      </c>
      <c r="E50" s="1387"/>
      <c r="F50" s="1388">
        <f t="shared" ref="F50:F66" si="4">D50-H50</f>
        <v>37038504.519999921</v>
      </c>
      <c r="G50" s="1040"/>
      <c r="H50" s="1387">
        <f t="shared" ref="H50:H67" si="5">$D$18/50</f>
        <v>2178735.56</v>
      </c>
      <c r="I50" s="1052"/>
      <c r="J50" s="1395"/>
      <c r="K50" s="1049"/>
      <c r="L50" s="1041"/>
    </row>
    <row r="51" spans="2:12" s="1038" customFormat="1">
      <c r="B51" s="1039">
        <f t="shared" si="2"/>
        <v>2021</v>
      </c>
      <c r="C51" s="1039"/>
      <c r="D51" s="1387">
        <f t="shared" ref="D51:D67" si="6">D50-H50</f>
        <v>37038504.519999921</v>
      </c>
      <c r="E51" s="1387"/>
      <c r="F51" s="1388">
        <f t="shared" si="4"/>
        <v>34859768.959999919</v>
      </c>
      <c r="G51" s="1040"/>
      <c r="H51" s="1387">
        <f t="shared" si="5"/>
        <v>2178735.56</v>
      </c>
      <c r="I51" s="1052"/>
      <c r="J51" s="1395"/>
      <c r="K51" s="1049"/>
      <c r="L51" s="1041"/>
    </row>
    <row r="52" spans="2:12" s="1038" customFormat="1">
      <c r="B52" s="1039">
        <f t="shared" si="2"/>
        <v>2022</v>
      </c>
      <c r="C52" s="1039"/>
      <c r="D52" s="1387">
        <f t="shared" si="6"/>
        <v>34859768.959999919</v>
      </c>
      <c r="E52" s="1387"/>
      <c r="F52" s="1388">
        <f t="shared" si="4"/>
        <v>32681033.39999992</v>
      </c>
      <c r="G52" s="1040"/>
      <c r="H52" s="1387">
        <f t="shared" si="5"/>
        <v>2178735.56</v>
      </c>
      <c r="I52" s="1052"/>
      <c r="J52" s="1395"/>
      <c r="K52" s="1049"/>
      <c r="L52" s="1041"/>
    </row>
    <row r="53" spans="2:12" s="1038" customFormat="1">
      <c r="B53" s="1039">
        <f t="shared" si="2"/>
        <v>2023</v>
      </c>
      <c r="C53" s="1039"/>
      <c r="D53" s="1387">
        <f t="shared" si="6"/>
        <v>32681033.39999992</v>
      </c>
      <c r="E53" s="1387"/>
      <c r="F53" s="1388">
        <f t="shared" si="4"/>
        <v>30502297.839999922</v>
      </c>
      <c r="G53" s="1040"/>
      <c r="H53" s="1387">
        <f t="shared" si="5"/>
        <v>2178735.56</v>
      </c>
      <c r="I53" s="1052"/>
      <c r="J53" s="1395"/>
      <c r="K53" s="1049"/>
      <c r="L53" s="1041"/>
    </row>
    <row r="54" spans="2:12" s="1038" customFormat="1">
      <c r="B54" s="1039">
        <f t="shared" si="2"/>
        <v>2024</v>
      </c>
      <c r="C54" s="1039"/>
      <c r="D54" s="1387">
        <f t="shared" si="6"/>
        <v>30502297.839999922</v>
      </c>
      <c r="E54" s="1387"/>
      <c r="F54" s="1388">
        <f t="shared" si="4"/>
        <v>28323562.279999923</v>
      </c>
      <c r="G54" s="1040"/>
      <c r="H54" s="1387">
        <f t="shared" si="5"/>
        <v>2178735.56</v>
      </c>
      <c r="I54" s="1052"/>
      <c r="J54" s="1395"/>
      <c r="K54" s="1049"/>
      <c r="L54" s="1041"/>
    </row>
    <row r="55" spans="2:12" s="1038" customFormat="1">
      <c r="B55" s="1039">
        <f t="shared" si="2"/>
        <v>2025</v>
      </c>
      <c r="C55" s="1039"/>
      <c r="D55" s="1387">
        <f t="shared" si="6"/>
        <v>28323562.279999923</v>
      </c>
      <c r="E55" s="1387"/>
      <c r="F55" s="1388">
        <f t="shared" si="4"/>
        <v>26144826.719999924</v>
      </c>
      <c r="G55" s="1040"/>
      <c r="H55" s="1387">
        <f t="shared" si="5"/>
        <v>2178735.56</v>
      </c>
      <c r="I55" s="1052"/>
      <c r="J55" s="1395"/>
      <c r="K55" s="1049"/>
      <c r="L55" s="1041"/>
    </row>
    <row r="56" spans="2:12" s="1038" customFormat="1">
      <c r="B56" s="1039">
        <f t="shared" si="2"/>
        <v>2026</v>
      </c>
      <c r="C56" s="1039"/>
      <c r="D56" s="1387">
        <f t="shared" si="6"/>
        <v>26144826.719999924</v>
      </c>
      <c r="E56" s="1387"/>
      <c r="F56" s="1388">
        <f t="shared" si="4"/>
        <v>23966091.159999926</v>
      </c>
      <c r="G56" s="1040"/>
      <c r="H56" s="1387">
        <f t="shared" si="5"/>
        <v>2178735.56</v>
      </c>
      <c r="I56" s="1052"/>
      <c r="J56" s="1395"/>
      <c r="K56" s="1049"/>
      <c r="L56" s="1041"/>
    </row>
    <row r="57" spans="2:12" s="1038" customFormat="1">
      <c r="B57" s="1039">
        <f t="shared" si="2"/>
        <v>2027</v>
      </c>
      <c r="C57" s="1039"/>
      <c r="D57" s="1387">
        <f t="shared" si="6"/>
        <v>23966091.159999926</v>
      </c>
      <c r="E57" s="1387"/>
      <c r="F57" s="1388">
        <f t="shared" si="4"/>
        <v>21787355.599999927</v>
      </c>
      <c r="G57" s="1040"/>
      <c r="H57" s="1387">
        <f t="shared" si="5"/>
        <v>2178735.56</v>
      </c>
      <c r="I57" s="1052"/>
      <c r="J57" s="1395"/>
      <c r="K57" s="1049"/>
      <c r="L57" s="1041"/>
    </row>
    <row r="58" spans="2:12" s="1038" customFormat="1">
      <c r="B58" s="1039">
        <f t="shared" si="2"/>
        <v>2028</v>
      </c>
      <c r="C58" s="1039"/>
      <c r="D58" s="1387">
        <f t="shared" si="6"/>
        <v>21787355.599999927</v>
      </c>
      <c r="E58" s="1387"/>
      <c r="F58" s="1388">
        <f t="shared" si="4"/>
        <v>19608620.039999928</v>
      </c>
      <c r="G58" s="1040"/>
      <c r="H58" s="1387">
        <f t="shared" si="5"/>
        <v>2178735.56</v>
      </c>
      <c r="I58" s="1052"/>
      <c r="J58" s="1395"/>
      <c r="K58" s="1049"/>
      <c r="L58" s="1041"/>
    </row>
    <row r="59" spans="2:12" s="1038" customFormat="1">
      <c r="B59" s="1039">
        <f t="shared" si="2"/>
        <v>2029</v>
      </c>
      <c r="C59" s="1039"/>
      <c r="D59" s="1387">
        <f t="shared" si="6"/>
        <v>19608620.039999928</v>
      </c>
      <c r="E59" s="1387"/>
      <c r="F59" s="1388">
        <f t="shared" si="4"/>
        <v>17429884.47999993</v>
      </c>
      <c r="G59" s="1040"/>
      <c r="H59" s="1387">
        <f t="shared" si="5"/>
        <v>2178735.56</v>
      </c>
      <c r="I59" s="1052"/>
      <c r="J59" s="1395"/>
      <c r="K59" s="1049"/>
      <c r="L59" s="1041"/>
    </row>
    <row r="60" spans="2:12" s="1038" customFormat="1">
      <c r="B60" s="1039">
        <f t="shared" si="2"/>
        <v>2030</v>
      </c>
      <c r="C60" s="1039"/>
      <c r="D60" s="1387">
        <f t="shared" si="6"/>
        <v>17429884.47999993</v>
      </c>
      <c r="E60" s="1387"/>
      <c r="F60" s="1388">
        <f t="shared" si="4"/>
        <v>15251148.919999929</v>
      </c>
      <c r="G60" s="1040"/>
      <c r="H60" s="1387">
        <f t="shared" si="5"/>
        <v>2178735.56</v>
      </c>
      <c r="I60" s="1052"/>
      <c r="J60" s="1395"/>
      <c r="K60" s="1049"/>
      <c r="L60" s="1041"/>
    </row>
    <row r="61" spans="2:12" s="1038" customFormat="1">
      <c r="B61" s="1039">
        <f t="shared" si="2"/>
        <v>2031</v>
      </c>
      <c r="C61" s="1039"/>
      <c r="D61" s="1387">
        <f t="shared" si="6"/>
        <v>15251148.919999929</v>
      </c>
      <c r="E61" s="1387"/>
      <c r="F61" s="1388">
        <f t="shared" si="4"/>
        <v>13072413.359999929</v>
      </c>
      <c r="G61" s="1040"/>
      <c r="H61" s="1387">
        <f t="shared" si="5"/>
        <v>2178735.56</v>
      </c>
      <c r="I61" s="1052"/>
      <c r="J61" s="1395"/>
      <c r="K61" s="1049"/>
      <c r="L61" s="1041"/>
    </row>
    <row r="62" spans="2:12" s="1038" customFormat="1">
      <c r="B62" s="1039">
        <f t="shared" si="2"/>
        <v>2032</v>
      </c>
      <c r="C62" s="1039"/>
      <c r="D62" s="1387">
        <f t="shared" si="6"/>
        <v>13072413.359999929</v>
      </c>
      <c r="E62" s="1387"/>
      <c r="F62" s="1388">
        <f t="shared" si="4"/>
        <v>10893677.799999928</v>
      </c>
      <c r="G62" s="1040"/>
      <c r="H62" s="1387">
        <f t="shared" si="5"/>
        <v>2178735.56</v>
      </c>
      <c r="I62" s="1052"/>
      <c r="J62" s="1395"/>
      <c r="K62" s="1049"/>
      <c r="L62" s="1041"/>
    </row>
    <row r="63" spans="2:12" s="1038" customFormat="1">
      <c r="B63" s="1039">
        <f t="shared" si="2"/>
        <v>2033</v>
      </c>
      <c r="C63" s="1039"/>
      <c r="D63" s="1387">
        <f t="shared" si="6"/>
        <v>10893677.799999928</v>
      </c>
      <c r="E63" s="1387"/>
      <c r="F63" s="1388">
        <f t="shared" si="4"/>
        <v>8714942.2399999276</v>
      </c>
      <c r="G63" s="1040"/>
      <c r="H63" s="1387">
        <f t="shared" si="5"/>
        <v>2178735.56</v>
      </c>
      <c r="I63" s="1052"/>
      <c r="J63" s="1395"/>
      <c r="K63" s="1049"/>
      <c r="L63" s="1041"/>
    </row>
    <row r="64" spans="2:12" s="1038" customFormat="1">
      <c r="B64" s="1039">
        <f t="shared" si="2"/>
        <v>2034</v>
      </c>
      <c r="C64" s="1039"/>
      <c r="D64" s="1387">
        <f t="shared" si="6"/>
        <v>8714942.2399999276</v>
      </c>
      <c r="E64" s="1387"/>
      <c r="F64" s="1388">
        <f t="shared" si="4"/>
        <v>6536206.6799999271</v>
      </c>
      <c r="G64" s="1040"/>
      <c r="H64" s="1387">
        <f t="shared" si="5"/>
        <v>2178735.56</v>
      </c>
      <c r="I64" s="1052"/>
      <c r="J64" s="1395"/>
      <c r="K64" s="1049"/>
      <c r="L64" s="1041"/>
    </row>
    <row r="65" spans="2:12" s="1038" customFormat="1">
      <c r="B65" s="1039">
        <f t="shared" si="2"/>
        <v>2035</v>
      </c>
      <c r="C65" s="1039"/>
      <c r="D65" s="1387">
        <f t="shared" si="6"/>
        <v>6536206.6799999271</v>
      </c>
      <c r="E65" s="1387"/>
      <c r="F65" s="1388">
        <f t="shared" si="4"/>
        <v>4357471.1199999265</v>
      </c>
      <c r="G65" s="1040"/>
      <c r="H65" s="1387">
        <f t="shared" si="5"/>
        <v>2178735.56</v>
      </c>
      <c r="I65" s="1052"/>
      <c r="J65" s="1395"/>
      <c r="K65" s="1049"/>
      <c r="L65" s="1041"/>
    </row>
    <row r="66" spans="2:12" s="1038" customFormat="1">
      <c r="B66" s="1039">
        <f t="shared" si="2"/>
        <v>2036</v>
      </c>
      <c r="C66" s="1039"/>
      <c r="D66" s="1387">
        <f t="shared" si="6"/>
        <v>4357471.1199999265</v>
      </c>
      <c r="E66" s="1387"/>
      <c r="F66" s="1388">
        <f t="shared" si="4"/>
        <v>2178735.5599999265</v>
      </c>
      <c r="G66" s="1040"/>
      <c r="H66" s="1387">
        <f t="shared" si="5"/>
        <v>2178735.56</v>
      </c>
      <c r="I66" s="1052"/>
      <c r="J66" s="1395"/>
      <c r="K66" s="1049"/>
      <c r="L66" s="1041"/>
    </row>
    <row r="67" spans="2:12" s="1038" customFormat="1">
      <c r="B67" s="1039">
        <f t="shared" si="2"/>
        <v>2037</v>
      </c>
      <c r="C67" s="1039"/>
      <c r="D67" s="1393">
        <f t="shared" si="6"/>
        <v>2178735.5599999265</v>
      </c>
      <c r="E67" s="1387"/>
      <c r="F67" s="1394">
        <f>D67-H67</f>
        <v>-7.3574483394622803E-8</v>
      </c>
      <c r="G67" s="1040"/>
      <c r="H67" s="1393">
        <f t="shared" si="5"/>
        <v>2178735.56</v>
      </c>
      <c r="I67" s="1052"/>
      <c r="J67" s="1395"/>
      <c r="K67" s="1049"/>
      <c r="L67" s="1041"/>
    </row>
    <row r="68" spans="2:12" s="1038" customFormat="1">
      <c r="B68" s="1039"/>
      <c r="C68" s="1039"/>
      <c r="D68" s="1040"/>
      <c r="E68" s="1052"/>
      <c r="F68" s="1040"/>
      <c r="G68" s="1040"/>
      <c r="H68" s="1040"/>
      <c r="I68" s="1040"/>
      <c r="J68" s="1040"/>
      <c r="K68" s="1041"/>
      <c r="L68" s="1041"/>
    </row>
    <row r="69" spans="2:12" s="1038" customFormat="1" ht="16.5" thickBot="1">
      <c r="B69" s="1059" t="s">
        <v>4</v>
      </c>
      <c r="C69" s="1039"/>
      <c r="D69" s="1060"/>
      <c r="E69" s="1052"/>
      <c r="F69" s="1061">
        <f>SUM(F18:F67)</f>
        <v>2668951060.9999976</v>
      </c>
      <c r="G69" s="1040"/>
      <c r="H69" s="1061">
        <f>SUM(H18:H67)</f>
        <v>108936778.00000007</v>
      </c>
      <c r="I69" s="973"/>
      <c r="J69" s="973"/>
      <c r="K69" s="1041"/>
      <c r="L69" s="1041"/>
    </row>
    <row r="70" spans="2:12" s="1038" customFormat="1" ht="15.75" thickTop="1">
      <c r="C70" s="1039"/>
      <c r="E70" s="1052"/>
      <c r="G70" s="1040"/>
      <c r="K70" s="1041"/>
      <c r="L70" s="1041"/>
    </row>
    <row r="71" spans="2:12" s="1062" customFormat="1" ht="14.25">
      <c r="K71" s="1063"/>
      <c r="L71" s="1063"/>
    </row>
    <row r="72" spans="2:12" s="1062" customFormat="1" ht="14.25">
      <c r="K72" s="1063"/>
      <c r="L72" s="1063"/>
    </row>
  </sheetData>
  <mergeCells count="6">
    <mergeCell ref="A9:K9"/>
    <mergeCell ref="A7:K7"/>
    <mergeCell ref="A8:K8"/>
    <mergeCell ref="A3:K3"/>
    <mergeCell ref="A4:K4"/>
    <mergeCell ref="A5:K5"/>
  </mergeCells>
  <printOptions horizontalCentered="1"/>
  <pageMargins left="0.2" right="0.2" top="0.33" bottom="0.28000000000000003" header="0.05" footer="0.05"/>
  <pageSetup scale="62" orientation="portrait" r:id="rId1"/>
  <rowBreaks count="1" manualBreakCount="1">
    <brk id="71"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T29"/>
  <sheetViews>
    <sheetView view="pageBreakPreview" zoomScaleNormal="100" zoomScaleSheetLayoutView="100" workbookViewId="0">
      <selection activeCell="A2" sqref="A2"/>
    </sheetView>
  </sheetViews>
  <sheetFormatPr defaultColWidth="9" defaultRowHeight="12.75"/>
  <cols>
    <col min="1" max="1" width="9" style="35"/>
    <col min="2" max="2" width="4.125" style="35" customWidth="1"/>
    <col min="3" max="3" width="11.375" style="35" customWidth="1"/>
    <col min="4" max="5" width="9" style="35"/>
    <col min="6" max="6" width="16.125" style="35" customWidth="1"/>
    <col min="7" max="7" width="9" style="35"/>
    <col min="8" max="8" width="12.625" style="35" bestFit="1" customWidth="1"/>
    <col min="9" max="9" width="3.625" style="35" customWidth="1"/>
    <col min="10" max="10" width="13.5" style="35" customWidth="1"/>
    <col min="11" max="19" width="9" style="35"/>
    <col min="20" max="20" width="11.25" style="35" bestFit="1" customWidth="1"/>
    <col min="21" max="16384" width="9" style="35"/>
  </cols>
  <sheetData>
    <row r="1" spans="1:10" s="1098" customFormat="1" ht="18">
      <c r="A1" s="12" t="s">
        <v>1373</v>
      </c>
      <c r="B1" s="129"/>
      <c r="C1" s="1105"/>
      <c r="D1" s="129"/>
      <c r="E1" s="129"/>
      <c r="F1" s="129"/>
      <c r="G1" s="129"/>
      <c r="J1" s="238"/>
    </row>
    <row r="2" spans="1:10" s="1096" customFormat="1" ht="18">
      <c r="A2" s="132"/>
      <c r="B2" s="133"/>
      <c r="C2" s="1117"/>
      <c r="D2" s="133"/>
      <c r="E2" s="133"/>
      <c r="F2" s="133"/>
      <c r="G2" s="133"/>
      <c r="H2" s="133"/>
      <c r="I2" s="133"/>
      <c r="J2" s="880"/>
    </row>
    <row r="3" spans="1:10" s="1096" customFormat="1" ht="18">
      <c r="A3" s="1516" t="s">
        <v>240</v>
      </c>
      <c r="B3" s="1516"/>
      <c r="C3" s="1516"/>
      <c r="D3" s="1516"/>
      <c r="E3" s="1516"/>
      <c r="F3" s="1516"/>
      <c r="G3" s="1516"/>
      <c r="H3" s="1516"/>
      <c r="I3" s="1516"/>
      <c r="J3" s="1516"/>
    </row>
    <row r="4" spans="1:10" s="1096" customFormat="1" ht="18">
      <c r="A4" s="1516" t="s">
        <v>120</v>
      </c>
      <c r="B4" s="1516"/>
      <c r="C4" s="1516"/>
      <c r="D4" s="1516"/>
      <c r="E4" s="1516"/>
      <c r="F4" s="1516"/>
      <c r="G4" s="1516"/>
      <c r="H4" s="1516"/>
      <c r="I4" s="1516"/>
      <c r="J4" s="1516"/>
    </row>
    <row r="5" spans="1:10" s="1096" customFormat="1" ht="18">
      <c r="A5" s="1517" t="s">
        <v>948</v>
      </c>
      <c r="B5" s="1517"/>
      <c r="C5" s="1517"/>
      <c r="D5" s="1517"/>
      <c r="E5" s="1517"/>
      <c r="F5" s="1517"/>
      <c r="G5" s="1517"/>
      <c r="H5" s="1517"/>
      <c r="I5" s="1517"/>
      <c r="J5" s="1517"/>
    </row>
    <row r="6" spans="1:10" s="1096" customFormat="1" ht="12" customHeight="1">
      <c r="A6" s="133"/>
      <c r="B6" s="133"/>
      <c r="C6" s="136"/>
      <c r="D6" s="133"/>
      <c r="E6" s="133"/>
      <c r="F6" s="133"/>
      <c r="G6" s="133"/>
      <c r="H6" s="133"/>
      <c r="I6" s="133"/>
      <c r="J6" s="133"/>
    </row>
    <row r="7" spans="1:10" s="1096" customFormat="1" ht="18">
      <c r="A7" s="1518" t="s">
        <v>502</v>
      </c>
      <c r="B7" s="1518"/>
      <c r="C7" s="1518"/>
      <c r="D7" s="1518"/>
      <c r="E7" s="1518"/>
      <c r="F7" s="1518"/>
      <c r="G7" s="1518"/>
      <c r="H7" s="1518"/>
      <c r="I7" s="1518"/>
      <c r="J7" s="1518"/>
    </row>
    <row r="8" spans="1:10" ht="18">
      <c r="A8" s="1516" t="s">
        <v>391</v>
      </c>
      <c r="B8" s="1516"/>
      <c r="C8" s="1516"/>
      <c r="D8" s="1516"/>
      <c r="E8" s="1516"/>
      <c r="F8" s="1516"/>
      <c r="G8" s="1516"/>
      <c r="H8" s="1516"/>
      <c r="I8" s="1516"/>
      <c r="J8" s="1516"/>
    </row>
    <row r="9" spans="1:10" ht="18">
      <c r="A9" s="880"/>
      <c r="B9" s="880"/>
      <c r="C9" s="880"/>
      <c r="D9" s="880"/>
      <c r="E9" s="880"/>
      <c r="F9" s="880"/>
      <c r="G9" s="880"/>
      <c r="H9" s="880"/>
      <c r="I9" s="880"/>
      <c r="J9" s="880"/>
    </row>
    <row r="11" spans="1:10">
      <c r="A11" s="1217"/>
      <c r="B11" s="1217"/>
      <c r="C11" s="1217"/>
      <c r="D11" s="1217"/>
      <c r="E11" s="1217"/>
      <c r="F11" s="1217"/>
      <c r="G11" s="1217"/>
      <c r="H11" s="1217"/>
      <c r="I11" s="1217"/>
      <c r="J11" s="1217"/>
    </row>
    <row r="12" spans="1:10">
      <c r="C12" s="34"/>
      <c r="D12" s="34"/>
      <c r="E12" s="34"/>
      <c r="F12" s="43" t="s">
        <v>389</v>
      </c>
      <c r="G12" s="34"/>
      <c r="H12" s="43" t="s">
        <v>77</v>
      </c>
    </row>
    <row r="13" spans="1:10">
      <c r="C13" s="124" t="s">
        <v>434</v>
      </c>
      <c r="D13" s="34"/>
      <c r="E13" s="34"/>
      <c r="F13" s="124" t="s">
        <v>1237</v>
      </c>
      <c r="G13" s="34"/>
      <c r="H13" s="124" t="s">
        <v>1238</v>
      </c>
    </row>
    <row r="14" spans="1:10">
      <c r="C14" s="889"/>
      <c r="D14" s="34"/>
      <c r="E14" s="34"/>
      <c r="F14" s="889"/>
      <c r="G14" s="34"/>
      <c r="H14" s="889"/>
    </row>
    <row r="16" spans="1:10" ht="14.25">
      <c r="C16" s="1400">
        <v>41639</v>
      </c>
      <c r="F16" s="1402">
        <v>0</v>
      </c>
      <c r="G16" s="1218"/>
      <c r="H16" s="1402">
        <v>5889391.21</v>
      </c>
      <c r="I16" s="1219"/>
    </row>
    <row r="17" spans="3:20" ht="14.25">
      <c r="C17" s="1401"/>
      <c r="F17" s="1403"/>
      <c r="G17" s="1219"/>
      <c r="H17" s="1403"/>
      <c r="I17" s="1219"/>
    </row>
    <row r="18" spans="3:20" ht="14.25">
      <c r="C18" s="1400">
        <v>42004</v>
      </c>
      <c r="F18" s="1404">
        <v>0</v>
      </c>
      <c r="G18" s="1219"/>
      <c r="H18" s="1404">
        <v>6220697.8799999999</v>
      </c>
      <c r="I18" s="1219"/>
      <c r="T18" s="335"/>
    </row>
    <row r="19" spans="3:20" ht="14.25">
      <c r="F19" s="1219"/>
      <c r="G19" s="1219"/>
      <c r="H19" s="1219"/>
      <c r="I19" s="1219"/>
      <c r="T19" s="335"/>
    </row>
    <row r="20" spans="3:20">
      <c r="T20" s="335"/>
    </row>
    <row r="21" spans="3:20" ht="15">
      <c r="C21" s="34" t="s">
        <v>703</v>
      </c>
      <c r="D21" s="1220"/>
      <c r="E21" s="1220"/>
      <c r="F21" s="1221">
        <f>IF(F16&gt;0,AVERAGE(F16,F18),0)</f>
        <v>0</v>
      </c>
      <c r="G21" s="1222"/>
      <c r="H21" s="1221">
        <f>+(H16+H18)/2</f>
        <v>6055044.5449999999</v>
      </c>
      <c r="J21" s="64"/>
      <c r="T21" s="335"/>
    </row>
    <row r="22" spans="3:20">
      <c r="J22" s="64"/>
      <c r="T22" s="335"/>
    </row>
    <row r="23" spans="3:20">
      <c r="T23" s="335"/>
    </row>
    <row r="24" spans="3:20">
      <c r="T24" s="335"/>
    </row>
    <row r="25" spans="3:20">
      <c r="T25" s="335"/>
    </row>
    <row r="26" spans="3:20">
      <c r="T26" s="335"/>
    </row>
    <row r="27" spans="3:20">
      <c r="T27" s="335"/>
    </row>
    <row r="28" spans="3:20">
      <c r="T28" s="335"/>
    </row>
    <row r="29" spans="3:20">
      <c r="T29" s="335"/>
    </row>
  </sheetData>
  <mergeCells count="5">
    <mergeCell ref="A3:J3"/>
    <mergeCell ref="A4:J4"/>
    <mergeCell ref="A8:J8"/>
    <mergeCell ref="A5:J5"/>
    <mergeCell ref="A7:J7"/>
  </mergeCells>
  <printOptions horizontalCentered="1"/>
  <pageMargins left="0.2" right="0.2" top="0.5" bottom="0.5" header="0.3" footer="0.3"/>
  <pageSetup scale="9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L29"/>
  <sheetViews>
    <sheetView view="pageBreakPreview" zoomScale="85" zoomScaleNormal="100" zoomScaleSheetLayoutView="85" workbookViewId="0">
      <selection activeCell="A2" sqref="A2"/>
    </sheetView>
  </sheetViews>
  <sheetFormatPr defaultColWidth="9" defaultRowHeight="12.75"/>
  <cols>
    <col min="1" max="1" width="7.75" style="28" bestFit="1" customWidth="1"/>
    <col min="2" max="2" width="9" style="28" bestFit="1" customWidth="1"/>
    <col min="3" max="3" width="41.25" style="28" bestFit="1" customWidth="1"/>
    <col min="4" max="4" width="16.875" style="28" bestFit="1" customWidth="1"/>
    <col min="5" max="5" width="2.75" style="28" customWidth="1"/>
    <col min="6" max="6" width="7.25" style="28" customWidth="1"/>
    <col min="7" max="7" width="1.875" style="28" customWidth="1"/>
    <col min="8" max="8" width="34.625" style="28" bestFit="1" customWidth="1"/>
    <col min="9" max="16384" width="9" style="28"/>
  </cols>
  <sheetData>
    <row r="1" spans="1:12" s="118" customFormat="1" ht="18">
      <c r="A1" s="12" t="s">
        <v>1374</v>
      </c>
      <c r="B1" s="20"/>
      <c r="C1" s="959"/>
      <c r="D1" s="20"/>
      <c r="E1" s="20"/>
      <c r="F1" s="20"/>
      <c r="G1" s="20"/>
      <c r="H1" s="238"/>
      <c r="L1" s="23"/>
    </row>
    <row r="3" spans="1:12" ht="18">
      <c r="A3" s="12"/>
      <c r="B3" s="11"/>
      <c r="C3" s="960"/>
      <c r="D3" s="11"/>
      <c r="E3" s="11"/>
      <c r="F3" s="11"/>
      <c r="G3" s="11"/>
      <c r="H3" s="11"/>
      <c r="I3" s="11"/>
      <c r="J3" s="11"/>
      <c r="K3" s="26"/>
      <c r="L3" s="877"/>
    </row>
    <row r="4" spans="1:12" ht="18">
      <c r="A4" s="1456" t="s">
        <v>240</v>
      </c>
      <c r="B4" s="1456"/>
      <c r="C4" s="1456"/>
      <c r="D4" s="1456"/>
      <c r="E4" s="1456"/>
      <c r="F4" s="1456"/>
      <c r="G4" s="1456"/>
      <c r="H4" s="1456"/>
      <c r="I4" s="77"/>
      <c r="J4" s="77"/>
      <c r="K4" s="77"/>
      <c r="L4" s="77"/>
    </row>
    <row r="5" spans="1:12" ht="18">
      <c r="A5" s="1456" t="s">
        <v>120</v>
      </c>
      <c r="B5" s="1456"/>
      <c r="C5" s="1456"/>
      <c r="D5" s="1456"/>
      <c r="E5" s="1456"/>
      <c r="F5" s="1456"/>
      <c r="G5" s="1456"/>
      <c r="H5" s="1456"/>
      <c r="I5" s="77"/>
      <c r="J5" s="77"/>
      <c r="K5" s="77"/>
      <c r="L5" s="77"/>
    </row>
    <row r="6" spans="1:12" ht="18">
      <c r="A6" s="1457" t="s">
        <v>948</v>
      </c>
      <c r="B6" s="1457"/>
      <c r="C6" s="1457"/>
      <c r="D6" s="1457"/>
      <c r="E6" s="1457"/>
      <c r="F6" s="1457"/>
      <c r="G6" s="1457"/>
      <c r="H6" s="1457"/>
      <c r="I6" s="77"/>
      <c r="J6" s="77"/>
      <c r="K6" s="77"/>
      <c r="L6" s="77"/>
    </row>
    <row r="7" spans="1:12" ht="12" customHeight="1">
      <c r="A7" s="11"/>
      <c r="B7" s="11"/>
      <c r="C7" s="24"/>
      <c r="D7" s="11"/>
      <c r="E7" s="11"/>
      <c r="F7" s="11"/>
      <c r="G7" s="11"/>
      <c r="H7" s="11"/>
      <c r="I7" s="11"/>
      <c r="J7" s="11"/>
      <c r="K7" s="11"/>
      <c r="L7" s="11"/>
    </row>
    <row r="8" spans="1:12" ht="18">
      <c r="A8" s="1458" t="s">
        <v>503</v>
      </c>
      <c r="B8" s="1458"/>
      <c r="C8" s="1458"/>
      <c r="D8" s="1458"/>
      <c r="E8" s="1458"/>
      <c r="F8" s="1458"/>
      <c r="G8" s="1458"/>
      <c r="H8" s="1458"/>
      <c r="I8" s="30"/>
      <c r="J8" s="30"/>
      <c r="K8" s="30"/>
      <c r="L8" s="30"/>
    </row>
    <row r="9" spans="1:12" ht="18">
      <c r="A9" s="1456" t="s">
        <v>1229</v>
      </c>
      <c r="B9" s="1456"/>
      <c r="C9" s="1456"/>
      <c r="D9" s="1456"/>
      <c r="E9" s="1456"/>
      <c r="F9" s="1456"/>
      <c r="G9" s="1456"/>
      <c r="H9" s="1456"/>
      <c r="I9" s="77"/>
      <c r="J9" s="77"/>
      <c r="K9" s="77"/>
      <c r="L9" s="77"/>
    </row>
    <row r="11" spans="1:12" s="118" customFormat="1" ht="15"/>
    <row r="12" spans="1:12" s="118" customFormat="1" ht="15"/>
    <row r="13" spans="1:12" s="118" customFormat="1" ht="15.75">
      <c r="D13" s="1064" t="s">
        <v>480</v>
      </c>
      <c r="E13" s="1019"/>
      <c r="F13" s="1065" t="s">
        <v>170</v>
      </c>
      <c r="H13" s="959" t="s">
        <v>483</v>
      </c>
    </row>
    <row r="14" spans="1:12" s="118" customFormat="1" ht="15">
      <c r="B14" s="1066" t="s">
        <v>1</v>
      </c>
      <c r="D14" s="1067" t="s">
        <v>231</v>
      </c>
      <c r="E14" s="1067"/>
      <c r="F14" s="1067" t="s">
        <v>232</v>
      </c>
    </row>
    <row r="15" spans="1:12" s="118" customFormat="1" ht="15">
      <c r="B15" s="1066"/>
      <c r="D15" s="1008"/>
      <c r="E15" s="1008"/>
      <c r="F15" s="1008"/>
      <c r="G15" s="1008"/>
    </row>
    <row r="16" spans="1:12" s="118" customFormat="1" ht="15.75">
      <c r="B16" s="879">
        <v>1</v>
      </c>
      <c r="C16" s="118" t="s">
        <v>706</v>
      </c>
      <c r="D16" s="1375">
        <f>SUM(G!N24:N25,G!N28:N29)</f>
        <v>2050487192.2499998</v>
      </c>
      <c r="E16" s="1215"/>
      <c r="F16" s="1068"/>
      <c r="G16" s="1068"/>
      <c r="H16" s="118" t="s">
        <v>1282</v>
      </c>
    </row>
    <row r="17" spans="2:8" s="118" customFormat="1" ht="15.75">
      <c r="B17" s="879"/>
      <c r="D17" s="1375"/>
      <c r="E17" s="1215"/>
      <c r="F17" s="1068"/>
    </row>
    <row r="18" spans="2:8" s="118" customFormat="1" ht="30.75">
      <c r="B18" s="879">
        <v>2</v>
      </c>
      <c r="C18" s="1129" t="s">
        <v>530</v>
      </c>
      <c r="D18" s="1375">
        <f>'WP-12'!E44</f>
        <v>40297464.829999998</v>
      </c>
      <c r="E18" s="1215"/>
    </row>
    <row r="19" spans="2:8" s="118" customFormat="1" ht="16.5" thickBot="1">
      <c r="B19" s="879"/>
      <c r="D19" s="993"/>
    </row>
    <row r="20" spans="2:8" s="118" customFormat="1" ht="16.5" thickBot="1">
      <c r="B20" s="879">
        <v>3</v>
      </c>
      <c r="C20" s="699" t="s">
        <v>170</v>
      </c>
      <c r="D20" s="993"/>
      <c r="F20" s="1070">
        <f>D18/D16</f>
        <v>1.9652629376232088E-2</v>
      </c>
      <c r="G20" s="1223"/>
      <c r="H20" s="118" t="s">
        <v>558</v>
      </c>
    </row>
    <row r="21" spans="2:8" s="118" customFormat="1" ht="15.75">
      <c r="B21" s="699"/>
      <c r="D21" s="993"/>
    </row>
    <row r="22" spans="2:8" s="118" customFormat="1" ht="15.75">
      <c r="B22" s="879">
        <v>4</v>
      </c>
      <c r="C22" s="118" t="s">
        <v>529</v>
      </c>
      <c r="D22" s="1375">
        <f>A!H29</f>
        <v>34434272.390000001</v>
      </c>
      <c r="H22" s="118" t="s">
        <v>1209</v>
      </c>
    </row>
    <row r="23" spans="2:8" s="118" customFormat="1" ht="15.75">
      <c r="B23" s="699"/>
      <c r="D23" s="993"/>
    </row>
    <row r="24" spans="2:8" s="118" customFormat="1" ht="15.75">
      <c r="B24" s="879">
        <v>5</v>
      </c>
      <c r="C24" s="699" t="s">
        <v>1233</v>
      </c>
      <c r="D24" s="1110">
        <f>-D22*F20</f>
        <v>-676723.99312089151</v>
      </c>
      <c r="E24" s="699"/>
    </row>
    <row r="25" spans="2:8" s="118" customFormat="1" ht="15.75">
      <c r="B25" s="879"/>
      <c r="D25" s="993"/>
    </row>
    <row r="26" spans="2:8" s="118" customFormat="1" ht="15.75">
      <c r="B26" s="879"/>
    </row>
    <row r="27" spans="2:8" s="118" customFormat="1" ht="15"/>
    <row r="28" spans="2:8" s="118" customFormat="1" ht="15"/>
    <row r="29" spans="2:8" s="118" customFormat="1" ht="15"/>
  </sheetData>
  <mergeCells count="5">
    <mergeCell ref="A4:H4"/>
    <mergeCell ref="A5:H5"/>
    <mergeCell ref="A6:H6"/>
    <mergeCell ref="A8:H8"/>
    <mergeCell ref="A9:H9"/>
  </mergeCells>
  <printOptions horizontalCentered="1"/>
  <pageMargins left="0.45" right="0.45" top="0.75" bottom="0.75" header="0.3" footer="0.3"/>
  <pageSetup scale="9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29"/>
  <sheetViews>
    <sheetView view="pageBreakPreview" zoomScale="85" zoomScaleNormal="100" zoomScaleSheetLayoutView="85" workbookViewId="0">
      <selection activeCell="A2" sqref="A2"/>
    </sheetView>
  </sheetViews>
  <sheetFormatPr defaultColWidth="9" defaultRowHeight="12"/>
  <cols>
    <col min="1" max="1" width="1.625" style="37" customWidth="1"/>
    <col min="2" max="2" width="7.25" style="37" customWidth="1"/>
    <col min="3" max="3" width="43.375" style="37" bestFit="1" customWidth="1"/>
    <col min="4" max="4" width="17.125" style="37" customWidth="1"/>
    <col min="5" max="5" width="12.625" style="37" bestFit="1" customWidth="1"/>
    <col min="6" max="6" width="34.75" style="37" bestFit="1" customWidth="1"/>
    <col min="7" max="7" width="1.75" style="37" customWidth="1"/>
    <col min="8" max="16384" width="9" style="37"/>
  </cols>
  <sheetData>
    <row r="1" spans="1:11" s="17" customFormat="1" ht="18">
      <c r="A1" s="12" t="s">
        <v>1375</v>
      </c>
      <c r="B1" s="20"/>
      <c r="C1" s="71"/>
      <c r="D1" s="20"/>
      <c r="E1" s="20"/>
      <c r="F1" s="238"/>
      <c r="K1" s="23"/>
    </row>
    <row r="2" spans="1:11" s="13" customFormat="1"/>
    <row r="3" spans="1:11" s="13" customFormat="1" ht="18">
      <c r="A3" s="12"/>
      <c r="B3" s="11"/>
      <c r="C3" s="44"/>
      <c r="D3" s="11"/>
      <c r="E3" s="11"/>
      <c r="F3" s="11"/>
      <c r="G3" s="11"/>
      <c r="H3" s="11"/>
      <c r="I3" s="11"/>
      <c r="J3" s="26"/>
      <c r="K3" s="249"/>
    </row>
    <row r="4" spans="1:11" s="13" customFormat="1" ht="18">
      <c r="A4" s="1456" t="s">
        <v>240</v>
      </c>
      <c r="B4" s="1456"/>
      <c r="C4" s="1456"/>
      <c r="D4" s="1456"/>
      <c r="E4" s="1456"/>
      <c r="F4" s="1456"/>
      <c r="G4" s="77"/>
      <c r="H4" s="77"/>
      <c r="I4" s="77"/>
      <c r="J4" s="77"/>
      <c r="K4" s="77"/>
    </row>
    <row r="5" spans="1:11" s="13" customFormat="1" ht="18">
      <c r="A5" s="1456" t="s">
        <v>120</v>
      </c>
      <c r="B5" s="1456"/>
      <c r="C5" s="1456"/>
      <c r="D5" s="1456"/>
      <c r="E5" s="1456"/>
      <c r="F5" s="1456"/>
      <c r="G5" s="77"/>
      <c r="H5" s="77"/>
      <c r="I5" s="77"/>
      <c r="J5" s="77"/>
      <c r="K5" s="77"/>
    </row>
    <row r="6" spans="1:11" s="13" customFormat="1" ht="18">
      <c r="A6" s="1457" t="s">
        <v>948</v>
      </c>
      <c r="B6" s="1457"/>
      <c r="C6" s="1457"/>
      <c r="D6" s="1457"/>
      <c r="E6" s="1457"/>
      <c r="F6" s="1457"/>
      <c r="G6" s="77"/>
      <c r="H6" s="77"/>
      <c r="I6" s="77"/>
      <c r="J6" s="77"/>
      <c r="K6" s="77"/>
    </row>
    <row r="7" spans="1:11" s="13" customFormat="1" ht="12" customHeight="1">
      <c r="A7" s="11"/>
      <c r="B7" s="11"/>
      <c r="C7" s="24"/>
      <c r="D7" s="11"/>
      <c r="E7" s="11"/>
      <c r="F7" s="11"/>
      <c r="G7" s="11"/>
      <c r="H7" s="11"/>
      <c r="I7" s="11"/>
      <c r="J7" s="11"/>
      <c r="K7" s="11"/>
    </row>
    <row r="8" spans="1:11" s="13" customFormat="1" ht="18">
      <c r="A8" s="1458" t="s">
        <v>504</v>
      </c>
      <c r="B8" s="1458"/>
      <c r="C8" s="1458"/>
      <c r="D8" s="1458"/>
      <c r="E8" s="1458"/>
      <c r="F8" s="1458"/>
      <c r="G8" s="30"/>
      <c r="H8" s="30"/>
      <c r="I8" s="30"/>
      <c r="J8" s="30"/>
      <c r="K8" s="30"/>
    </row>
    <row r="9" spans="1:11" s="28" customFormat="1" ht="18">
      <c r="A9" s="1456" t="s">
        <v>1230</v>
      </c>
      <c r="B9" s="1456"/>
      <c r="C9" s="1456"/>
      <c r="D9" s="1456"/>
      <c r="E9" s="1456"/>
      <c r="F9" s="1456"/>
      <c r="G9" s="77"/>
      <c r="H9" s="77"/>
      <c r="I9" s="77"/>
      <c r="J9" s="77"/>
      <c r="K9" s="77"/>
    </row>
    <row r="10" spans="1:11" s="28" customFormat="1" ht="18">
      <c r="A10" s="877"/>
      <c r="B10" s="877"/>
      <c r="C10" s="877"/>
      <c r="D10" s="877"/>
      <c r="E10" s="877"/>
      <c r="F10" s="877"/>
      <c r="G10" s="77"/>
      <c r="H10" s="77"/>
      <c r="I10" s="77"/>
      <c r="J10" s="77"/>
      <c r="K10" s="77"/>
    </row>
    <row r="11" spans="1:11" s="28" customFormat="1" ht="18">
      <c r="A11" s="877"/>
      <c r="B11" s="877"/>
      <c r="C11" s="877"/>
      <c r="D11" s="877"/>
      <c r="E11" s="877"/>
      <c r="F11" s="877"/>
      <c r="G11" s="77"/>
      <c r="H11" s="77"/>
      <c r="I11" s="77"/>
      <c r="J11" s="77"/>
      <c r="K11" s="77"/>
    </row>
    <row r="12" spans="1:11" s="28" customFormat="1" ht="12.75"/>
    <row r="13" spans="1:11" s="118" customFormat="1" ht="15.75">
      <c r="D13" s="1064" t="s">
        <v>480</v>
      </c>
      <c r="E13" s="1065" t="s">
        <v>170</v>
      </c>
      <c r="F13" s="959" t="s">
        <v>483</v>
      </c>
    </row>
    <row r="14" spans="1:11" s="118" customFormat="1" ht="15">
      <c r="B14" s="1066" t="s">
        <v>1</v>
      </c>
      <c r="D14" s="1067" t="s">
        <v>231</v>
      </c>
      <c r="E14" s="1067" t="s">
        <v>232</v>
      </c>
    </row>
    <row r="15" spans="1:11" s="118" customFormat="1" ht="15">
      <c r="B15" s="1066"/>
      <c r="D15" s="1008"/>
      <c r="E15" s="1008"/>
      <c r="F15" s="1008"/>
    </row>
    <row r="16" spans="1:11" s="118" customFormat="1" ht="15.75">
      <c r="B16" s="879">
        <v>1</v>
      </c>
      <c r="C16" s="118" t="s">
        <v>706</v>
      </c>
      <c r="D16" s="1405">
        <f>SUM(G!N24:N25,G!N28:N29)</f>
        <v>2050487192.2499998</v>
      </c>
      <c r="E16" s="1068"/>
      <c r="F16" s="118" t="s">
        <v>1282</v>
      </c>
    </row>
    <row r="17" spans="2:6" s="118" customFormat="1" ht="15.75">
      <c r="B17" s="879"/>
      <c r="D17" s="1405"/>
      <c r="E17" s="1068"/>
    </row>
    <row r="18" spans="2:6" s="118" customFormat="1" ht="15.75">
      <c r="B18" s="879">
        <v>2</v>
      </c>
      <c r="C18" s="1069" t="s">
        <v>527</v>
      </c>
      <c r="D18" s="1405">
        <f>'WP-14'!G41</f>
        <v>44499916.509999998</v>
      </c>
    </row>
    <row r="19" spans="2:6" s="118" customFormat="1" ht="16.5" thickBot="1">
      <c r="B19" s="879"/>
      <c r="D19" s="1010"/>
    </row>
    <row r="20" spans="2:6" s="118" customFormat="1" ht="16.5" thickBot="1">
      <c r="B20" s="879">
        <v>3</v>
      </c>
      <c r="C20" s="699" t="s">
        <v>170</v>
      </c>
      <c r="D20" s="1010"/>
      <c r="E20" s="1070">
        <f>D18/D16</f>
        <v>2.1702118734606791E-2</v>
      </c>
      <c r="F20" s="118" t="s">
        <v>558</v>
      </c>
    </row>
    <row r="21" spans="2:6" s="118" customFormat="1" ht="15.75">
      <c r="B21" s="879"/>
      <c r="D21" s="1010"/>
    </row>
    <row r="22" spans="2:6" s="118" customFormat="1" ht="15.75">
      <c r="B22" s="879">
        <v>4</v>
      </c>
      <c r="C22" s="118" t="s">
        <v>529</v>
      </c>
      <c r="D22" s="1405">
        <f>A!H29</f>
        <v>34434272.390000001</v>
      </c>
      <c r="F22" s="118" t="s">
        <v>1210</v>
      </c>
    </row>
    <row r="23" spans="2:6" s="118" customFormat="1" ht="15.75">
      <c r="B23" s="879"/>
      <c r="D23" s="1010"/>
    </row>
    <row r="24" spans="2:6" s="118" customFormat="1" ht="15.75">
      <c r="B24" s="879">
        <v>5</v>
      </c>
      <c r="C24" s="699" t="s">
        <v>528</v>
      </c>
      <c r="D24" s="1071">
        <f>-D22*E20</f>
        <v>-747296.66794757242</v>
      </c>
      <c r="F24" s="118" t="s">
        <v>559</v>
      </c>
    </row>
    <row r="25" spans="2:6" s="118" customFormat="1" ht="15.75">
      <c r="D25" s="699"/>
      <c r="E25" s="1072"/>
    </row>
    <row r="26" spans="2:6" s="118" customFormat="1" ht="15"/>
    <row r="27" spans="2:6" s="118" customFormat="1" ht="15"/>
    <row r="28" spans="2:6" s="118" customFormat="1" ht="15"/>
    <row r="29" spans="2:6" s="118" customFormat="1" ht="15"/>
  </sheetData>
  <mergeCells count="5">
    <mergeCell ref="A4:F4"/>
    <mergeCell ref="A5:F5"/>
    <mergeCell ref="A6:F6"/>
    <mergeCell ref="A8:F8"/>
    <mergeCell ref="A9:F9"/>
  </mergeCells>
  <printOptions horizontalCentered="1"/>
  <pageMargins left="0.45" right="0.45" top="0.75" bottom="0.75" header="0.3" footer="0.3"/>
  <pageSetup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pageSetUpPr fitToPage="1"/>
  </sheetPr>
  <dimension ref="A1:J32"/>
  <sheetViews>
    <sheetView showGridLines="0" defaultGridColor="0" view="pageBreakPreview" colorId="22" zoomScale="85" zoomScaleNormal="100" zoomScaleSheetLayoutView="85" workbookViewId="0">
      <selection activeCell="A2" sqref="A2"/>
    </sheetView>
  </sheetViews>
  <sheetFormatPr defaultColWidth="14.625" defaultRowHeight="12"/>
  <cols>
    <col min="1" max="1" width="7" customWidth="1"/>
    <col min="2" max="2" width="39.75" bestFit="1" customWidth="1"/>
    <col min="3" max="3" width="4.875" customWidth="1"/>
    <col min="4" max="5" width="18.375" bestFit="1" customWidth="1"/>
    <col min="6" max="6" width="3.75" customWidth="1"/>
    <col min="7" max="7" width="15.75" customWidth="1"/>
    <col min="8" max="8" width="3" customWidth="1"/>
    <col min="9" max="9" width="14.25" bestFit="1" customWidth="1"/>
    <col min="10" max="10" width="2.75" customWidth="1"/>
  </cols>
  <sheetData>
    <row r="1" spans="1:10" s="8" customFormat="1" ht="18">
      <c r="A1" s="12" t="s">
        <v>1376</v>
      </c>
      <c r="C1" s="119"/>
      <c r="D1" s="4"/>
      <c r="E1" s="4"/>
      <c r="F1" s="4"/>
      <c r="G1" s="4"/>
      <c r="H1" s="4"/>
      <c r="J1" s="237"/>
    </row>
    <row r="2" spans="1:10" ht="15.75">
      <c r="A2" s="4"/>
      <c r="C2" s="4"/>
      <c r="D2" s="4"/>
      <c r="E2" s="4"/>
      <c r="F2" s="4"/>
      <c r="G2" s="4"/>
      <c r="H2" s="4"/>
      <c r="I2" s="4"/>
      <c r="J2" s="6"/>
    </row>
    <row r="3" spans="1:10" ht="15">
      <c r="A3" s="4"/>
      <c r="B3" s="4"/>
      <c r="C3" s="4"/>
      <c r="E3" s="4"/>
      <c r="F3" s="4"/>
      <c r="G3" s="4"/>
      <c r="H3" s="4"/>
      <c r="I3" s="4"/>
      <c r="J3" s="4"/>
    </row>
    <row r="4" spans="1:10" ht="15">
      <c r="J4" s="4"/>
    </row>
    <row r="5" spans="1:10" ht="15.75">
      <c r="A5" s="1452" t="s">
        <v>238</v>
      </c>
      <c r="B5" s="1452"/>
      <c r="C5" s="1452"/>
      <c r="D5" s="1452"/>
      <c r="E5" s="1452"/>
      <c r="F5" s="1452"/>
      <c r="G5" s="1452"/>
      <c r="H5" s="1452"/>
      <c r="I5" s="1452"/>
      <c r="J5" s="1452"/>
    </row>
    <row r="6" spans="1:10" ht="15.75">
      <c r="A6" s="1454" t="s">
        <v>120</v>
      </c>
      <c r="B6" s="1454"/>
      <c r="C6" s="1454"/>
      <c r="D6" s="1454"/>
      <c r="E6" s="1454"/>
      <c r="F6" s="1454"/>
      <c r="G6" s="1454"/>
      <c r="H6" s="1454"/>
      <c r="I6" s="1454"/>
      <c r="J6" s="1454"/>
    </row>
    <row r="7" spans="1:10" ht="15.75">
      <c r="A7" s="1519" t="s">
        <v>948</v>
      </c>
      <c r="B7" s="1519"/>
      <c r="C7" s="1519"/>
      <c r="D7" s="1519"/>
      <c r="E7" s="1519"/>
      <c r="F7" s="1519"/>
      <c r="G7" s="1519"/>
      <c r="H7" s="1519"/>
      <c r="I7" s="1519"/>
      <c r="J7" s="1519"/>
    </row>
    <row r="8" spans="1:10" ht="15.75">
      <c r="A8" s="278"/>
      <c r="B8" s="278"/>
      <c r="C8" s="278"/>
      <c r="D8" s="278"/>
      <c r="E8" s="278"/>
      <c r="F8" s="278"/>
      <c r="G8" s="278"/>
      <c r="H8" s="278"/>
      <c r="I8" s="278"/>
      <c r="J8" s="278"/>
    </row>
    <row r="9" spans="1:10" ht="15.75">
      <c r="A9" s="1454" t="s">
        <v>505</v>
      </c>
      <c r="B9" s="1454"/>
      <c r="C9" s="1454"/>
      <c r="D9" s="1454"/>
      <c r="E9" s="1454"/>
      <c r="F9" s="1454"/>
      <c r="G9" s="1454"/>
      <c r="H9" s="1454"/>
      <c r="I9" s="1454"/>
      <c r="J9" s="1454"/>
    </row>
    <row r="10" spans="1:10" ht="15.75">
      <c r="A10" s="1452" t="s">
        <v>1231</v>
      </c>
      <c r="B10" s="1452"/>
      <c r="C10" s="1452"/>
      <c r="D10" s="1452"/>
      <c r="E10" s="1452"/>
      <c r="F10" s="1452"/>
      <c r="G10" s="1452"/>
      <c r="H10" s="1452"/>
      <c r="I10" s="1452"/>
      <c r="J10" s="1452"/>
    </row>
    <row r="11" spans="1:10" ht="15.75">
      <c r="A11" s="1452"/>
      <c r="B11" s="1452"/>
      <c r="C11" s="1452"/>
      <c r="D11" s="1452"/>
      <c r="E11" s="1452"/>
      <c r="F11" s="1452"/>
      <c r="G11" s="1452"/>
      <c r="H11" s="1452"/>
      <c r="I11" s="1452"/>
      <c r="J11" s="1452"/>
    </row>
    <row r="12" spans="1:10" ht="15.75">
      <c r="A12" s="297"/>
      <c r="B12" s="297"/>
      <c r="C12" s="297"/>
      <c r="D12" s="297"/>
      <c r="E12" s="297"/>
      <c r="F12" s="297"/>
      <c r="G12" s="297"/>
      <c r="H12" s="297"/>
      <c r="I12" s="297"/>
      <c r="J12" s="297"/>
    </row>
    <row r="14" spans="1:10" ht="12.75">
      <c r="F14" s="10"/>
      <c r="J14" s="226"/>
    </row>
    <row r="15" spans="1:10" s="226" customFormat="1" ht="12.75"/>
    <row r="16" spans="1:10" s="226" customFormat="1" ht="15">
      <c r="A16" s="4"/>
      <c r="B16" s="4"/>
      <c r="C16" s="4"/>
      <c r="D16" s="1073"/>
      <c r="E16" s="1073"/>
      <c r="F16" s="1073"/>
      <c r="G16" s="4"/>
      <c r="H16" s="4"/>
      <c r="I16" s="4"/>
    </row>
    <row r="17" spans="1:10" s="226" customFormat="1" ht="15">
      <c r="F17" s="1074"/>
      <c r="J17" s="4"/>
    </row>
    <row r="18" spans="1:10" s="226" customFormat="1" ht="15.75">
      <c r="A18" s="4"/>
      <c r="B18" s="4"/>
      <c r="C18" s="4"/>
      <c r="E18" s="4"/>
      <c r="F18" s="1073"/>
      <c r="G18" s="4"/>
      <c r="H18" s="4"/>
      <c r="I18" s="876" t="s">
        <v>1128</v>
      </c>
    </row>
    <row r="19" spans="1:10" s="226" customFormat="1" ht="15.75">
      <c r="C19" s="4"/>
      <c r="D19" s="1406" t="s">
        <v>1235</v>
      </c>
      <c r="E19" s="1406" t="s">
        <v>1236</v>
      </c>
      <c r="F19" s="4"/>
      <c r="G19" s="1075" t="s">
        <v>76</v>
      </c>
      <c r="H19" s="4"/>
      <c r="I19" s="1075" t="s">
        <v>1129</v>
      </c>
      <c r="J19" s="876"/>
    </row>
    <row r="20" spans="1:10" s="226" customFormat="1" ht="15.75">
      <c r="A20" s="4"/>
      <c r="B20" s="4"/>
      <c r="C20" s="4"/>
      <c r="D20" s="1076" t="s">
        <v>6</v>
      </c>
      <c r="E20" s="1076" t="s">
        <v>7</v>
      </c>
      <c r="F20" s="4"/>
      <c r="G20" s="1076" t="s">
        <v>8</v>
      </c>
      <c r="H20" s="4"/>
      <c r="I20" s="1076" t="s">
        <v>9</v>
      </c>
      <c r="J20" s="1075"/>
    </row>
    <row r="21" spans="1:10" s="226" customFormat="1" ht="15">
      <c r="J21" s="1076"/>
    </row>
    <row r="22" spans="1:10" s="226" customFormat="1" ht="15.75">
      <c r="A22" s="1076" t="s">
        <v>75</v>
      </c>
      <c r="B22" s="1077" t="s">
        <v>61</v>
      </c>
      <c r="C22" s="4"/>
      <c r="D22" s="1078">
        <f>'WP-1b'!F159+'WP-1b'!F100+SUM('WP-1b'!F35:F52)-'WP-1b'!F99-'WP-1b'!F157-'WP-1b'!F158</f>
        <v>3502393917.3000002</v>
      </c>
      <c r="E22" s="1078">
        <f>'WP-1b'!J159+'WP-1b'!J100+SUM('WP-1b'!J35:J52)-'WP-1b'!J99-'WP-1b'!J157-'WP-1b'!J158</f>
        <v>3436858158.1499996</v>
      </c>
      <c r="F22" s="1079"/>
      <c r="G22" s="1080">
        <f>(E22+D22)/2</f>
        <v>3469626037.7249999</v>
      </c>
      <c r="H22" s="4"/>
      <c r="I22" s="1081">
        <f>G22/G26</f>
        <v>0.85095546963495627</v>
      </c>
    </row>
    <row r="23" spans="1:10" s="226" customFormat="1" ht="16.5" thickBot="1">
      <c r="A23" s="1082"/>
      <c r="B23" s="1082"/>
      <c r="D23" s="1083"/>
      <c r="E23" s="1083"/>
      <c r="F23" s="1084"/>
      <c r="G23" s="1085"/>
      <c r="I23" s="1086"/>
      <c r="J23" s="1087"/>
    </row>
    <row r="24" spans="1:10" s="226" customFormat="1" ht="16.5" thickBot="1">
      <c r="A24" s="1076" t="s">
        <v>78</v>
      </c>
      <c r="B24" s="1077" t="s">
        <v>957</v>
      </c>
      <c r="C24" s="4"/>
      <c r="D24" s="1088">
        <f>'WP-1b'!F164+'WP-1b'!F175+'WP-1b'!F179+'WP-1b'!F188+'WP-1b'!F189+'WP-1b'!F195+'WP-1b'!F201</f>
        <v>618933099.27999997</v>
      </c>
      <c r="E24" s="1088">
        <f>'WP-1b'!J164+'WP-1b'!J175+'WP-1b'!J179+'WP-1b'!J188+'WP-1b'!J189+'WP-1b'!J195+'WP-1b'!J201</f>
        <v>596474291.09000003</v>
      </c>
      <c r="F24" s="1079"/>
      <c r="G24" s="1089">
        <f>(E24+D24)/2</f>
        <v>607703695.18499994</v>
      </c>
      <c r="H24" s="4"/>
      <c r="I24" s="1090">
        <f>G24/G26</f>
        <v>0.1490445303650437</v>
      </c>
      <c r="J24" s="1091"/>
    </row>
    <row r="25" spans="1:10" s="226" customFormat="1" ht="15.75">
      <c r="A25" s="1082"/>
      <c r="G25" s="1092"/>
      <c r="J25" s="1087"/>
    </row>
    <row r="26" spans="1:10" s="226" customFormat="1" ht="15.75">
      <c r="A26" s="4"/>
      <c r="B26" s="5" t="s">
        <v>34</v>
      </c>
      <c r="C26" s="4"/>
      <c r="D26" s="1093">
        <f>SUM(D22:D25)</f>
        <v>4121327016.5799999</v>
      </c>
      <c r="E26" s="1093">
        <f>SUM(E22:E25)</f>
        <v>4033332449.2399998</v>
      </c>
      <c r="F26" s="1094"/>
      <c r="G26" s="1093">
        <f>SUM(G22:G25)</f>
        <v>4077329732.9099998</v>
      </c>
      <c r="H26" s="4"/>
      <c r="I26" s="1081">
        <f>G26/G26</f>
        <v>1</v>
      </c>
      <c r="J26" s="1086"/>
    </row>
    <row r="27" spans="1:10" s="226" customFormat="1" ht="15.75">
      <c r="D27" s="1080"/>
      <c r="E27" s="1080"/>
      <c r="F27" s="1080"/>
      <c r="G27" s="1095"/>
      <c r="H27" s="1080"/>
      <c r="I27" s="1080"/>
      <c r="J27" s="1080"/>
    </row>
    <row r="28" spans="1:10" s="155" customFormat="1" ht="12.75">
      <c r="A28"/>
      <c r="B28"/>
      <c r="C28"/>
      <c r="D28"/>
      <c r="E28"/>
      <c r="F28"/>
      <c r="G28"/>
      <c r="H28"/>
      <c r="I28"/>
      <c r="J28" s="226"/>
    </row>
    <row r="29" spans="1:10" ht="12.75">
      <c r="J29" s="226"/>
    </row>
    <row r="30" spans="1:10" ht="12.75">
      <c r="J30" s="226"/>
    </row>
    <row r="31" spans="1:10" ht="12.75">
      <c r="J31" s="226"/>
    </row>
    <row r="32" spans="1:10" ht="12.75">
      <c r="J32" s="226"/>
    </row>
  </sheetData>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96" orientation="landscape" horizontalDpi="360" verticalDpi="360" r:id="rId1"/>
  <headerFooter alignWithMargins="0"/>
  <colBreaks count="1" manualBreakCount="1">
    <brk id="12"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45"/>
  <sheetViews>
    <sheetView view="pageBreakPreview" zoomScale="85" zoomScaleNormal="80" zoomScaleSheetLayoutView="85" workbookViewId="0">
      <selection activeCell="A2" sqref="A2"/>
    </sheetView>
  </sheetViews>
  <sheetFormatPr defaultColWidth="9" defaultRowHeight="12"/>
  <cols>
    <col min="1" max="1" width="1.5" style="272" customWidth="1"/>
    <col min="2" max="2" width="7.5" style="272" bestFit="1" customWidth="1"/>
    <col min="3" max="3" width="2.125" style="272" customWidth="1"/>
    <col min="4" max="4" width="42.25" style="272" bestFit="1" customWidth="1"/>
    <col min="5" max="5" width="3.75" style="272" customWidth="1"/>
    <col min="6" max="6" width="12.5" style="272" customWidth="1"/>
    <col min="7" max="7" width="3.25" style="272" customWidth="1"/>
    <col min="8" max="8" width="10.125" style="272" bestFit="1" customWidth="1"/>
    <col min="9" max="9" width="2" style="272" customWidth="1"/>
    <col min="10" max="10" width="14.75" style="272" bestFit="1" customWidth="1"/>
    <col min="11" max="11" width="3.875" style="272" customWidth="1"/>
    <col min="12" max="12" width="49.625" style="272" bestFit="1" customWidth="1"/>
    <col min="13" max="13" width="2.5" style="272" customWidth="1"/>
    <col min="14" max="16384" width="9" style="272"/>
  </cols>
  <sheetData>
    <row r="1" spans="1:18" s="131" customFormat="1" ht="18">
      <c r="A1" s="12" t="s">
        <v>1377</v>
      </c>
      <c r="B1" s="129"/>
      <c r="C1" s="129"/>
      <c r="D1" s="130"/>
      <c r="E1" s="130"/>
      <c r="F1" s="129"/>
      <c r="G1" s="129"/>
      <c r="H1" s="129"/>
      <c r="I1" s="129"/>
      <c r="J1" s="129"/>
      <c r="K1" s="129"/>
      <c r="L1" s="262"/>
      <c r="R1" s="263"/>
    </row>
    <row r="2" spans="1:18" s="135" customFormat="1"/>
    <row r="3" spans="1:18" s="135" customFormat="1" ht="18">
      <c r="A3" s="132"/>
      <c r="B3" s="133"/>
      <c r="C3" s="133"/>
      <c r="D3" s="134"/>
      <c r="E3" s="134"/>
      <c r="F3" s="133"/>
      <c r="G3" s="133"/>
      <c r="H3" s="133"/>
      <c r="I3" s="133"/>
      <c r="J3" s="133"/>
      <c r="K3" s="133"/>
      <c r="L3" s="133"/>
      <c r="M3" s="133"/>
      <c r="N3" s="133"/>
      <c r="O3" s="133"/>
      <c r="P3" s="133"/>
      <c r="Q3" s="264"/>
      <c r="R3" s="261"/>
    </row>
    <row r="4" spans="1:18" s="135" customFormat="1" ht="18">
      <c r="A4" s="1516" t="s">
        <v>240</v>
      </c>
      <c r="B4" s="1516"/>
      <c r="C4" s="1516"/>
      <c r="D4" s="1516"/>
      <c r="E4" s="1516"/>
      <c r="F4" s="1516"/>
      <c r="G4" s="1516"/>
      <c r="H4" s="1516"/>
      <c r="I4" s="1516"/>
      <c r="J4" s="1516"/>
      <c r="K4" s="1516"/>
      <c r="L4" s="1516"/>
      <c r="M4" s="1516"/>
      <c r="N4" s="265"/>
      <c r="O4" s="265"/>
      <c r="P4" s="265"/>
      <c r="Q4" s="265"/>
      <c r="R4" s="265"/>
    </row>
    <row r="5" spans="1:18" s="135" customFormat="1" ht="18">
      <c r="A5" s="1516" t="s">
        <v>120</v>
      </c>
      <c r="B5" s="1516"/>
      <c r="C5" s="1516"/>
      <c r="D5" s="1516"/>
      <c r="E5" s="1516"/>
      <c r="F5" s="1516"/>
      <c r="G5" s="1516"/>
      <c r="H5" s="1516"/>
      <c r="I5" s="1516"/>
      <c r="J5" s="1516"/>
      <c r="K5" s="1516"/>
      <c r="L5" s="1516"/>
      <c r="M5" s="1516"/>
      <c r="N5" s="265"/>
      <c r="O5" s="265"/>
      <c r="P5" s="265"/>
      <c r="Q5" s="265"/>
      <c r="R5" s="265"/>
    </row>
    <row r="6" spans="1:18" s="135" customFormat="1" ht="18">
      <c r="A6" s="1517" t="s">
        <v>948</v>
      </c>
      <c r="B6" s="1517"/>
      <c r="C6" s="1517"/>
      <c r="D6" s="1517"/>
      <c r="E6" s="1517"/>
      <c r="F6" s="1517"/>
      <c r="G6" s="1517"/>
      <c r="H6" s="1517"/>
      <c r="I6" s="1517"/>
      <c r="J6" s="1517"/>
      <c r="K6" s="1517"/>
      <c r="L6" s="1517"/>
      <c r="M6" s="1517"/>
      <c r="N6" s="265"/>
      <c r="O6" s="265"/>
      <c r="P6" s="265"/>
      <c r="Q6" s="265"/>
      <c r="R6" s="265"/>
    </row>
    <row r="7" spans="1:18" s="135" customFormat="1" ht="12" customHeight="1">
      <c r="A7" s="133"/>
      <c r="B7" s="133"/>
      <c r="C7" s="133"/>
      <c r="D7" s="136"/>
      <c r="E7" s="136"/>
      <c r="F7" s="133"/>
      <c r="G7" s="133"/>
      <c r="H7" s="133"/>
      <c r="I7" s="133"/>
      <c r="J7" s="133"/>
      <c r="K7" s="133"/>
      <c r="L7" s="133"/>
      <c r="M7" s="133"/>
      <c r="N7" s="133"/>
      <c r="O7" s="133"/>
      <c r="P7" s="133"/>
      <c r="Q7" s="133"/>
      <c r="R7" s="133"/>
    </row>
    <row r="8" spans="1:18" s="135" customFormat="1" ht="18">
      <c r="A8" s="1518" t="s">
        <v>506</v>
      </c>
      <c r="B8" s="1518"/>
      <c r="C8" s="1518"/>
      <c r="D8" s="1518"/>
      <c r="E8" s="1518"/>
      <c r="F8" s="1518"/>
      <c r="G8" s="1518"/>
      <c r="H8" s="1518"/>
      <c r="I8" s="1518"/>
      <c r="J8" s="1518"/>
      <c r="K8" s="1518"/>
      <c r="L8" s="1518"/>
      <c r="M8" s="1518"/>
      <c r="N8" s="266"/>
      <c r="O8" s="266"/>
      <c r="P8" s="266"/>
      <c r="Q8" s="266"/>
      <c r="R8" s="266"/>
    </row>
    <row r="9" spans="1:18" s="135" customFormat="1" ht="18">
      <c r="A9" s="1516" t="s">
        <v>477</v>
      </c>
      <c r="B9" s="1516"/>
      <c r="C9" s="1516"/>
      <c r="D9" s="1516"/>
      <c r="E9" s="1516"/>
      <c r="F9" s="1516"/>
      <c r="G9" s="1516"/>
      <c r="H9" s="1516"/>
      <c r="I9" s="1516"/>
      <c r="J9" s="1516"/>
      <c r="K9" s="1516"/>
      <c r="L9" s="1516"/>
      <c r="M9" s="1516"/>
      <c r="N9" s="265"/>
      <c r="O9" s="265"/>
      <c r="P9" s="265"/>
      <c r="Q9" s="265"/>
      <c r="R9" s="265"/>
    </row>
    <row r="10" spans="1:18" s="269" customFormat="1" ht="18.75">
      <c r="A10" s="267"/>
      <c r="B10" s="267"/>
      <c r="C10" s="267"/>
      <c r="D10" s="267"/>
      <c r="E10" s="267"/>
      <c r="F10" s="267"/>
      <c r="G10" s="267"/>
      <c r="H10" s="267"/>
      <c r="I10" s="267"/>
      <c r="J10" s="267"/>
      <c r="K10" s="267"/>
      <c r="L10" s="267"/>
      <c r="M10" s="267"/>
      <c r="N10" s="268"/>
      <c r="O10" s="268"/>
      <c r="P10" s="268"/>
      <c r="Q10" s="268"/>
      <c r="R10" s="268"/>
    </row>
    <row r="11" spans="1:18" s="1096" customFormat="1" ht="15" customHeight="1">
      <c r="J11" s="1097" t="s">
        <v>478</v>
      </c>
    </row>
    <row r="12" spans="1:18" s="1096" customFormat="1" ht="15" customHeight="1">
      <c r="J12" s="1097" t="s">
        <v>390</v>
      </c>
    </row>
    <row r="13" spans="1:18" s="1098" customFormat="1" ht="15" customHeight="1">
      <c r="C13" s="1097"/>
      <c r="D13" s="1099"/>
      <c r="E13" s="1099"/>
      <c r="J13" s="1097" t="s">
        <v>479</v>
      </c>
    </row>
    <row r="14" spans="1:18" s="1098" customFormat="1" ht="15" customHeight="1">
      <c r="B14" s="1100" t="s">
        <v>1</v>
      </c>
      <c r="C14" s="1101"/>
      <c r="D14" s="1102" t="s">
        <v>279</v>
      </c>
      <c r="F14" s="1103" t="s">
        <v>480</v>
      </c>
      <c r="G14" s="1104"/>
      <c r="H14" s="1103" t="s">
        <v>170</v>
      </c>
      <c r="I14" s="1104"/>
      <c r="J14" s="1101" t="s">
        <v>482</v>
      </c>
      <c r="K14" s="1101"/>
      <c r="L14" s="1105" t="s">
        <v>483</v>
      </c>
    </row>
    <row r="15" spans="1:18" s="1098" customFormat="1" ht="15">
      <c r="B15" s="1106"/>
      <c r="C15" s="1104"/>
      <c r="F15" s="1067" t="s">
        <v>231</v>
      </c>
      <c r="G15" s="118"/>
      <c r="H15" s="1067" t="s">
        <v>232</v>
      </c>
      <c r="I15" s="118"/>
      <c r="J15" s="1067" t="s">
        <v>233</v>
      </c>
      <c r="K15" s="118"/>
      <c r="L15" s="1107" t="s">
        <v>560</v>
      </c>
    </row>
    <row r="16" spans="1:18" s="1098" customFormat="1" ht="15">
      <c r="B16" s="1106"/>
      <c r="C16" s="1104"/>
      <c r="F16" s="1067"/>
      <c r="G16" s="118"/>
      <c r="H16" s="1067"/>
      <c r="I16" s="118"/>
      <c r="J16" s="1067"/>
      <c r="K16" s="118"/>
      <c r="L16" s="1107"/>
    </row>
    <row r="17" spans="2:12" s="1098" customFormat="1" ht="15">
      <c r="B17" s="1104">
        <v>1</v>
      </c>
      <c r="D17" s="1407" t="s">
        <v>126</v>
      </c>
      <c r="F17" s="1375">
        <v>462045.56</v>
      </c>
      <c r="J17" s="1108"/>
      <c r="L17" s="1407"/>
    </row>
    <row r="18" spans="2:12" s="1098" customFormat="1" ht="15">
      <c r="D18" s="1407"/>
      <c r="F18" s="1375"/>
      <c r="G18" s="1068"/>
      <c r="H18" s="1068"/>
      <c r="I18" s="1068"/>
      <c r="J18" s="1108"/>
      <c r="K18" s="1068"/>
      <c r="L18" s="1407"/>
    </row>
    <row r="19" spans="2:12" s="1098" customFormat="1" ht="15">
      <c r="B19" s="1104">
        <v>2</v>
      </c>
      <c r="C19" s="1104"/>
      <c r="D19" s="1407" t="s">
        <v>127</v>
      </c>
      <c r="F19" s="1375">
        <v>1028721.37</v>
      </c>
      <c r="G19" s="1068"/>
      <c r="H19" s="1068"/>
      <c r="I19" s="1068"/>
      <c r="J19" s="993"/>
      <c r="K19" s="1068"/>
      <c r="L19" s="1407"/>
    </row>
    <row r="20" spans="2:12" s="1098" customFormat="1" ht="15">
      <c r="B20" s="1104"/>
      <c r="C20" s="1104"/>
      <c r="D20" s="1407"/>
      <c r="F20" s="1375"/>
      <c r="G20" s="1068"/>
      <c r="H20" s="1068"/>
      <c r="I20" s="1068"/>
      <c r="J20" s="993"/>
      <c r="L20" s="1407"/>
    </row>
    <row r="21" spans="2:12" s="1098" customFormat="1" ht="15">
      <c r="B21" s="1104">
        <v>3</v>
      </c>
      <c r="C21" s="1104"/>
      <c r="D21" s="1407" t="s">
        <v>128</v>
      </c>
      <c r="F21" s="1375">
        <v>1702260.84</v>
      </c>
      <c r="J21" s="993"/>
      <c r="L21" s="1407"/>
    </row>
    <row r="22" spans="2:12" s="1098" customFormat="1" ht="15">
      <c r="B22" s="1104"/>
      <c r="C22" s="1104"/>
      <c r="D22" s="1407"/>
      <c r="F22" s="1351"/>
      <c r="J22" s="993"/>
      <c r="L22" s="1407"/>
    </row>
    <row r="23" spans="2:12" s="1098" customFormat="1" ht="15">
      <c r="B23" s="1104">
        <v>4</v>
      </c>
      <c r="C23" s="1104"/>
      <c r="D23" s="1407" t="s">
        <v>130</v>
      </c>
      <c r="F23" s="1408">
        <f>'WP-6b'!AG56</f>
        <v>390621.8</v>
      </c>
      <c r="J23" s="1109"/>
      <c r="L23" s="1407"/>
    </row>
    <row r="24" spans="2:12" s="1098" customFormat="1" ht="15">
      <c r="B24" s="1104"/>
      <c r="C24" s="1104"/>
      <c r="F24" s="993"/>
      <c r="J24" s="993"/>
      <c r="L24" s="1407"/>
    </row>
    <row r="25" spans="2:12" s="1098" customFormat="1" ht="15.75">
      <c r="B25" s="1104">
        <v>5</v>
      </c>
      <c r="C25" s="1104"/>
      <c r="D25" s="1099" t="s">
        <v>1169</v>
      </c>
      <c r="F25" s="1110">
        <f>SUM(F17:F23)</f>
        <v>3583649.57</v>
      </c>
      <c r="H25" s="1111">
        <f>'WP-21'!I24</f>
        <v>0.1490445303650437</v>
      </c>
      <c r="J25" s="1110">
        <f>F25*H25</f>
        <v>534123.36715354072</v>
      </c>
      <c r="L25" s="1409" t="s">
        <v>484</v>
      </c>
    </row>
    <row r="26" spans="2:12" s="1098" customFormat="1" ht="15">
      <c r="B26" s="1104"/>
      <c r="C26" s="1104"/>
      <c r="F26" s="993"/>
      <c r="J26" s="993"/>
      <c r="L26" s="1407"/>
    </row>
    <row r="27" spans="2:12" s="1098" customFormat="1" ht="15">
      <c r="B27" s="1104"/>
      <c r="C27" s="1104"/>
      <c r="F27" s="993"/>
      <c r="J27" s="993"/>
      <c r="L27" s="1407"/>
    </row>
    <row r="28" spans="2:12" s="1098" customFormat="1" ht="15">
      <c r="B28" s="1104">
        <v>6</v>
      </c>
      <c r="C28" s="1104"/>
      <c r="D28" s="1407" t="s">
        <v>485</v>
      </c>
      <c r="F28" s="1375">
        <v>345926.93</v>
      </c>
      <c r="J28" s="993"/>
      <c r="L28" s="1407"/>
    </row>
    <row r="29" spans="2:12" s="1098" customFormat="1" ht="15">
      <c r="B29" s="1104"/>
      <c r="C29" s="1104"/>
      <c r="D29" s="1407"/>
      <c r="F29" s="1375"/>
      <c r="J29" s="993"/>
      <c r="L29" s="1407"/>
    </row>
    <row r="30" spans="2:12" s="1098" customFormat="1" ht="15">
      <c r="B30" s="1104">
        <v>7</v>
      </c>
      <c r="C30" s="1104"/>
      <c r="D30" s="1407" t="s">
        <v>129</v>
      </c>
      <c r="F30" s="1408">
        <v>98620.1</v>
      </c>
      <c r="J30" s="993"/>
      <c r="L30" s="1407"/>
    </row>
    <row r="31" spans="2:12" s="1098" customFormat="1" ht="15">
      <c r="B31" s="1104"/>
      <c r="C31" s="1104"/>
      <c r="F31" s="993"/>
      <c r="J31" s="993"/>
      <c r="L31" s="1407"/>
    </row>
    <row r="32" spans="2:12" s="1098" customFormat="1" ht="15.75">
      <c r="B32" s="1104">
        <v>8</v>
      </c>
      <c r="C32" s="1104"/>
      <c r="D32" s="1099" t="s">
        <v>536</v>
      </c>
      <c r="F32" s="1110">
        <f>SUM(F28:F30)</f>
        <v>444547.03</v>
      </c>
      <c r="H32" s="1111">
        <v>1</v>
      </c>
      <c r="J32" s="1112">
        <f>F32*H32</f>
        <v>444547.03</v>
      </c>
      <c r="K32" s="1113"/>
      <c r="L32" s="1410"/>
    </row>
    <row r="33" spans="2:10" s="1098" customFormat="1" ht="16.5" thickBot="1">
      <c r="B33" s="1104"/>
      <c r="C33" s="1104"/>
      <c r="J33" s="1110"/>
    </row>
    <row r="34" spans="2:10" s="1098" customFormat="1" ht="16.5" thickBot="1">
      <c r="B34" s="1104">
        <v>9</v>
      </c>
      <c r="C34" s="1104"/>
      <c r="D34" s="1099" t="s">
        <v>5</v>
      </c>
      <c r="J34" s="1115">
        <f>SUM(J25:J32)</f>
        <v>978670.39715354075</v>
      </c>
    </row>
    <row r="35" spans="2:10" s="1098" customFormat="1" ht="15">
      <c r="B35" s="1104"/>
      <c r="C35" s="1104"/>
      <c r="E35" s="1114"/>
      <c r="J35" s="993"/>
    </row>
    <row r="36" spans="2:10" s="1098" customFormat="1" ht="15">
      <c r="B36" s="1104"/>
      <c r="C36" s="1104"/>
      <c r="D36" s="1114"/>
      <c r="E36" s="1114"/>
      <c r="J36" s="993"/>
    </row>
    <row r="37" spans="2:10" s="1098" customFormat="1" ht="15">
      <c r="B37" s="1104"/>
      <c r="C37" s="1104"/>
      <c r="E37" s="1114"/>
      <c r="F37" s="1096"/>
      <c r="G37" s="1096"/>
      <c r="H37" s="1096"/>
      <c r="I37" s="1096"/>
    </row>
    <row r="38" spans="2:10" s="1098" customFormat="1" ht="15.75">
      <c r="F38" s="1099"/>
      <c r="G38" s="1072"/>
      <c r="H38" s="1072"/>
      <c r="I38" s="1072"/>
    </row>
    <row r="39" spans="2:10" s="1098" customFormat="1" ht="15.75">
      <c r="J39" s="1116"/>
    </row>
    <row r="40" spans="2:10" s="270" customFormat="1" ht="15.75">
      <c r="J40" s="271"/>
    </row>
    <row r="41" spans="2:10" s="270" customFormat="1" ht="15.75"/>
    <row r="42" spans="2:10" s="269" customFormat="1" ht="15.75">
      <c r="J42" s="271"/>
    </row>
    <row r="45" spans="2:10" ht="15.75">
      <c r="E45" s="270"/>
    </row>
  </sheetData>
  <mergeCells count="5">
    <mergeCell ref="A4:M4"/>
    <mergeCell ref="A5:M5"/>
    <mergeCell ref="A6:M6"/>
    <mergeCell ref="A8:M8"/>
    <mergeCell ref="A9:M9"/>
  </mergeCells>
  <printOptions horizontalCentered="1"/>
  <pageMargins left="0.7" right="0.7" top="0.75" bottom="0.75" header="0.3" footer="0.3"/>
  <pageSetup scale="7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5"/>
  <sheetViews>
    <sheetView view="pageBreakPreview" zoomScale="85" zoomScaleNormal="90" zoomScaleSheetLayoutView="85" workbookViewId="0">
      <selection activeCell="A2" sqref="A2"/>
    </sheetView>
  </sheetViews>
  <sheetFormatPr defaultColWidth="9" defaultRowHeight="12.75"/>
  <cols>
    <col min="1" max="1" width="1.5" style="1096" customWidth="1"/>
    <col min="2" max="2" width="8.75" style="1096" customWidth="1"/>
    <col min="3" max="3" width="3.875" style="1096" customWidth="1"/>
    <col min="4" max="4" width="25.125" style="1096" customWidth="1"/>
    <col min="5" max="5" width="2.5" style="1096" customWidth="1"/>
    <col min="6" max="6" width="12.5" style="1096" bestFit="1" customWidth="1"/>
    <col min="7" max="7" width="2" style="1096" customWidth="1"/>
    <col min="8" max="8" width="12.625" style="1096" bestFit="1" customWidth="1"/>
    <col min="9" max="9" width="4.75" style="1096" customWidth="1"/>
    <col min="10" max="10" width="13.375" style="1096" bestFit="1" customWidth="1"/>
    <col min="11" max="11" width="5.125" style="1096" customWidth="1"/>
    <col min="12" max="12" width="46.5" style="1096" bestFit="1" customWidth="1"/>
    <col min="13" max="13" width="17.125" style="1096" bestFit="1" customWidth="1"/>
    <col min="14" max="16384" width="9" style="1096"/>
  </cols>
  <sheetData>
    <row r="1" spans="1:15" s="1098" customFormat="1" ht="18">
      <c r="A1" s="12" t="s">
        <v>1378</v>
      </c>
      <c r="B1" s="129"/>
      <c r="C1" s="129"/>
      <c r="D1" s="1105"/>
      <c r="E1" s="1105"/>
      <c r="F1" s="129"/>
      <c r="G1" s="129"/>
      <c r="H1" s="129"/>
      <c r="I1" s="129"/>
      <c r="J1" s="129"/>
      <c r="K1" s="129"/>
      <c r="L1" s="262"/>
      <c r="O1" s="263"/>
    </row>
    <row r="3" spans="1:15" ht="18">
      <c r="A3" s="132"/>
      <c r="B3" s="133"/>
      <c r="C3" s="133"/>
      <c r="D3" s="1117"/>
      <c r="E3" s="1117"/>
      <c r="F3" s="133"/>
      <c r="G3" s="133"/>
      <c r="H3" s="133"/>
      <c r="I3" s="133"/>
      <c r="J3" s="133"/>
      <c r="K3" s="133"/>
      <c r="L3" s="133"/>
      <c r="M3" s="133"/>
      <c r="N3" s="133"/>
      <c r="O3" s="880"/>
    </row>
    <row r="4" spans="1:15" ht="18">
      <c r="A4" s="1516" t="s">
        <v>240</v>
      </c>
      <c r="B4" s="1516"/>
      <c r="C4" s="1516"/>
      <c r="D4" s="1516"/>
      <c r="E4" s="1516"/>
      <c r="F4" s="1516"/>
      <c r="G4" s="1516"/>
      <c r="H4" s="1516"/>
      <c r="I4" s="1516"/>
      <c r="J4" s="1516"/>
      <c r="K4" s="1516"/>
      <c r="L4" s="1516"/>
      <c r="M4" s="265"/>
      <c r="N4" s="265"/>
      <c r="O4" s="265"/>
    </row>
    <row r="5" spans="1:15" ht="18">
      <c r="A5" s="1516" t="s">
        <v>120</v>
      </c>
      <c r="B5" s="1516"/>
      <c r="C5" s="1516"/>
      <c r="D5" s="1516"/>
      <c r="E5" s="1516"/>
      <c r="F5" s="1516"/>
      <c r="G5" s="1516"/>
      <c r="H5" s="1516"/>
      <c r="I5" s="1516"/>
      <c r="J5" s="1516"/>
      <c r="K5" s="1516"/>
      <c r="L5" s="1516"/>
      <c r="M5" s="265"/>
      <c r="N5" s="265"/>
      <c r="O5" s="265"/>
    </row>
    <row r="6" spans="1:15" ht="18">
      <c r="A6" s="1517" t="s">
        <v>948</v>
      </c>
      <c r="B6" s="1517"/>
      <c r="C6" s="1517"/>
      <c r="D6" s="1517"/>
      <c r="E6" s="1517"/>
      <c r="F6" s="1517"/>
      <c r="G6" s="1517"/>
      <c r="H6" s="1517"/>
      <c r="I6" s="1517"/>
      <c r="J6" s="1517"/>
      <c r="K6" s="1517"/>
      <c r="L6" s="1517"/>
      <c r="M6" s="265"/>
      <c r="N6" s="265"/>
      <c r="O6" s="265"/>
    </row>
    <row r="7" spans="1:15" ht="12" customHeight="1">
      <c r="A7" s="133"/>
      <c r="B7" s="133"/>
      <c r="C7" s="133"/>
      <c r="D7" s="136"/>
      <c r="E7" s="136"/>
      <c r="F7" s="133"/>
      <c r="G7" s="133"/>
      <c r="H7" s="133"/>
      <c r="I7" s="133"/>
      <c r="J7" s="133"/>
      <c r="K7" s="133"/>
      <c r="L7" s="133"/>
      <c r="M7" s="133"/>
      <c r="N7" s="133"/>
      <c r="O7" s="133"/>
    </row>
    <row r="8" spans="1:15" ht="18">
      <c r="A8" s="1518" t="s">
        <v>664</v>
      </c>
      <c r="B8" s="1518"/>
      <c r="C8" s="1518"/>
      <c r="D8" s="1518"/>
      <c r="E8" s="1518"/>
      <c r="F8" s="1518"/>
      <c r="G8" s="1518"/>
      <c r="H8" s="1518"/>
      <c r="I8" s="1518"/>
      <c r="J8" s="1518"/>
      <c r="K8" s="1518"/>
      <c r="L8" s="1518"/>
      <c r="M8" s="266"/>
      <c r="N8" s="266"/>
      <c r="O8" s="266"/>
    </row>
    <row r="9" spans="1:15" ht="18">
      <c r="A9" s="1516" t="s">
        <v>488</v>
      </c>
      <c r="B9" s="1516"/>
      <c r="C9" s="1516"/>
      <c r="D9" s="1516"/>
      <c r="E9" s="1516"/>
      <c r="F9" s="1516"/>
      <c r="G9" s="1516"/>
      <c r="H9" s="1516"/>
      <c r="I9" s="1516"/>
      <c r="J9" s="1516"/>
      <c r="K9" s="1516"/>
      <c r="L9" s="1516"/>
      <c r="M9" s="265"/>
      <c r="N9" s="265"/>
      <c r="O9" s="265"/>
    </row>
    <row r="10" spans="1:15" ht="18">
      <c r="A10" s="880"/>
      <c r="B10" s="880"/>
      <c r="C10" s="880"/>
      <c r="D10" s="880"/>
      <c r="E10" s="880"/>
      <c r="F10" s="880"/>
      <c r="G10" s="880"/>
      <c r="H10" s="880"/>
      <c r="I10" s="880"/>
      <c r="J10" s="880"/>
      <c r="K10" s="880"/>
      <c r="L10" s="880"/>
      <c r="M10" s="265"/>
      <c r="N10" s="265"/>
      <c r="O10" s="265"/>
    </row>
    <row r="11" spans="1:15" ht="18">
      <c r="A11" s="880"/>
      <c r="B11" s="880"/>
      <c r="C11" s="880"/>
      <c r="D11" s="880"/>
      <c r="E11" s="880"/>
      <c r="F11" s="880"/>
      <c r="G11" s="880"/>
      <c r="H11" s="880"/>
      <c r="I11" s="880"/>
      <c r="J11" s="880"/>
      <c r="K11" s="880"/>
      <c r="L11" s="880"/>
      <c r="M11" s="265"/>
      <c r="N11" s="265"/>
      <c r="O11" s="265"/>
    </row>
    <row r="12" spans="1:15" ht="15" customHeight="1">
      <c r="H12" s="1097"/>
      <c r="I12" s="880"/>
      <c r="J12" s="1097" t="s">
        <v>478</v>
      </c>
    </row>
    <row r="13" spans="1:15" ht="15" customHeight="1">
      <c r="H13" s="1097"/>
      <c r="I13" s="880"/>
      <c r="J13" s="1097" t="s">
        <v>486</v>
      </c>
    </row>
    <row r="14" spans="1:15" ht="15" customHeight="1">
      <c r="H14" s="1097"/>
      <c r="I14" s="880"/>
      <c r="J14" s="1097" t="s">
        <v>390</v>
      </c>
    </row>
    <row r="15" spans="1:15" s="1098" customFormat="1" ht="15" customHeight="1">
      <c r="C15" s="1097"/>
      <c r="D15" s="1099"/>
      <c r="E15" s="1099"/>
      <c r="H15" s="1097"/>
      <c r="I15" s="880"/>
      <c r="J15" s="1097" t="s">
        <v>479</v>
      </c>
    </row>
    <row r="16" spans="1:15" s="1098" customFormat="1" ht="15" customHeight="1">
      <c r="B16" s="1102" t="s">
        <v>1</v>
      </c>
      <c r="C16" s="1065"/>
      <c r="D16" s="1102" t="s">
        <v>279</v>
      </c>
      <c r="F16" s="1103" t="s">
        <v>480</v>
      </c>
      <c r="G16" s="1104"/>
      <c r="H16" s="1103" t="s">
        <v>481</v>
      </c>
      <c r="I16" s="1104"/>
      <c r="J16" s="1101" t="s">
        <v>482</v>
      </c>
      <c r="K16" s="1101"/>
      <c r="L16" s="1102" t="s">
        <v>483</v>
      </c>
    </row>
    <row r="17" spans="2:12" s="1098" customFormat="1" ht="15">
      <c r="B17" s="1118"/>
      <c r="C17" s="1008"/>
      <c r="F17" s="1067" t="s">
        <v>231</v>
      </c>
      <c r="G17" s="118"/>
      <c r="H17" s="1067" t="s">
        <v>232</v>
      </c>
      <c r="I17" s="118"/>
      <c r="J17" s="1067" t="s">
        <v>233</v>
      </c>
      <c r="K17" s="118"/>
      <c r="L17" s="1107" t="s">
        <v>560</v>
      </c>
    </row>
    <row r="18" spans="2:12" s="1098" customFormat="1" ht="15">
      <c r="B18" s="1118"/>
      <c r="C18" s="1008"/>
      <c r="F18" s="1067"/>
      <c r="G18" s="118"/>
      <c r="H18" s="1067"/>
      <c r="I18" s="118"/>
      <c r="J18" s="1067"/>
      <c r="K18" s="118"/>
      <c r="L18" s="1107"/>
    </row>
    <row r="19" spans="2:12" s="1098" customFormat="1" ht="15">
      <c r="B19" s="1008">
        <v>1</v>
      </c>
      <c r="C19" s="118"/>
      <c r="D19" s="1407" t="s">
        <v>126</v>
      </c>
      <c r="F19" s="1411">
        <v>373683.68</v>
      </c>
      <c r="J19" s="1108"/>
      <c r="L19" s="1407"/>
    </row>
    <row r="20" spans="2:12" s="1098" customFormat="1" ht="15">
      <c r="B20" s="1008"/>
      <c r="C20" s="118"/>
      <c r="D20" s="1407"/>
      <c r="F20" s="1411"/>
      <c r="G20" s="1068"/>
      <c r="H20" s="1068"/>
      <c r="I20" s="1068"/>
      <c r="J20" s="1108"/>
      <c r="K20" s="1068"/>
      <c r="L20" s="1407"/>
    </row>
    <row r="21" spans="2:12" s="1098" customFormat="1" ht="15">
      <c r="B21" s="1008">
        <v>2</v>
      </c>
      <c r="C21" s="1008"/>
      <c r="D21" s="1407" t="s">
        <v>127</v>
      </c>
      <c r="F21" s="1411">
        <v>309401.45</v>
      </c>
      <c r="G21" s="1068"/>
      <c r="H21" s="1068"/>
      <c r="I21" s="1068"/>
      <c r="J21" s="1108"/>
      <c r="K21" s="1068"/>
      <c r="L21" s="1407"/>
    </row>
    <row r="22" spans="2:12" s="1098" customFormat="1" ht="15">
      <c r="B22" s="1008"/>
      <c r="C22" s="1008"/>
      <c r="D22" s="1407"/>
      <c r="F22" s="1411"/>
      <c r="G22" s="1068"/>
      <c r="H22" s="1068"/>
      <c r="I22" s="1068"/>
      <c r="J22" s="1108"/>
      <c r="L22" s="1407"/>
    </row>
    <row r="23" spans="2:12" s="1098" customFormat="1" ht="15">
      <c r="B23" s="1008">
        <v>3</v>
      </c>
      <c r="C23" s="1008"/>
      <c r="D23" s="1407" t="s">
        <v>128</v>
      </c>
      <c r="F23" s="1411">
        <v>1212835.43</v>
      </c>
      <c r="J23" s="1108"/>
      <c r="L23" s="1407"/>
    </row>
    <row r="24" spans="2:12" s="1098" customFormat="1" ht="15">
      <c r="B24" s="1008"/>
      <c r="C24" s="1008"/>
      <c r="D24" s="1407"/>
      <c r="F24" s="1412"/>
      <c r="J24" s="1108"/>
      <c r="L24" s="1407"/>
    </row>
    <row r="25" spans="2:12" s="1098" customFormat="1" ht="15">
      <c r="B25" s="1008">
        <v>4</v>
      </c>
      <c r="C25" s="118"/>
      <c r="D25" s="1407" t="s">
        <v>130</v>
      </c>
      <c r="F25" s="1413">
        <f>'WP-6b'!AG57</f>
        <v>114381.27</v>
      </c>
      <c r="H25" s="1119"/>
      <c r="J25" s="993"/>
      <c r="L25" s="1407"/>
    </row>
    <row r="26" spans="2:12" s="1098" customFormat="1" ht="15">
      <c r="B26" s="1008"/>
      <c r="C26" s="1008"/>
      <c r="F26" s="1407"/>
      <c r="J26" s="993"/>
      <c r="L26" s="1407"/>
    </row>
    <row r="27" spans="2:12" s="1098" customFormat="1" ht="15.75">
      <c r="B27" s="1008">
        <v>5</v>
      </c>
      <c r="C27" s="1008"/>
      <c r="D27" s="1099" t="s">
        <v>535</v>
      </c>
      <c r="F27" s="1110">
        <f>SUM(F19:F25)</f>
        <v>2010301.83</v>
      </c>
      <c r="H27" s="1120">
        <f>F!H21*100</f>
        <v>28.409996038662509</v>
      </c>
      <c r="J27" s="1110">
        <f>F27*(H27/100)</f>
        <v>571126.67026815994</v>
      </c>
      <c r="L27" s="1409" t="s">
        <v>958</v>
      </c>
    </row>
    <row r="28" spans="2:12" s="1098" customFormat="1" ht="15">
      <c r="B28" s="1008"/>
      <c r="C28" s="1008"/>
      <c r="H28" s="1119"/>
      <c r="J28" s="993"/>
      <c r="L28" s="1407"/>
    </row>
    <row r="29" spans="2:12" s="1098" customFormat="1" ht="15.75">
      <c r="B29" s="1008">
        <v>6</v>
      </c>
      <c r="C29" s="1008"/>
      <c r="D29" s="1407" t="s">
        <v>485</v>
      </c>
      <c r="F29" s="1411">
        <v>136488.22</v>
      </c>
      <c r="G29" s="1096"/>
      <c r="H29" s="1120">
        <v>100</v>
      </c>
      <c r="J29" s="1112">
        <f>F29*(H29/100)</f>
        <v>136488.22</v>
      </c>
      <c r="L29" s="1407"/>
    </row>
    <row r="30" spans="2:12" s="1098" customFormat="1" ht="16.5" thickBot="1">
      <c r="B30" s="1008"/>
      <c r="C30" s="118"/>
      <c r="G30" s="1072"/>
      <c r="H30" s="1119"/>
      <c r="J30" s="993"/>
    </row>
    <row r="31" spans="2:12" ht="16.5" thickBot="1">
      <c r="B31" s="1008">
        <v>7</v>
      </c>
      <c r="C31" s="28"/>
      <c r="D31" s="1099" t="s">
        <v>5</v>
      </c>
      <c r="F31" s="1108"/>
      <c r="J31" s="1115">
        <f>SUM(J19:J29)</f>
        <v>707614.89026815991</v>
      </c>
      <c r="K31" s="1098"/>
      <c r="L31" s="1114"/>
    </row>
    <row r="32" spans="2:12" ht="15.75">
      <c r="B32" s="1104"/>
      <c r="D32" s="1098"/>
      <c r="E32" s="1098"/>
      <c r="H32" s="1119"/>
      <c r="I32" s="1098"/>
      <c r="J32" s="1110"/>
      <c r="K32" s="1098"/>
      <c r="L32" s="1098"/>
    </row>
    <row r="33" spans="2:12" ht="15.75">
      <c r="B33" s="1104"/>
      <c r="H33" s="1098"/>
      <c r="I33" s="1098"/>
      <c r="J33" s="1037"/>
      <c r="K33" s="1113"/>
      <c r="L33" s="1113"/>
    </row>
    <row r="34" spans="2:12" ht="15">
      <c r="J34" s="1037"/>
      <c r="K34" s="1098"/>
      <c r="L34" s="1098"/>
    </row>
    <row r="35" spans="2:12" ht="15">
      <c r="J35" s="1037"/>
      <c r="K35" s="1098"/>
      <c r="L35" s="1098"/>
    </row>
  </sheetData>
  <mergeCells count="5">
    <mergeCell ref="A4:L4"/>
    <mergeCell ref="A5:L5"/>
    <mergeCell ref="A6:L6"/>
    <mergeCell ref="A8:L8"/>
    <mergeCell ref="A9:L9"/>
  </mergeCells>
  <printOptions horizontalCentered="1"/>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22"/>
  <sheetViews>
    <sheetView view="pageBreakPreview" zoomScaleNormal="100" zoomScaleSheetLayoutView="100" workbookViewId="0">
      <selection activeCell="A2" sqref="A2"/>
    </sheetView>
  </sheetViews>
  <sheetFormatPr defaultColWidth="9" defaultRowHeight="12.75"/>
  <cols>
    <col min="1" max="1" width="3" style="28" customWidth="1"/>
    <col min="2" max="2" width="4.25" style="28" customWidth="1"/>
    <col min="3" max="3" width="26.5" style="28" bestFit="1" customWidth="1"/>
    <col min="4" max="4" width="16" style="28" customWidth="1"/>
    <col min="5" max="5" width="1.75" style="28" customWidth="1"/>
    <col min="6" max="6" width="14" style="28" customWidth="1"/>
    <col min="7" max="9" width="9" style="28"/>
    <col min="10" max="10" width="10.5" style="28" bestFit="1" customWidth="1"/>
    <col min="11" max="16384" width="9" style="28"/>
  </cols>
  <sheetData>
    <row r="1" spans="1:16" s="1098" customFormat="1" ht="18">
      <c r="A1" s="12" t="s">
        <v>1379</v>
      </c>
      <c r="B1" s="129"/>
      <c r="C1" s="129"/>
      <c r="D1" s="1105"/>
      <c r="E1" s="1105"/>
      <c r="F1" s="129"/>
      <c r="G1" s="129"/>
      <c r="H1" s="129"/>
      <c r="I1" s="129"/>
      <c r="J1" s="129"/>
      <c r="K1" s="129"/>
      <c r="L1" s="262"/>
      <c r="P1" s="263"/>
    </row>
    <row r="2" spans="1:16" s="1096" customFormat="1"/>
    <row r="3" spans="1:16" s="1096" customFormat="1" ht="18">
      <c r="A3" s="132"/>
      <c r="B3" s="133"/>
      <c r="C3" s="133"/>
      <c r="D3" s="1117"/>
      <c r="E3" s="1117"/>
      <c r="F3" s="133"/>
      <c r="G3" s="133"/>
      <c r="H3" s="133"/>
      <c r="I3" s="133"/>
      <c r="J3" s="133"/>
      <c r="K3" s="133"/>
      <c r="L3" s="133"/>
      <c r="M3" s="133"/>
      <c r="N3" s="133"/>
      <c r="O3" s="133"/>
      <c r="P3" s="880"/>
    </row>
    <row r="4" spans="1:16" s="1096" customFormat="1" ht="18">
      <c r="A4" s="1516" t="s">
        <v>240</v>
      </c>
      <c r="B4" s="1516"/>
      <c r="C4" s="1516"/>
      <c r="D4" s="1516"/>
      <c r="E4" s="1516"/>
      <c r="F4" s="1516"/>
      <c r="G4" s="265"/>
      <c r="H4" s="265"/>
      <c r="I4" s="265"/>
      <c r="J4" s="265"/>
      <c r="K4" s="265"/>
      <c r="L4" s="265"/>
      <c r="M4" s="265"/>
      <c r="N4" s="265"/>
      <c r="O4" s="265"/>
      <c r="P4" s="265"/>
    </row>
    <row r="5" spans="1:16" s="1096" customFormat="1" ht="18">
      <c r="A5" s="1516" t="s">
        <v>120</v>
      </c>
      <c r="B5" s="1516"/>
      <c r="C5" s="1516"/>
      <c r="D5" s="1516"/>
      <c r="E5" s="1516"/>
      <c r="F5" s="1516"/>
      <c r="G5" s="265"/>
      <c r="H5" s="265"/>
      <c r="I5" s="265"/>
      <c r="J5" s="265"/>
      <c r="K5" s="265"/>
      <c r="L5" s="265"/>
      <c r="M5" s="265"/>
      <c r="N5" s="265"/>
      <c r="O5" s="265"/>
      <c r="P5" s="265"/>
    </row>
    <row r="6" spans="1:16" s="1096" customFormat="1" ht="18">
      <c r="A6" s="1517" t="s">
        <v>948</v>
      </c>
      <c r="B6" s="1517"/>
      <c r="C6" s="1517"/>
      <c r="D6" s="1517"/>
      <c r="E6" s="1517"/>
      <c r="F6" s="1517"/>
      <c r="G6" s="265"/>
      <c r="H6" s="265"/>
      <c r="I6" s="265"/>
      <c r="J6" s="265"/>
      <c r="K6" s="265"/>
      <c r="L6" s="265"/>
      <c r="M6" s="265"/>
      <c r="N6" s="265"/>
      <c r="O6" s="265"/>
      <c r="P6" s="265"/>
    </row>
    <row r="7" spans="1:16" s="1096" customFormat="1" ht="12" customHeight="1">
      <c r="A7" s="133"/>
      <c r="B7" s="133"/>
      <c r="C7" s="133"/>
      <c r="D7" s="136"/>
      <c r="E7" s="136"/>
      <c r="F7" s="133"/>
      <c r="G7" s="133"/>
      <c r="H7" s="133"/>
      <c r="I7" s="133"/>
      <c r="J7" s="133"/>
      <c r="K7" s="133"/>
      <c r="L7" s="133"/>
      <c r="M7" s="133"/>
      <c r="N7" s="133"/>
      <c r="O7" s="133"/>
      <c r="P7" s="133"/>
    </row>
    <row r="8" spans="1:16" s="1096" customFormat="1" ht="18">
      <c r="A8" s="1518" t="s">
        <v>1066</v>
      </c>
      <c r="B8" s="1518"/>
      <c r="C8" s="1518"/>
      <c r="D8" s="1518"/>
      <c r="E8" s="1518"/>
      <c r="F8" s="1518"/>
      <c r="G8" s="266"/>
      <c r="H8" s="266"/>
      <c r="I8" s="266"/>
      <c r="J8" s="266"/>
      <c r="K8" s="266"/>
      <c r="L8" s="266"/>
      <c r="M8" s="266"/>
      <c r="N8" s="266"/>
      <c r="O8" s="266"/>
      <c r="P8" s="266"/>
    </row>
    <row r="9" spans="1:16" s="1096" customFormat="1" ht="18">
      <c r="A9" s="1516" t="s">
        <v>1065</v>
      </c>
      <c r="B9" s="1516"/>
      <c r="C9" s="1516"/>
      <c r="D9" s="1516"/>
      <c r="E9" s="1516"/>
      <c r="F9" s="1516"/>
      <c r="G9" s="265"/>
      <c r="H9" s="265"/>
      <c r="I9" s="265"/>
      <c r="J9" s="265"/>
      <c r="K9" s="265"/>
      <c r="L9" s="265"/>
      <c r="M9" s="265"/>
      <c r="N9" s="265"/>
      <c r="O9" s="265"/>
      <c r="P9" s="265"/>
    </row>
    <row r="12" spans="1:16" ht="15">
      <c r="C12" s="1121" t="s">
        <v>710</v>
      </c>
    </row>
    <row r="13" spans="1:16" ht="15">
      <c r="C13" s="1121"/>
    </row>
    <row r="15" spans="1:16">
      <c r="D15" s="1414">
        <v>2014</v>
      </c>
      <c r="E15" s="1415"/>
      <c r="F15" s="1414">
        <v>2013</v>
      </c>
    </row>
    <row r="16" spans="1:16">
      <c r="D16" s="1122" t="s">
        <v>480</v>
      </c>
      <c r="F16" s="1122" t="s">
        <v>480</v>
      </c>
    </row>
    <row r="17" spans="3:6" ht="14.25">
      <c r="C17" s="1123"/>
    </row>
    <row r="18" spans="3:6" ht="14.25">
      <c r="C18" s="1123" t="s">
        <v>668</v>
      </c>
      <c r="D18" s="1416">
        <v>154413971</v>
      </c>
      <c r="F18" s="1416">
        <v>149719189</v>
      </c>
    </row>
    <row r="19" spans="3:6" ht="14.25">
      <c r="C19" s="1123" t="s">
        <v>669</v>
      </c>
      <c r="D19" s="1416">
        <v>93786811</v>
      </c>
      <c r="F19" s="1416">
        <v>94586900</v>
      </c>
    </row>
    <row r="20" spans="3:6" ht="14.25">
      <c r="C20" s="1123" t="s">
        <v>670</v>
      </c>
      <c r="D20" s="1417">
        <v>4215005</v>
      </c>
      <c r="F20" s="1417">
        <v>2204000</v>
      </c>
    </row>
    <row r="21" spans="3:6" ht="15">
      <c r="C21" s="1121" t="s">
        <v>4</v>
      </c>
      <c r="D21" s="1124">
        <f>SUM(D18:D20)</f>
        <v>252415787</v>
      </c>
      <c r="F21" s="1124">
        <f>SUM(F17:F20)</f>
        <v>246510089</v>
      </c>
    </row>
    <row r="22" spans="3:6" ht="14.25">
      <c r="D22" s="1123"/>
    </row>
  </sheetData>
  <mergeCells count="5">
    <mergeCell ref="A8:F8"/>
    <mergeCell ref="A9:F9"/>
    <mergeCell ref="A4:F4"/>
    <mergeCell ref="A5:F5"/>
    <mergeCell ref="A6:F6"/>
  </mergeCells>
  <printOptions horizontalCentered="1"/>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view="pageBreakPreview" zoomScaleNormal="100" zoomScaleSheetLayoutView="100" workbookViewId="0">
      <selection activeCell="A2" sqref="A2"/>
    </sheetView>
  </sheetViews>
  <sheetFormatPr defaultColWidth="9" defaultRowHeight="12.75"/>
  <cols>
    <col min="1" max="1" width="6.875" style="1096" customWidth="1"/>
    <col min="2" max="2" width="7.5" style="1096" bestFit="1" customWidth="1"/>
    <col min="3" max="3" width="5" style="1096" customWidth="1"/>
    <col min="4" max="4" width="35.625" style="1096" bestFit="1" customWidth="1"/>
    <col min="5" max="5" width="14.625" style="1096" bestFit="1" customWidth="1"/>
    <col min="6" max="6" width="3.5" style="1096" customWidth="1"/>
    <col min="7" max="7" width="2.125" style="1096" customWidth="1"/>
    <col min="8" max="8" width="12.875" style="1096" bestFit="1" customWidth="1"/>
    <col min="9" max="9" width="19.875" style="1096" bestFit="1" customWidth="1"/>
    <col min="10" max="10" width="13.375" style="1096" bestFit="1" customWidth="1"/>
    <col min="11" max="11" width="5.125" style="1096" customWidth="1"/>
    <col min="12" max="12" width="41.375" style="1096" customWidth="1"/>
    <col min="13" max="13" width="10" style="1096" bestFit="1" customWidth="1"/>
    <col min="14" max="14" width="17.125" style="1096" bestFit="1" customWidth="1"/>
    <col min="15" max="16384" width="9" style="1096"/>
  </cols>
  <sheetData>
    <row r="1" spans="1:16" s="1098" customFormat="1" ht="18">
      <c r="A1" s="12" t="s">
        <v>1380</v>
      </c>
      <c r="B1" s="129"/>
      <c r="C1" s="129"/>
      <c r="D1" s="1105"/>
      <c r="E1" s="1105"/>
      <c r="F1" s="1105"/>
      <c r="G1" s="1105"/>
      <c r="H1" s="1105"/>
      <c r="I1" s="129"/>
      <c r="J1" s="129"/>
      <c r="K1" s="129"/>
      <c r="L1" s="262"/>
      <c r="P1" s="263"/>
    </row>
    <row r="3" spans="1:16" ht="18">
      <c r="A3" s="132"/>
      <c r="B3" s="133"/>
      <c r="C3" s="133"/>
      <c r="D3" s="1117"/>
      <c r="E3" s="1117"/>
      <c r="F3" s="1117"/>
      <c r="G3" s="1117"/>
      <c r="H3" s="1117"/>
      <c r="I3" s="133"/>
      <c r="J3" s="133"/>
      <c r="K3" s="133"/>
      <c r="L3" s="133"/>
      <c r="M3" s="133"/>
      <c r="N3" s="133"/>
      <c r="O3" s="133"/>
      <c r="P3" s="880"/>
    </row>
    <row r="4" spans="1:16" ht="18">
      <c r="A4" s="1516" t="s">
        <v>240</v>
      </c>
      <c r="B4" s="1516"/>
      <c r="C4" s="1516"/>
      <c r="D4" s="1516"/>
      <c r="E4" s="1516"/>
      <c r="F4" s="1516"/>
      <c r="G4" s="1516"/>
      <c r="H4" s="1516"/>
      <c r="I4" s="265"/>
      <c r="J4" s="265"/>
      <c r="K4" s="265"/>
      <c r="L4" s="265"/>
      <c r="M4" s="265"/>
      <c r="N4" s="265"/>
      <c r="O4" s="265"/>
      <c r="P4" s="265"/>
    </row>
    <row r="5" spans="1:16" ht="18">
      <c r="A5" s="1516" t="s">
        <v>120</v>
      </c>
      <c r="B5" s="1516"/>
      <c r="C5" s="1516"/>
      <c r="D5" s="1516"/>
      <c r="E5" s="1516"/>
      <c r="F5" s="1516"/>
      <c r="G5" s="1516"/>
      <c r="H5" s="1516"/>
      <c r="I5" s="265"/>
      <c r="J5" s="265"/>
      <c r="K5" s="265"/>
      <c r="L5" s="265"/>
      <c r="M5" s="265"/>
      <c r="N5" s="265"/>
      <c r="O5" s="265"/>
      <c r="P5" s="265"/>
    </row>
    <row r="6" spans="1:16" ht="18">
      <c r="A6" s="1517" t="s">
        <v>948</v>
      </c>
      <c r="B6" s="1517"/>
      <c r="C6" s="1517"/>
      <c r="D6" s="1517"/>
      <c r="E6" s="1517"/>
      <c r="F6" s="1517"/>
      <c r="G6" s="1517"/>
      <c r="H6" s="1517"/>
      <c r="I6" s="265"/>
      <c r="J6" s="265"/>
      <c r="K6" s="265"/>
      <c r="L6" s="265"/>
      <c r="M6" s="265"/>
      <c r="N6" s="265"/>
      <c r="O6" s="265"/>
      <c r="P6" s="265"/>
    </row>
    <row r="7" spans="1:16" ht="12" customHeight="1">
      <c r="A7" s="133"/>
      <c r="B7" s="133"/>
      <c r="C7" s="133"/>
      <c r="D7" s="136"/>
      <c r="E7" s="136"/>
      <c r="F7" s="136"/>
      <c r="G7" s="136"/>
      <c r="H7" s="136"/>
      <c r="I7" s="133"/>
      <c r="J7" s="133"/>
      <c r="K7" s="133"/>
      <c r="L7" s="133"/>
      <c r="M7" s="133"/>
      <c r="N7" s="133"/>
      <c r="O7" s="133"/>
      <c r="P7" s="133"/>
    </row>
    <row r="8" spans="1:16" ht="18">
      <c r="A8" s="1518" t="s">
        <v>1063</v>
      </c>
      <c r="B8" s="1518"/>
      <c r="C8" s="1518"/>
      <c r="D8" s="1518"/>
      <c r="E8" s="1518"/>
      <c r="F8" s="1518"/>
      <c r="G8" s="1518"/>
      <c r="H8" s="1518"/>
      <c r="I8" s="266"/>
      <c r="J8" s="266"/>
      <c r="K8" s="266"/>
      <c r="L8" s="266"/>
      <c r="M8" s="266"/>
      <c r="N8" s="266"/>
      <c r="O8" s="266"/>
      <c r="P8" s="266"/>
    </row>
    <row r="9" spans="1:16" ht="18">
      <c r="A9" s="1516" t="s">
        <v>1285</v>
      </c>
      <c r="B9" s="1516"/>
      <c r="C9" s="1516"/>
      <c r="D9" s="1516"/>
      <c r="E9" s="1516"/>
      <c r="F9" s="1516"/>
      <c r="G9" s="1516"/>
      <c r="H9" s="1516"/>
      <c r="I9" s="265"/>
      <c r="J9" s="265"/>
      <c r="K9" s="265"/>
      <c r="L9" s="265"/>
      <c r="M9" s="265"/>
      <c r="N9" s="265"/>
      <c r="O9" s="265"/>
      <c r="P9" s="265"/>
    </row>
    <row r="10" spans="1:16" ht="18">
      <c r="A10" s="880"/>
      <c r="B10" s="880"/>
      <c r="C10" s="880"/>
      <c r="D10" s="880"/>
      <c r="E10" s="880"/>
      <c r="F10" s="880"/>
      <c r="G10" s="880"/>
      <c r="H10" s="880"/>
      <c r="I10" s="880"/>
      <c r="J10" s="880"/>
      <c r="K10" s="880"/>
      <c r="L10" s="880"/>
      <c r="M10" s="880"/>
      <c r="N10" s="265"/>
      <c r="O10" s="265"/>
      <c r="P10" s="265"/>
    </row>
    <row r="11" spans="1:16" ht="15.75">
      <c r="B11" s="1125" t="s">
        <v>1</v>
      </c>
      <c r="C11" s="1065"/>
      <c r="D11" s="1125" t="s">
        <v>277</v>
      </c>
      <c r="E11" s="1098"/>
      <c r="F11" s="1098"/>
      <c r="G11" s="1104"/>
      <c r="H11" s="1126" t="s">
        <v>480</v>
      </c>
      <c r="I11" s="1127"/>
    </row>
    <row r="12" spans="1:16" ht="15">
      <c r="B12" s="1066"/>
      <c r="C12" s="1066"/>
      <c r="D12" s="118"/>
      <c r="E12" s="118"/>
      <c r="F12" s="118"/>
      <c r="G12" s="118"/>
      <c r="H12" s="1008"/>
      <c r="I12" s="1127"/>
    </row>
    <row r="13" spans="1:16" ht="15.75">
      <c r="B13" s="879">
        <v>1</v>
      </c>
      <c r="C13" s="879"/>
      <c r="D13" s="1098" t="s">
        <v>1184</v>
      </c>
      <c r="E13" s="118"/>
      <c r="F13" s="118"/>
      <c r="G13" s="118"/>
      <c r="H13" s="1418">
        <v>38140000</v>
      </c>
      <c r="I13" s="1127"/>
    </row>
    <row r="14" spans="1:16" ht="15.75">
      <c r="B14" s="879"/>
      <c r="C14" s="879"/>
      <c r="D14" s="1098"/>
      <c r="E14" s="118"/>
      <c r="F14" s="118"/>
      <c r="G14" s="118"/>
      <c r="H14" s="1128"/>
      <c r="I14" s="1127"/>
    </row>
    <row r="15" spans="1:16" ht="15.75">
      <c r="B15" s="879">
        <v>2</v>
      </c>
      <c r="C15" s="879"/>
      <c r="D15" s="1098" t="s">
        <v>1286</v>
      </c>
      <c r="E15" s="1129"/>
      <c r="F15" s="1129"/>
      <c r="G15" s="1129"/>
      <c r="H15" s="1419">
        <v>2220928</v>
      </c>
      <c r="I15" s="1127"/>
    </row>
    <row r="16" spans="1:16" ht="15.75">
      <c r="B16" s="879"/>
      <c r="C16" s="879"/>
      <c r="D16" s="1098"/>
      <c r="E16" s="1129"/>
      <c r="F16" s="1129"/>
      <c r="G16" s="1129"/>
      <c r="H16" s="1130"/>
      <c r="I16" s="1127"/>
    </row>
    <row r="17" spans="2:9" ht="15.75">
      <c r="B17" s="879">
        <v>3</v>
      </c>
      <c r="C17" s="879"/>
      <c r="D17" s="1098" t="s">
        <v>1185</v>
      </c>
      <c r="E17" s="1131" t="s">
        <v>1183</v>
      </c>
      <c r="F17" s="1129"/>
      <c r="G17" s="1129"/>
      <c r="H17" s="1420">
        <f>H13-H15</f>
        <v>35919072</v>
      </c>
      <c r="I17" s="1127"/>
    </row>
    <row r="18" spans="2:9" ht="15.75">
      <c r="B18" s="879"/>
      <c r="C18" s="879"/>
      <c r="D18" s="1098"/>
      <c r="E18" s="1129"/>
      <c r="F18" s="1129"/>
      <c r="G18" s="1129"/>
      <c r="H18" s="1130"/>
      <c r="I18" s="1127"/>
    </row>
    <row r="19" spans="2:9" ht="15.75">
      <c r="B19" s="879">
        <v>4</v>
      </c>
      <c r="C19" s="879"/>
      <c r="D19" s="1098" t="s">
        <v>1170</v>
      </c>
      <c r="E19" s="1129"/>
      <c r="F19" s="1129"/>
      <c r="G19" s="1129"/>
      <c r="H19" s="1132">
        <v>35919072</v>
      </c>
      <c r="I19" s="1127"/>
    </row>
    <row r="20" spans="2:9" ht="15.75">
      <c r="B20" s="879"/>
      <c r="C20" s="879"/>
      <c r="D20" s="1098"/>
      <c r="E20" s="118"/>
      <c r="F20" s="118"/>
      <c r="G20" s="118"/>
      <c r="H20" s="1128"/>
      <c r="I20" s="1127"/>
    </row>
    <row r="21" spans="2:9" ht="15.75">
      <c r="B21" s="879">
        <v>5</v>
      </c>
      <c r="C21" s="879"/>
      <c r="D21" s="1099" t="s">
        <v>1146</v>
      </c>
      <c r="E21" s="1133" t="s">
        <v>1180</v>
      </c>
      <c r="F21" s="1134"/>
      <c r="G21" s="1134"/>
      <c r="H21" s="1071">
        <f>H19-H17</f>
        <v>0</v>
      </c>
      <c r="I21" s="1127"/>
    </row>
    <row r="22" spans="2:9" ht="15.75">
      <c r="B22" s="699"/>
      <c r="C22" s="699"/>
      <c r="D22" s="118"/>
      <c r="E22" s="118"/>
      <c r="F22" s="118"/>
      <c r="G22" s="118"/>
      <c r="H22" s="1110"/>
      <c r="I22" s="20"/>
    </row>
    <row r="23" spans="2:9" ht="15.75">
      <c r="B23" s="699"/>
      <c r="C23" s="699"/>
      <c r="D23" s="118"/>
      <c r="E23" s="118"/>
      <c r="F23" s="118"/>
      <c r="G23" s="118"/>
      <c r="H23" s="1110"/>
      <c r="I23" s="1127"/>
    </row>
    <row r="24" spans="2:9" ht="15.75">
      <c r="B24" s="879"/>
      <c r="C24" s="879"/>
      <c r="D24" s="118"/>
      <c r="E24" s="118"/>
      <c r="F24" s="118"/>
      <c r="G24" s="118"/>
      <c r="H24" s="1110"/>
      <c r="I24" s="1127"/>
    </row>
    <row r="25" spans="2:9" ht="15.75">
      <c r="B25" s="879"/>
      <c r="C25" s="879"/>
      <c r="D25" s="118"/>
      <c r="E25" s="118"/>
      <c r="F25" s="118"/>
      <c r="G25" s="118"/>
      <c r="H25" s="993"/>
      <c r="I25" s="118"/>
    </row>
  </sheetData>
  <mergeCells count="5">
    <mergeCell ref="A4:H4"/>
    <mergeCell ref="A5:H5"/>
    <mergeCell ref="A6:H6"/>
    <mergeCell ref="A8:H8"/>
    <mergeCell ref="A9:H9"/>
  </mergeCells>
  <printOptions horizontalCentered="1"/>
  <pageMargins left="0.7" right="0.7" top="0.75" bottom="0.75" header="0.3" footer="0.3"/>
  <pageSetup scale="96"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85" zoomScaleNormal="100" zoomScaleSheetLayoutView="85" workbookViewId="0">
      <selection activeCell="A2" sqref="A2"/>
    </sheetView>
  </sheetViews>
  <sheetFormatPr defaultColWidth="9" defaultRowHeight="12.75"/>
  <cols>
    <col min="1" max="1" width="1.5" style="1096" customWidth="1"/>
    <col min="2" max="2" width="8.75" style="1096" customWidth="1"/>
    <col min="3" max="3" width="3.875" style="1096" customWidth="1"/>
    <col min="4" max="4" width="25.125" style="1096" customWidth="1"/>
    <col min="5" max="5" width="2.5" style="1096" customWidth="1"/>
    <col min="6" max="6" width="15.75" style="1096" customWidth="1"/>
    <col min="7" max="7" width="2" style="1096" customWidth="1"/>
    <col min="8" max="8" width="4.75" style="1096" customWidth="1"/>
    <col min="9" max="9" width="25.75" style="1096" customWidth="1"/>
    <col min="10" max="10" width="5.125" style="1096" customWidth="1"/>
    <col min="11" max="11" width="41.375" style="1096" customWidth="1"/>
    <col min="12" max="12" width="10" style="1096" bestFit="1" customWidth="1"/>
    <col min="13" max="13" width="17.125" style="1096" bestFit="1" customWidth="1"/>
    <col min="14" max="16384" width="9" style="1096"/>
  </cols>
  <sheetData>
    <row r="1" spans="1:15" s="1098" customFormat="1" ht="18">
      <c r="A1" s="12" t="s">
        <v>1381</v>
      </c>
      <c r="B1" s="129"/>
      <c r="C1" s="129"/>
      <c r="D1" s="1105"/>
      <c r="E1" s="1105"/>
      <c r="F1" s="129"/>
      <c r="G1" s="129"/>
      <c r="H1" s="129"/>
      <c r="I1" s="129"/>
      <c r="J1" s="129"/>
      <c r="K1" s="262"/>
      <c r="O1" s="263"/>
    </row>
    <row r="3" spans="1:15" ht="18">
      <c r="A3" s="132"/>
      <c r="B3" s="133"/>
      <c r="C3" s="133"/>
      <c r="D3" s="1117"/>
      <c r="E3" s="1117"/>
      <c r="F3" s="133"/>
      <c r="G3" s="133"/>
      <c r="H3" s="133"/>
      <c r="I3" s="133"/>
      <c r="J3" s="133"/>
      <c r="K3" s="133"/>
      <c r="L3" s="133"/>
      <c r="M3" s="133"/>
      <c r="N3" s="133"/>
      <c r="O3" s="880"/>
    </row>
    <row r="4" spans="1:15" ht="18">
      <c r="A4" s="1516" t="s">
        <v>240</v>
      </c>
      <c r="B4" s="1516"/>
      <c r="C4" s="1516"/>
      <c r="D4" s="1516"/>
      <c r="E4" s="1516"/>
      <c r="F4" s="1516"/>
      <c r="G4" s="1516"/>
      <c r="H4" s="1516"/>
      <c r="I4" s="1516"/>
      <c r="J4" s="265"/>
      <c r="K4" s="265"/>
      <c r="L4" s="265"/>
      <c r="M4" s="265"/>
      <c r="N4" s="265"/>
      <c r="O4" s="265"/>
    </row>
    <row r="5" spans="1:15" ht="18">
      <c r="A5" s="1516" t="s">
        <v>120</v>
      </c>
      <c r="B5" s="1516"/>
      <c r="C5" s="1516"/>
      <c r="D5" s="1516"/>
      <c r="E5" s="1516"/>
      <c r="F5" s="1516"/>
      <c r="G5" s="1516"/>
      <c r="H5" s="1516"/>
      <c r="I5" s="1516"/>
      <c r="J5" s="265"/>
      <c r="K5" s="265"/>
      <c r="L5" s="265"/>
      <c r="M5" s="265"/>
      <c r="N5" s="265"/>
      <c r="O5" s="265"/>
    </row>
    <row r="6" spans="1:15" ht="18">
      <c r="A6" s="1517" t="s">
        <v>948</v>
      </c>
      <c r="B6" s="1517"/>
      <c r="C6" s="1517"/>
      <c r="D6" s="1517"/>
      <c r="E6" s="1517"/>
      <c r="F6" s="1517"/>
      <c r="G6" s="1517"/>
      <c r="H6" s="1517"/>
      <c r="I6" s="1517"/>
      <c r="J6" s="265"/>
      <c r="K6" s="265"/>
      <c r="L6" s="265"/>
      <c r="M6" s="265"/>
      <c r="N6" s="265"/>
      <c r="O6" s="265"/>
    </row>
    <row r="7" spans="1:15" ht="18">
      <c r="A7" s="133"/>
      <c r="B7" s="133"/>
      <c r="C7" s="133"/>
      <c r="D7" s="136"/>
      <c r="E7" s="136"/>
      <c r="F7" s="133"/>
      <c r="G7" s="133"/>
      <c r="H7" s="133"/>
      <c r="I7" s="133"/>
      <c r="J7" s="133"/>
      <c r="K7" s="133"/>
      <c r="L7" s="133"/>
      <c r="M7" s="133"/>
      <c r="N7" s="133"/>
      <c r="O7" s="133"/>
    </row>
    <row r="8" spans="1:15" ht="18">
      <c r="A8" s="1518" t="s">
        <v>1118</v>
      </c>
      <c r="B8" s="1518"/>
      <c r="C8" s="1518"/>
      <c r="D8" s="1518"/>
      <c r="E8" s="1518"/>
      <c r="F8" s="1518"/>
      <c r="G8" s="1518"/>
      <c r="H8" s="1518"/>
      <c r="I8" s="1518"/>
      <c r="J8" s="266"/>
      <c r="K8" s="266"/>
      <c r="L8" s="266"/>
      <c r="M8" s="266"/>
      <c r="N8" s="266"/>
      <c r="O8" s="266"/>
    </row>
    <row r="9" spans="1:15" ht="18">
      <c r="A9" s="1516" t="s">
        <v>1135</v>
      </c>
      <c r="B9" s="1516"/>
      <c r="C9" s="1516"/>
      <c r="D9" s="1516"/>
      <c r="E9" s="1516"/>
      <c r="F9" s="1516"/>
      <c r="G9" s="1516"/>
      <c r="H9" s="1516"/>
      <c r="I9" s="1516"/>
      <c r="J9" s="265"/>
      <c r="K9" s="265"/>
      <c r="L9" s="265"/>
      <c r="M9" s="265"/>
      <c r="N9" s="265"/>
      <c r="O9" s="265"/>
    </row>
    <row r="10" spans="1:15" ht="18">
      <c r="A10" s="880"/>
      <c r="B10" s="880"/>
      <c r="C10" s="880"/>
      <c r="D10" s="880"/>
      <c r="E10" s="880"/>
      <c r="F10" s="880"/>
      <c r="G10" s="880"/>
      <c r="H10" s="880"/>
      <c r="I10" s="880"/>
      <c r="J10" s="880"/>
      <c r="K10" s="880"/>
      <c r="L10" s="880"/>
      <c r="M10" s="265"/>
      <c r="N10" s="265"/>
      <c r="O10" s="265"/>
    </row>
    <row r="11" spans="1:15" ht="18">
      <c r="A11" s="880"/>
      <c r="B11" s="880"/>
      <c r="C11" s="880"/>
      <c r="D11" s="880"/>
      <c r="E11" s="880"/>
      <c r="F11" s="880"/>
      <c r="G11" s="880"/>
      <c r="H11" s="880"/>
      <c r="I11" s="880"/>
      <c r="J11" s="880"/>
      <c r="K11" s="880"/>
      <c r="L11" s="880"/>
      <c r="M11" s="265"/>
      <c r="N11" s="265"/>
      <c r="O11" s="265"/>
    </row>
    <row r="12" spans="1:15" ht="18">
      <c r="H12" s="880"/>
    </row>
    <row r="13" spans="1:15" ht="18">
      <c r="F13" s="1097" t="s">
        <v>1136</v>
      </c>
      <c r="H13" s="880"/>
    </row>
    <row r="14" spans="1:15" ht="18">
      <c r="F14" s="1097" t="s">
        <v>479</v>
      </c>
      <c r="H14" s="880"/>
    </row>
    <row r="15" spans="1:15" s="1098" customFormat="1" ht="18">
      <c r="C15" s="1097"/>
      <c r="D15" s="1099"/>
      <c r="E15" s="1099"/>
      <c r="H15" s="880"/>
    </row>
    <row r="16" spans="1:15" s="1098" customFormat="1" ht="15.75">
      <c r="B16" s="1125" t="s">
        <v>1</v>
      </c>
      <c r="C16" s="1065"/>
      <c r="D16" s="1125" t="s">
        <v>277</v>
      </c>
      <c r="F16" s="1126" t="s">
        <v>480</v>
      </c>
      <c r="G16" s="1104"/>
      <c r="H16" s="1104"/>
      <c r="I16" s="1125" t="s">
        <v>483</v>
      </c>
      <c r="J16" s="1101"/>
    </row>
    <row r="17" spans="2:12" s="1098" customFormat="1" ht="15">
      <c r="B17" s="1118"/>
      <c r="C17" s="1008"/>
      <c r="F17" s="1067"/>
      <c r="G17" s="118"/>
      <c r="H17" s="118"/>
      <c r="I17" s="1067"/>
      <c r="J17" s="118"/>
      <c r="K17" s="1107"/>
    </row>
    <row r="18" spans="2:12" s="1098" customFormat="1" ht="15">
      <c r="B18" s="1118"/>
      <c r="C18" s="1008"/>
      <c r="F18" s="1067"/>
      <c r="G18" s="118"/>
      <c r="H18" s="118"/>
      <c r="I18" s="1067"/>
      <c r="J18" s="118"/>
      <c r="K18" s="1107"/>
    </row>
    <row r="19" spans="2:12" s="1098" customFormat="1" ht="15">
      <c r="B19" s="1008">
        <v>1</v>
      </c>
      <c r="C19" s="118"/>
      <c r="D19" s="1098" t="s">
        <v>36</v>
      </c>
      <c r="F19" s="1411">
        <f>'WP-6a'!D40</f>
        <v>0</v>
      </c>
      <c r="I19" s="1108"/>
    </row>
    <row r="20" spans="2:12" s="1098" customFormat="1" ht="15">
      <c r="B20" s="1008"/>
      <c r="C20" s="118"/>
      <c r="F20" s="1108"/>
      <c r="G20" s="1068"/>
      <c r="H20" s="1068"/>
      <c r="I20" s="1108"/>
      <c r="J20" s="1068"/>
    </row>
    <row r="21" spans="2:12" s="1098" customFormat="1" ht="15">
      <c r="B21" s="1008">
        <v>2</v>
      </c>
      <c r="C21" s="1008"/>
      <c r="D21" s="1098" t="s">
        <v>77</v>
      </c>
      <c r="F21" s="1421">
        <f>'WP-6a'!C40+'WP-6a'!E40</f>
        <v>3911486.9400000004</v>
      </c>
      <c r="G21" s="1068"/>
      <c r="H21" s="1068"/>
      <c r="I21" s="1108"/>
      <c r="J21" s="1068"/>
    </row>
    <row r="22" spans="2:12" s="1098" customFormat="1" ht="15">
      <c r="B22" s="1008"/>
      <c r="C22" s="1008"/>
      <c r="I22" s="1135"/>
    </row>
    <row r="23" spans="2:12" s="1098" customFormat="1" ht="15.75">
      <c r="B23" s="1008">
        <v>3</v>
      </c>
      <c r="C23" s="1008"/>
      <c r="D23" s="1099" t="s">
        <v>5</v>
      </c>
      <c r="F23" s="1136">
        <f>SUM(F19:F21)</f>
        <v>3911486.9400000004</v>
      </c>
      <c r="I23" s="1136"/>
      <c r="K23" s="118"/>
    </row>
    <row r="24" spans="2:12" s="1098" customFormat="1" ht="15">
      <c r="B24" s="1008"/>
      <c r="C24" s="1008"/>
      <c r="I24" s="1135"/>
    </row>
    <row r="25" spans="2:12" s="1098" customFormat="1" ht="15.75">
      <c r="B25" s="1137"/>
      <c r="C25" s="1137"/>
      <c r="D25" s="1138"/>
      <c r="E25" s="1138"/>
      <c r="F25" s="1139"/>
      <c r="G25" s="1140"/>
      <c r="H25" s="1138"/>
      <c r="I25" s="1141"/>
      <c r="J25" s="1138"/>
    </row>
    <row r="26" spans="2:12" s="1098" customFormat="1" ht="15.75">
      <c r="B26" s="1137"/>
      <c r="C26" s="1127"/>
      <c r="D26" s="1138"/>
      <c r="E26" s="1138"/>
      <c r="F26" s="1138"/>
      <c r="G26" s="1142"/>
      <c r="H26" s="1138"/>
      <c r="I26" s="1143"/>
      <c r="J26" s="1138"/>
    </row>
    <row r="27" spans="2:12" ht="15.75">
      <c r="B27" s="1137"/>
      <c r="C27" s="1020"/>
      <c r="D27" s="1140"/>
      <c r="E27" s="1140"/>
      <c r="F27" s="1139"/>
      <c r="G27" s="1140"/>
      <c r="H27" s="1140"/>
      <c r="I27" s="1141"/>
      <c r="J27" s="1138"/>
      <c r="K27" s="1114"/>
    </row>
    <row r="28" spans="2:12" ht="15.75">
      <c r="B28" s="1144"/>
      <c r="C28" s="1140"/>
      <c r="D28" s="1138"/>
      <c r="E28" s="1138"/>
      <c r="F28" s="1140"/>
      <c r="G28" s="1140"/>
      <c r="H28" s="1138"/>
      <c r="I28" s="1141"/>
      <c r="J28" s="1138"/>
      <c r="K28" s="1098"/>
    </row>
    <row r="29" spans="2:12" ht="15.75">
      <c r="B29" s="1104"/>
      <c r="H29" s="1098"/>
      <c r="I29" s="1145"/>
      <c r="J29" s="1113"/>
      <c r="K29" s="1113"/>
      <c r="L29" s="1113"/>
    </row>
    <row r="30" spans="2:12" ht="15">
      <c r="I30" s="1145"/>
      <c r="J30" s="1098"/>
      <c r="K30" s="1098"/>
      <c r="L30" s="1098"/>
    </row>
    <row r="31" spans="2:12" ht="15">
      <c r="I31" s="1145"/>
      <c r="J31" s="1098"/>
      <c r="K31" s="1098"/>
      <c r="L31" s="1098"/>
    </row>
  </sheetData>
  <mergeCells count="5">
    <mergeCell ref="A4:I4"/>
    <mergeCell ref="A5:I5"/>
    <mergeCell ref="A6:I6"/>
    <mergeCell ref="A8:I8"/>
    <mergeCell ref="A9:I9"/>
  </mergeCells>
  <printOptions horizontalCentered="1"/>
  <pageMargins left="0.7" right="0.7" top="0.75" bottom="0.75" header="0.3" footer="0.3"/>
  <pageSetup scale="77"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85" zoomScaleNormal="100" zoomScaleSheetLayoutView="85" workbookViewId="0">
      <selection activeCell="A2" sqref="A2"/>
    </sheetView>
  </sheetViews>
  <sheetFormatPr defaultColWidth="16.75" defaultRowHeight="12.75"/>
  <cols>
    <col min="1" max="1" width="7.75" style="28" customWidth="1"/>
    <col min="2" max="2" width="8.75" style="1096" customWidth="1"/>
    <col min="3" max="3" width="3" style="1096" customWidth="1"/>
    <col min="4" max="4" width="13.875" style="28" customWidth="1"/>
    <col min="5" max="5" width="3.625" style="28" customWidth="1"/>
    <col min="6" max="6" width="11.625" style="28" bestFit="1" customWidth="1"/>
    <col min="7" max="7" width="3.5" style="28" customWidth="1"/>
    <col min="8" max="8" width="14.375" style="28" bestFit="1" customWidth="1"/>
    <col min="9" max="9" width="2.75" style="28" customWidth="1"/>
    <col min="10" max="10" width="6.125" style="28" customWidth="1"/>
    <col min="11" max="16384" width="16.75" style="28"/>
  </cols>
  <sheetData>
    <row r="1" spans="1:12" ht="18">
      <c r="A1" s="12" t="s">
        <v>1382</v>
      </c>
      <c r="B1" s="129"/>
      <c r="C1" s="129"/>
      <c r="D1" s="14"/>
      <c r="E1" s="20"/>
      <c r="F1" s="959"/>
      <c r="G1" s="20"/>
      <c r="H1" s="20"/>
      <c r="I1" s="20"/>
      <c r="K1" s="72"/>
    </row>
    <row r="2" spans="1:12" ht="15.75">
      <c r="A2" s="14"/>
      <c r="D2" s="14"/>
      <c r="E2" s="20"/>
      <c r="F2" s="959"/>
      <c r="G2" s="20"/>
      <c r="H2" s="20"/>
      <c r="I2" s="20"/>
      <c r="J2" s="72"/>
      <c r="K2" s="72"/>
      <c r="L2" s="23"/>
    </row>
    <row r="3" spans="1:12" ht="18">
      <c r="A3" s="12"/>
      <c r="B3" s="133"/>
      <c r="C3" s="133"/>
      <c r="D3" s="12"/>
      <c r="E3" s="11"/>
      <c r="F3" s="960"/>
      <c r="G3" s="11"/>
      <c r="H3" s="11"/>
      <c r="I3" s="11"/>
      <c r="J3" s="11"/>
      <c r="K3" s="11"/>
      <c r="L3" s="877"/>
    </row>
    <row r="4" spans="1:12" ht="18">
      <c r="A4" s="1456" t="s">
        <v>240</v>
      </c>
      <c r="B4" s="1456"/>
      <c r="C4" s="1456"/>
      <c r="D4" s="1456"/>
      <c r="E4" s="1456"/>
      <c r="F4" s="1456"/>
      <c r="G4" s="1456"/>
      <c r="H4" s="1456"/>
      <c r="I4" s="1456"/>
      <c r="J4" s="1456"/>
      <c r="K4" s="77"/>
      <c r="L4" s="77"/>
    </row>
    <row r="5" spans="1:12" ht="18">
      <c r="A5" s="1456" t="s">
        <v>120</v>
      </c>
      <c r="B5" s="1456"/>
      <c r="C5" s="1456"/>
      <c r="D5" s="1456"/>
      <c r="E5" s="1456"/>
      <c r="F5" s="1456"/>
      <c r="G5" s="1456"/>
      <c r="H5" s="1456"/>
      <c r="I5" s="1456"/>
      <c r="J5" s="1456"/>
      <c r="K5" s="77"/>
      <c r="L5" s="77"/>
    </row>
    <row r="6" spans="1:12" ht="18">
      <c r="A6" s="1457" t="s">
        <v>948</v>
      </c>
      <c r="B6" s="1457"/>
      <c r="C6" s="1457"/>
      <c r="D6" s="1457"/>
      <c r="E6" s="1457"/>
      <c r="F6" s="1457"/>
      <c r="G6" s="1457"/>
      <c r="H6" s="1457"/>
      <c r="I6" s="1457"/>
      <c r="J6" s="1457"/>
      <c r="K6" s="77"/>
      <c r="L6" s="77"/>
    </row>
    <row r="7" spans="1:12" ht="18">
      <c r="A7" s="11"/>
      <c r="B7" s="133"/>
      <c r="C7" s="133"/>
      <c r="D7" s="11"/>
      <c r="E7" s="11"/>
      <c r="F7" s="24"/>
      <c r="G7" s="11"/>
      <c r="H7" s="11"/>
      <c r="I7" s="11"/>
      <c r="J7" s="11"/>
      <c r="K7" s="11"/>
      <c r="L7" s="11"/>
    </row>
    <row r="8" spans="1:12" ht="18">
      <c r="A8" s="1458" t="s">
        <v>1137</v>
      </c>
      <c r="B8" s="1458"/>
      <c r="C8" s="1458"/>
      <c r="D8" s="1458"/>
      <c r="E8" s="1458"/>
      <c r="F8" s="1458"/>
      <c r="G8" s="1458"/>
      <c r="H8" s="1458"/>
      <c r="I8" s="1458"/>
      <c r="J8" s="1458"/>
      <c r="K8" s="30"/>
      <c r="L8" s="30"/>
    </row>
    <row r="9" spans="1:12" ht="18">
      <c r="A9" s="1456" t="s">
        <v>1164</v>
      </c>
      <c r="B9" s="1456"/>
      <c r="C9" s="1456"/>
      <c r="D9" s="1456"/>
      <c r="E9" s="1456"/>
      <c r="F9" s="1456"/>
      <c r="G9" s="1456"/>
      <c r="H9" s="1456"/>
      <c r="I9" s="1456"/>
      <c r="J9" s="1456"/>
      <c r="K9" s="77"/>
      <c r="L9" s="77"/>
    </row>
    <row r="10" spans="1:12" ht="18">
      <c r="A10" s="77"/>
      <c r="B10" s="880"/>
      <c r="C10" s="880"/>
      <c r="D10" s="77"/>
      <c r="E10" s="77"/>
      <c r="F10" s="77"/>
      <c r="G10" s="77"/>
      <c r="H10" s="77"/>
      <c r="I10" s="77"/>
      <c r="J10" s="77"/>
      <c r="K10" s="77"/>
      <c r="L10" s="77"/>
    </row>
    <row r="11" spans="1:12" ht="18">
      <c r="A11" s="77"/>
      <c r="B11" s="880"/>
      <c r="C11" s="880"/>
      <c r="D11" s="77"/>
      <c r="E11" s="77"/>
      <c r="F11" s="77"/>
      <c r="G11" s="77"/>
      <c r="H11" s="77"/>
      <c r="I11" s="77"/>
      <c r="J11" s="77"/>
      <c r="K11" s="77"/>
      <c r="L11" s="77"/>
    </row>
    <row r="12" spans="1:12" ht="18">
      <c r="A12" s="77"/>
      <c r="D12" s="77"/>
      <c r="E12" s="77"/>
      <c r="F12" s="77"/>
      <c r="G12" s="77"/>
      <c r="H12" s="41"/>
      <c r="I12" s="77"/>
      <c r="J12" s="77"/>
      <c r="K12" s="77"/>
      <c r="L12" s="77"/>
    </row>
    <row r="13" spans="1:12" s="118" customFormat="1" ht="15.75">
      <c r="B13" s="1096"/>
      <c r="C13" s="1096"/>
      <c r="D13" s="879"/>
      <c r="E13" s="879"/>
      <c r="F13" s="879"/>
      <c r="G13" s="879"/>
      <c r="H13" s="879"/>
      <c r="I13" s="879"/>
    </row>
    <row r="14" spans="1:12" s="118" customFormat="1" ht="15.75">
      <c r="B14" s="1098"/>
      <c r="C14" s="1096"/>
      <c r="D14" s="879" t="s">
        <v>433</v>
      </c>
      <c r="E14" s="879"/>
      <c r="F14" s="879"/>
      <c r="G14" s="879"/>
      <c r="H14" s="879" t="s">
        <v>1156</v>
      </c>
      <c r="I14" s="879"/>
    </row>
    <row r="15" spans="1:12" s="118" customFormat="1" ht="15.75">
      <c r="B15" s="1125" t="s">
        <v>1</v>
      </c>
      <c r="C15" s="1098"/>
      <c r="D15" s="1146" t="s">
        <v>434</v>
      </c>
      <c r="E15" s="879"/>
      <c r="F15" s="1146" t="s">
        <v>2</v>
      </c>
      <c r="G15" s="1147"/>
      <c r="H15" s="1146" t="s">
        <v>480</v>
      </c>
      <c r="I15" s="1147"/>
    </row>
    <row r="16" spans="1:12" s="118" customFormat="1" ht="15.75">
      <c r="B16" s="1008">
        <v>1</v>
      </c>
      <c r="C16" s="1148"/>
      <c r="D16" s="1422">
        <v>41752</v>
      </c>
      <c r="E16" s="879"/>
      <c r="F16" s="1423">
        <v>514180</v>
      </c>
      <c r="G16" s="1149"/>
      <c r="H16" s="1351">
        <v>18051.66</v>
      </c>
      <c r="I16" s="1150"/>
    </row>
    <row r="17" spans="2:9" s="118" customFormat="1" ht="15.75">
      <c r="B17" s="1008">
        <v>2</v>
      </c>
      <c r="C17" s="1118"/>
      <c r="D17" s="1422">
        <v>41767</v>
      </c>
      <c r="E17" s="879"/>
      <c r="F17" s="1423">
        <v>514180</v>
      </c>
      <c r="G17" s="1149"/>
      <c r="H17" s="1351">
        <v>2700</v>
      </c>
      <c r="I17" s="1150"/>
    </row>
    <row r="18" spans="2:9" s="118" customFormat="1" ht="15.75">
      <c r="B18" s="1008">
        <v>3</v>
      </c>
      <c r="C18" s="1118"/>
      <c r="D18" s="1422">
        <v>41802</v>
      </c>
      <c r="E18" s="879"/>
      <c r="F18" s="1423">
        <v>514180</v>
      </c>
      <c r="G18" s="1149"/>
      <c r="H18" s="1351">
        <v>4800</v>
      </c>
      <c r="I18" s="1150"/>
    </row>
    <row r="19" spans="2:9" s="118" customFormat="1" ht="15.75">
      <c r="B19" s="1008">
        <v>4</v>
      </c>
      <c r="C19" s="1008"/>
      <c r="D19" s="1422">
        <v>41870</v>
      </c>
      <c r="E19" s="879"/>
      <c r="F19" s="1423">
        <v>514180</v>
      </c>
      <c r="G19" s="1149"/>
      <c r="H19" s="1351">
        <v>7800</v>
      </c>
      <c r="I19" s="1150"/>
    </row>
    <row r="20" spans="2:9" s="118" customFormat="1" ht="15.75">
      <c r="B20" s="1008">
        <v>5</v>
      </c>
      <c r="C20" s="1008"/>
      <c r="D20" s="1422">
        <v>41877</v>
      </c>
      <c r="E20" s="879"/>
      <c r="F20" s="1423">
        <v>514180</v>
      </c>
      <c r="G20" s="1149"/>
      <c r="H20" s="1352">
        <v>250.87</v>
      </c>
      <c r="I20" s="1150"/>
    </row>
    <row r="21" spans="2:9" s="118" customFormat="1" ht="15.75">
      <c r="B21" s="1008">
        <v>6</v>
      </c>
      <c r="C21" s="1008"/>
      <c r="D21" s="1422">
        <v>41886</v>
      </c>
      <c r="E21" s="879"/>
      <c r="F21" s="1423">
        <v>514180</v>
      </c>
      <c r="G21" s="1149"/>
      <c r="H21" s="1351">
        <v>2700</v>
      </c>
      <c r="I21" s="1150"/>
    </row>
    <row r="22" spans="2:9" s="118" customFormat="1" ht="15">
      <c r="B22" s="1008">
        <v>7</v>
      </c>
      <c r="C22" s="1008"/>
      <c r="D22" s="1422">
        <v>41912</v>
      </c>
      <c r="E22" s="1149"/>
      <c r="F22" s="1423">
        <v>514180</v>
      </c>
      <c r="G22" s="1149"/>
      <c r="H22" s="1352">
        <v>14111.32</v>
      </c>
      <c r="I22" s="1150"/>
    </row>
    <row r="23" spans="2:9" s="118" customFormat="1" ht="15.75">
      <c r="B23" s="1008">
        <v>8</v>
      </c>
      <c r="C23" s="1008"/>
      <c r="D23" s="1422">
        <v>41934</v>
      </c>
      <c r="E23" s="879"/>
      <c r="F23" s="1423">
        <v>514180</v>
      </c>
      <c r="G23" s="1149"/>
      <c r="H23" s="1351">
        <v>1350</v>
      </c>
      <c r="I23" s="1150"/>
    </row>
    <row r="24" spans="2:9" s="118" customFormat="1" ht="15">
      <c r="B24" s="1008">
        <v>9</v>
      </c>
      <c r="C24" s="1008"/>
      <c r="D24" s="1422">
        <v>41936</v>
      </c>
      <c r="E24" s="1149"/>
      <c r="F24" s="1423">
        <v>514180</v>
      </c>
      <c r="G24" s="1149"/>
      <c r="H24" s="1352">
        <v>18485.09</v>
      </c>
      <c r="I24" s="1150"/>
    </row>
    <row r="25" spans="2:9" s="118" customFormat="1" ht="15">
      <c r="B25" s="1008">
        <v>10</v>
      </c>
      <c r="C25" s="1137"/>
      <c r="D25" s="1422">
        <v>41969</v>
      </c>
      <c r="E25" s="1149"/>
      <c r="F25" s="1423">
        <v>514180</v>
      </c>
      <c r="G25" s="1149"/>
      <c r="H25" s="1352">
        <v>6336.44</v>
      </c>
      <c r="I25" s="1150"/>
    </row>
    <row r="26" spans="2:9" s="118" customFormat="1" ht="15.75">
      <c r="B26" s="1008">
        <v>11</v>
      </c>
      <c r="C26" s="1137"/>
      <c r="D26" s="1422">
        <v>41975</v>
      </c>
      <c r="E26" s="879"/>
      <c r="F26" s="1423">
        <v>514180</v>
      </c>
      <c r="G26" s="1149"/>
      <c r="H26" s="1351">
        <v>675</v>
      </c>
      <c r="I26" s="1150"/>
    </row>
    <row r="27" spans="2:9" s="118" customFormat="1" ht="15">
      <c r="B27" s="1008">
        <v>12</v>
      </c>
      <c r="C27" s="1137"/>
      <c r="D27" s="1422">
        <v>41975</v>
      </c>
      <c r="E27" s="1149"/>
      <c r="F27" s="1423">
        <v>514180</v>
      </c>
      <c r="G27" s="1149"/>
      <c r="H27" s="1352">
        <v>12000</v>
      </c>
      <c r="I27" s="1150"/>
    </row>
    <row r="28" spans="2:9" s="118" customFormat="1" ht="15">
      <c r="B28" s="1008">
        <v>13</v>
      </c>
      <c r="C28" s="1144"/>
      <c r="D28" s="1422">
        <v>41975</v>
      </c>
      <c r="E28" s="1149"/>
      <c r="F28" s="1423">
        <v>514180</v>
      </c>
      <c r="G28" s="1149"/>
      <c r="H28" s="1353">
        <v>12000</v>
      </c>
      <c r="I28" s="1150"/>
    </row>
    <row r="29" spans="2:9" s="118" customFormat="1" ht="15.75">
      <c r="B29" s="1008">
        <v>14</v>
      </c>
      <c r="C29" s="1104"/>
      <c r="D29" s="1149"/>
      <c r="E29" s="1149"/>
      <c r="F29" s="1149" t="s">
        <v>427</v>
      </c>
      <c r="G29" s="1149"/>
      <c r="H29" s="1151">
        <f>SUM(H16:H28)</f>
        <v>101260.38</v>
      </c>
      <c r="I29" s="1152"/>
    </row>
    <row r="30" spans="2:9" s="118" customFormat="1" ht="15.75">
      <c r="B30" s="1096"/>
      <c r="C30" s="1096"/>
      <c r="H30" s="699"/>
    </row>
    <row r="31" spans="2:9" s="118" customFormat="1" ht="15.75">
      <c r="B31" s="1096"/>
      <c r="C31" s="1096"/>
      <c r="H31" s="699"/>
    </row>
    <row r="32" spans="2:9" s="118" customFormat="1" ht="15">
      <c r="B32" s="1096"/>
      <c r="C32" s="1096"/>
    </row>
    <row r="33" spans="2:3" s="118" customFormat="1" ht="15">
      <c r="B33" s="1096"/>
      <c r="C33" s="1096"/>
    </row>
  </sheetData>
  <sortState ref="D16:H28">
    <sortCondition ref="D16:D28"/>
  </sortState>
  <mergeCells count="5">
    <mergeCell ref="A4:J4"/>
    <mergeCell ref="A5:J5"/>
    <mergeCell ref="A6:J6"/>
    <mergeCell ref="A8:J8"/>
    <mergeCell ref="A9:J9"/>
  </mergeCells>
  <printOptions horizontalCentered="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49</vt:i4>
      </vt:variant>
    </vt:vector>
  </HeadingPairs>
  <TitlesOfParts>
    <vt:vector size="91" baseType="lpstr">
      <vt:lpstr>Index</vt:lpstr>
      <vt:lpstr>SUMMARY</vt:lpstr>
      <vt:lpstr>A</vt:lpstr>
      <vt:lpstr>B</vt:lpstr>
      <vt:lpstr>C</vt:lpstr>
      <vt:lpstr>D</vt:lpstr>
      <vt:lpstr>E</vt:lpstr>
      <vt:lpstr>F</vt:lpstr>
      <vt:lpstr>G</vt:lpstr>
      <vt:lpstr>H</vt:lpstr>
      <vt:lpstr>I</vt:lpstr>
      <vt:lpstr>J</vt:lpstr>
      <vt:lpstr>K</vt:lpstr>
      <vt:lpstr>WP-1a</vt:lpstr>
      <vt:lpstr>WP-1b</vt:lpstr>
      <vt:lpstr>WP-2</vt:lpstr>
      <vt:lpstr>WP-3</vt:lpstr>
      <vt:lpstr>WP-4</vt:lpstr>
      <vt:lpstr>WP-5</vt:lpstr>
      <vt:lpstr>WP-6a</vt:lpstr>
      <vt:lpstr>WP-6b</vt:lpstr>
      <vt:lpstr>WP-7</vt:lpstr>
      <vt:lpstr>WP-8</vt:lpstr>
      <vt:lpstr>WP-9</vt:lpstr>
      <vt:lpstr>WP-10</vt:lpstr>
      <vt:lpstr>WP-11</vt:lpstr>
      <vt:lpstr>WP-12</vt:lpstr>
      <vt:lpstr>WP-13</vt:lpstr>
      <vt:lpstr>WP-14</vt:lpstr>
      <vt:lpstr>WP-15</vt:lpstr>
      <vt:lpstr>WP-16</vt:lpstr>
      <vt:lpstr>WP-17</vt:lpstr>
      <vt:lpstr>WP-18</vt:lpstr>
      <vt:lpstr>WP-19</vt:lpstr>
      <vt:lpstr>WP-20</vt:lpstr>
      <vt:lpstr>WP-21</vt:lpstr>
      <vt:lpstr>WP-22</vt:lpstr>
      <vt:lpstr>WP-23</vt:lpstr>
      <vt:lpstr>WP-24</vt:lpstr>
      <vt:lpstr>WP-25</vt:lpstr>
      <vt:lpstr>WP-26</vt:lpstr>
      <vt:lpstr>WP-27</vt:lpstr>
      <vt:lpstr>A!Print_Area</vt:lpstr>
      <vt:lpstr>B!Print_Area</vt:lpstr>
      <vt:lpstr>'C'!Print_Area</vt:lpstr>
      <vt:lpstr>D!Print_Area</vt:lpstr>
      <vt:lpstr>E!Print_Area</vt:lpstr>
      <vt:lpstr>F!Print_Area</vt:lpstr>
      <vt:lpstr>G!Print_Area</vt:lpstr>
      <vt:lpstr>H!Print_Area</vt:lpstr>
      <vt:lpstr>I!Print_Area</vt:lpstr>
      <vt:lpstr>Index!Print_Area</vt:lpstr>
      <vt:lpstr>J!Print_Area</vt:lpstr>
      <vt:lpstr>K!Print_Area</vt:lpstr>
      <vt:lpstr>SUMMARY!Print_Area</vt:lpstr>
      <vt:lpstr>'WP-10'!Print_Area</vt:lpstr>
      <vt:lpstr>'WP-11'!Print_Area</vt:lpstr>
      <vt:lpstr>'WP-12'!Print_Area</vt:lpstr>
      <vt:lpstr>'WP-13'!Print_Area</vt:lpstr>
      <vt:lpstr>'WP-14'!Print_Area</vt:lpstr>
      <vt:lpstr>'WP-15'!Print_Area</vt:lpstr>
      <vt:lpstr>'WP-16'!Print_Area</vt:lpstr>
      <vt:lpstr>'WP-17'!Print_Area</vt:lpstr>
      <vt:lpstr>'WP-18'!Print_Area</vt:lpstr>
      <vt:lpstr>'WP-19'!Print_Area</vt:lpstr>
      <vt:lpstr>'WP-1a'!Print_Area</vt:lpstr>
      <vt:lpstr>'WP-1b'!Print_Area</vt:lpstr>
      <vt:lpstr>'WP-2'!Print_Area</vt:lpstr>
      <vt:lpstr>'WP-20'!Print_Area</vt:lpstr>
      <vt:lpstr>'WP-21'!Print_Area</vt:lpstr>
      <vt:lpstr>'WP-22'!Print_Area</vt:lpstr>
      <vt:lpstr>'WP-23'!Print_Area</vt:lpstr>
      <vt:lpstr>'WP-24'!Print_Area</vt:lpstr>
      <vt:lpstr>'WP-25'!Print_Area</vt:lpstr>
      <vt:lpstr>'WP-26'!Print_Area</vt:lpstr>
      <vt:lpstr>'WP-27'!Print_Area</vt:lpstr>
      <vt:lpstr>'WP-3'!Print_Area</vt:lpstr>
      <vt:lpstr>'WP-4'!Print_Area</vt:lpstr>
      <vt:lpstr>'WP-5'!Print_Area</vt:lpstr>
      <vt:lpstr>'WP-6a'!Print_Area</vt:lpstr>
      <vt:lpstr>'WP-6b'!Print_Area</vt:lpstr>
      <vt:lpstr>'WP-7'!Print_Area</vt:lpstr>
      <vt:lpstr>'WP-8'!Print_Area</vt:lpstr>
      <vt:lpstr>'WP-9'!Print_Area</vt:lpstr>
      <vt:lpstr>Print_Area</vt:lpstr>
      <vt:lpstr>'WP-10'!Print_Titles</vt:lpstr>
      <vt:lpstr>'WP-1a'!Print_Titles</vt:lpstr>
      <vt:lpstr>'WP-1b'!Print_Titles</vt:lpstr>
      <vt:lpstr>'WP-2'!Print_Titles</vt:lpstr>
      <vt:lpstr>'WP-4'!Print_Titles</vt:lpstr>
      <vt:lpstr>'WP-6b'!Print_Titles</vt:lpstr>
    </vt:vector>
  </TitlesOfParts>
  <Company>RSI,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Carl Courant</cp:lastModifiedBy>
  <cp:lastPrinted>2015-06-25T20:59:48Z</cp:lastPrinted>
  <dcterms:created xsi:type="dcterms:W3CDTF">1997-11-24T21:15:50Z</dcterms:created>
  <dcterms:modified xsi:type="dcterms:W3CDTF">2015-06-25T21:06:35Z</dcterms:modified>
</cp:coreProperties>
</file>