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azure\nyiso\Legal\Bissell\Transmission Rate Filings\Central Hudson\DER Distrubution Service\Settlement Proposal\"/>
    </mc:Choice>
  </mc:AlternateContent>
  <xr:revisionPtr revIDLastSave="0" documentId="13_ncr:1_{4358377C-9971-499D-A416-73B4675570B6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Wholesale Distribution Rates" sheetId="1" state="hidden" r:id="rId1"/>
    <sheet name="ACOS Rate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p">#REF!</definedName>
    <definedName name="\t">#REF!</definedName>
    <definedName name="_ERR1">#REF!</definedName>
    <definedName name="_Fill" hidden="1">#REF!</definedName>
    <definedName name="_MSG1">#REF!</definedName>
    <definedName name="_MSG2">#REF!</definedName>
    <definedName name="BASEHEADING">#REF!</definedName>
    <definedName name="BILLHEADING">#REF!</definedName>
    <definedName name="BILLS">#REF!</definedName>
    <definedName name="COMMENTS">#REF!</definedName>
    <definedName name="HEADING">#REF!</definedName>
    <definedName name="KW">#REF!</definedName>
    <definedName name="KWHEADING">#REF!</definedName>
    <definedName name="KWHR">#REF!</definedName>
    <definedName name="KWHRHEADING">#REF!</definedName>
    <definedName name="MENU">#REF!</definedName>
    <definedName name="MIN_TEST">#REF!</definedName>
    <definedName name="MONTH">#REF!</definedName>
    <definedName name="MONTHTAB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_xlnm.Print_Area" localSheetId="1">'ACOS Rates'!#REF!</definedName>
    <definedName name="_xlnm.Print_Area" localSheetId="0">'Wholesale Distribution Rates'!$A$1:$I$62</definedName>
    <definedName name="_xlnm.Print_Titles" localSheetId="0">'Wholesale Distribution Rates'!$1:$2</definedName>
    <definedName name="YEA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4" l="1"/>
  <c r="I95" i="4"/>
  <c r="Q40" i="4"/>
  <c r="M40" i="4"/>
  <c r="I40" i="4"/>
  <c r="E40" i="4"/>
  <c r="Q32" i="4"/>
  <c r="M32" i="4"/>
  <c r="I32" i="4"/>
  <c r="E32" i="4"/>
  <c r="Q27" i="4"/>
  <c r="M27" i="4"/>
  <c r="I27" i="4"/>
  <c r="E27" i="4"/>
  <c r="Q21" i="4"/>
  <c r="M21" i="4"/>
  <c r="I21" i="4"/>
  <c r="E21" i="4"/>
  <c r="Q11" i="4"/>
  <c r="M11" i="4"/>
  <c r="I11" i="4"/>
  <c r="E11" i="4"/>
  <c r="Q10" i="4"/>
  <c r="M10" i="4"/>
  <c r="I10" i="4"/>
  <c r="E10" i="4"/>
  <c r="Q15" i="4" l="1"/>
  <c r="K58" i="1" l="1"/>
  <c r="I58" i="1"/>
  <c r="F58" i="1"/>
  <c r="D58" i="1"/>
  <c r="O57" i="1"/>
  <c r="O59" i="1" s="1"/>
  <c r="O61" i="1" s="1"/>
  <c r="M57" i="1"/>
  <c r="M59" i="1" s="1"/>
  <c r="M61" i="1" s="1"/>
  <c r="K57" i="1"/>
  <c r="I57" i="1"/>
  <c r="F57" i="1"/>
  <c r="D57" i="1"/>
  <c r="I51" i="1"/>
  <c r="O44" i="1"/>
  <c r="M44" i="1"/>
  <c r="K44" i="1"/>
  <c r="I44" i="1"/>
  <c r="F44" i="1"/>
  <c r="D44" i="1"/>
  <c r="O43" i="1"/>
  <c r="M43" i="1"/>
  <c r="K43" i="1"/>
  <c r="I43" i="1"/>
  <c r="F43" i="1"/>
  <c r="D43" i="1"/>
  <c r="O42" i="1"/>
  <c r="M42" i="1"/>
  <c r="K42" i="1"/>
  <c r="I42" i="1"/>
  <c r="F42" i="1"/>
  <c r="D42" i="1"/>
  <c r="O41" i="1"/>
  <c r="M41" i="1"/>
  <c r="K41" i="1"/>
  <c r="I41" i="1"/>
  <c r="F41" i="1"/>
  <c r="D41" i="1"/>
  <c r="D36" i="1"/>
  <c r="D51" i="1" s="1"/>
  <c r="O27" i="1"/>
  <c r="M27" i="1"/>
  <c r="K27" i="1"/>
  <c r="I27" i="1"/>
  <c r="F27" i="1"/>
  <c r="D27" i="1"/>
  <c r="O26" i="1"/>
  <c r="M26" i="1"/>
  <c r="K26" i="1"/>
  <c r="I26" i="1"/>
  <c r="F26" i="1"/>
  <c r="D26" i="1"/>
  <c r="D28" i="1" s="1"/>
  <c r="D30" i="1" s="1"/>
  <c r="I21" i="1"/>
  <c r="D21" i="1"/>
  <c r="O14" i="1"/>
  <c r="M14" i="1"/>
  <c r="K14" i="1"/>
  <c r="I14" i="1"/>
  <c r="F14" i="1"/>
  <c r="D14" i="1"/>
  <c r="O13" i="1"/>
  <c r="M13" i="1"/>
  <c r="K13" i="1"/>
  <c r="I13" i="1"/>
  <c r="F13" i="1"/>
  <c r="D13" i="1"/>
  <c r="O12" i="1"/>
  <c r="M12" i="1"/>
  <c r="K12" i="1"/>
  <c r="I12" i="1"/>
  <c r="F12" i="1"/>
  <c r="D12" i="1"/>
  <c r="O11" i="1"/>
  <c r="M11" i="1"/>
  <c r="K11" i="1"/>
  <c r="I11" i="1"/>
  <c r="F11" i="1"/>
  <c r="D11" i="1"/>
  <c r="F28" i="1" l="1"/>
  <c r="F30" i="1" s="1"/>
  <c r="M45" i="1"/>
  <c r="M47" i="1" s="1"/>
  <c r="K59" i="1"/>
  <c r="K61" i="1" s="1"/>
  <c r="K15" i="1"/>
  <c r="K17" i="1" s="1"/>
  <c r="K45" i="1"/>
  <c r="K47" i="1" s="1"/>
  <c r="D59" i="1"/>
  <c r="D61" i="1" s="1"/>
  <c r="M15" i="1"/>
  <c r="M17" i="1" s="1"/>
  <c r="O15" i="1"/>
  <c r="O17" i="1" s="1"/>
  <c r="M28" i="1"/>
  <c r="M30" i="1" s="1"/>
  <c r="O45" i="1"/>
  <c r="O47" i="1" s="1"/>
  <c r="M48" i="1" s="1"/>
  <c r="M62" i="1"/>
  <c r="O28" i="1"/>
  <c r="O30" i="1" s="1"/>
  <c r="D31" i="1"/>
  <c r="D15" i="1"/>
  <c r="D17" i="1" s="1"/>
  <c r="F15" i="1"/>
  <c r="F17" i="1" s="1"/>
  <c r="D45" i="1"/>
  <c r="D47" i="1" s="1"/>
  <c r="F59" i="1"/>
  <c r="F61" i="1" s="1"/>
  <c r="I15" i="1"/>
  <c r="I17" i="1" s="1"/>
  <c r="I28" i="1"/>
  <c r="I30" i="1" s="1"/>
  <c r="F45" i="1"/>
  <c r="F47" i="1" s="1"/>
  <c r="I59" i="1"/>
  <c r="I61" i="1" s="1"/>
  <c r="I62" i="1" s="1"/>
  <c r="K28" i="1"/>
  <c r="K30" i="1" s="1"/>
  <c r="I45" i="1"/>
  <c r="I47" i="1" s="1"/>
  <c r="M18" i="1"/>
  <c r="I18" i="1" l="1"/>
  <c r="D62" i="1"/>
  <c r="D48" i="1"/>
  <c r="I48" i="1"/>
  <c r="D18" i="1"/>
  <c r="M31" i="1"/>
  <c r="I31" i="1"/>
  <c r="E15" i="4" l="1"/>
  <c r="M15" i="4" l="1"/>
  <c r="I15" i="4"/>
  <c r="I97" i="4" l="1"/>
  <c r="G96" i="4" l="1"/>
  <c r="G95" i="4"/>
  <c r="G97" i="4" l="1"/>
  <c r="D96" i="4" s="1"/>
  <c r="O32" i="4"/>
  <c r="D79" i="4" s="1"/>
  <c r="O11" i="4"/>
  <c r="O40" i="4"/>
  <c r="D87" i="4" s="1"/>
  <c r="O27" i="4"/>
  <c r="D61" i="4" s="1"/>
  <c r="O10" i="4"/>
  <c r="O21" i="4"/>
  <c r="D51" i="4" s="1"/>
  <c r="O15" i="4" l="1"/>
  <c r="D71" i="4" s="1"/>
  <c r="D103" i="4"/>
  <c r="D104" i="4"/>
  <c r="D112" i="4"/>
  <c r="D100" i="4"/>
  <c r="D109" i="4"/>
  <c r="D99" i="4"/>
  <c r="D95" i="4"/>
  <c r="D108" i="4"/>
  <c r="C32" i="4" l="1"/>
  <c r="D76" i="4" s="1"/>
  <c r="K21" i="4"/>
  <c r="D50" i="4" s="1"/>
  <c r="C40" i="4"/>
  <c r="D84" i="4" s="1"/>
  <c r="G32" i="4"/>
  <c r="D77" i="4" s="1"/>
  <c r="G10" i="4"/>
  <c r="G11" i="4"/>
  <c r="K40" i="4"/>
  <c r="D86" i="4" s="1"/>
  <c r="G40" i="4"/>
  <c r="D85" i="4" s="1"/>
  <c r="K32" i="4"/>
  <c r="D78" i="4" s="1"/>
  <c r="K11" i="4"/>
  <c r="G27" i="4"/>
  <c r="D59" i="4" s="1"/>
  <c r="G21" i="4"/>
  <c r="D49" i="4" s="1"/>
  <c r="K10" i="4"/>
  <c r="C11" i="4"/>
  <c r="C27" i="4"/>
  <c r="D58" i="4" s="1"/>
  <c r="C21" i="4"/>
  <c r="D48" i="4" s="1"/>
  <c r="K27" i="4"/>
  <c r="D60" i="4" s="1"/>
  <c r="C10" i="4"/>
  <c r="C15" i="4" s="1"/>
  <c r="D68" i="4" s="1"/>
  <c r="K15" i="4" l="1"/>
  <c r="D70" i="4" s="1"/>
  <c r="G15" i="4"/>
  <c r="D69" i="4" s="1"/>
</calcChain>
</file>

<file path=xl/sharedStrings.xml><?xml version="1.0" encoding="utf-8"?>
<sst xmlns="http://schemas.openxmlformats.org/spreadsheetml/2006/main" count="304" uniqueCount="62">
  <si>
    <t>Calculation of RY1 Demand Rates For Wholesale Distribution Service</t>
  </si>
  <si>
    <t>REMINDER TO SEND FINAL RATES TO SAL FLAGIELLO, DAMIEN WEBSTER AND KIN LI</t>
  </si>
  <si>
    <t>At the 1/1/22 Revenue Level</t>
  </si>
  <si>
    <t>1. Demand Rate  - If customer's Wholesale Distribution Quantity is greater than 1,500 kW.</t>
  </si>
  <si>
    <t>A. Low Tension</t>
  </si>
  <si>
    <t>2022 Rates</t>
  </si>
  <si>
    <t>2021 Rates</t>
  </si>
  <si>
    <t>2020 Rates</t>
  </si>
  <si>
    <t>Contract Demand</t>
  </si>
  <si>
    <t>Contract</t>
  </si>
  <si>
    <t>Service Class</t>
  </si>
  <si>
    <t>Revenues Excl. EDB</t>
  </si>
  <si>
    <t>Demand (kW)</t>
  </si>
  <si>
    <t>(Rate II)</t>
  </si>
  <si>
    <t>SC9</t>
  </si>
  <si>
    <t>SC5</t>
  </si>
  <si>
    <t>SC8</t>
  </si>
  <si>
    <t>SC12</t>
  </si>
  <si>
    <t>Total</t>
  </si>
  <si>
    <t>FERC Rate</t>
  </si>
  <si>
    <t>=</t>
  </si>
  <si>
    <t xml:space="preserve"> / </t>
  </si>
  <si>
    <t>Per kW</t>
  </si>
  <si>
    <t>B. High Tension</t>
  </si>
  <si>
    <t>2. Demand Rate  - If customer's Wholesale Distribution Quantity is 1,500 Kw or Less.</t>
  </si>
  <si>
    <t>(Rate I&amp;III)</t>
  </si>
  <si>
    <t>SC5 *</t>
  </si>
  <si>
    <t xml:space="preserve">* Note: Since we now have one SC 5 HT Customer &lt; 1,500 kW, we updated the calculation to take into this SC into consideration when </t>
  </si>
  <si>
    <t>developing the applicable WDS Rate.</t>
  </si>
  <si>
    <t>Secondary Demand</t>
  </si>
  <si>
    <t>Daily As Used Demand</t>
  </si>
  <si>
    <t>Monthly Customer Charge</t>
  </si>
  <si>
    <t>Billing Units</t>
  </si>
  <si>
    <t>MFC Admin</t>
  </si>
  <si>
    <t>Revenues</t>
  </si>
  <si>
    <t>Months</t>
  </si>
  <si>
    <t>kWh</t>
  </si>
  <si>
    <t>SC2 ND</t>
  </si>
  <si>
    <t>SC2 SD</t>
  </si>
  <si>
    <t>Primary Demand Under 1000kW</t>
  </si>
  <si>
    <t>SC2 PD</t>
  </si>
  <si>
    <t>Primary Demand Over 1000kW</t>
  </si>
  <si>
    <t>SC3</t>
  </si>
  <si>
    <t>Transmission</t>
  </si>
  <si>
    <t>Substation</t>
  </si>
  <si>
    <t>FERC RATE</t>
  </si>
  <si>
    <t>kW</t>
  </si>
  <si>
    <t>Customer Charge</t>
  </si>
  <si>
    <t>RKVA</t>
  </si>
  <si>
    <t>BuyBack</t>
  </si>
  <si>
    <t>Secondary</t>
  </si>
  <si>
    <t>Metering Charge</t>
  </si>
  <si>
    <t>Daily As Used Demand Peak</t>
  </si>
  <si>
    <t>Daily As Used Peak</t>
  </si>
  <si>
    <t>Daily As Used Demand Super Peak</t>
  </si>
  <si>
    <t>Transmission Voltage Distribution</t>
  </si>
  <si>
    <t>Substation Voltage Distribution</t>
  </si>
  <si>
    <t xml:space="preserve">Billing Determinants </t>
  </si>
  <si>
    <t>Central Hudson Gas &amp; Electric</t>
  </si>
  <si>
    <t>Wholesale Charging Rate Design</t>
  </si>
  <si>
    <t>Rates  Reflecting the 2023 Rate Case (Case 23-E-0418)</t>
  </si>
  <si>
    <t>Appendix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</si>
</sst>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0.0000000000000000000000000000000000"/>
    <numFmt numFmtId="168" formatCode="_(* #,##0.00000_);_(* \(#,##0.00000\);_(* &quot;-&quot;??_);_(@_)"/>
    <numFmt numFmtId="169" formatCode="_(* #,##0.000_);_(* \(#,##0.0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horizontal="right"/>
    </xf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1" fillId="2" borderId="0" xfId="2" applyFill="1"/>
    <xf numFmtId="164" fontId="1" fillId="3" borderId="0" xfId="2" applyNumberFormat="1" applyFill="1"/>
    <xf numFmtId="165" fontId="1" fillId="3" borderId="0" xfId="1" applyNumberFormat="1" applyFill="1"/>
    <xf numFmtId="164" fontId="5" fillId="3" borderId="0" xfId="2" applyNumberFormat="1" applyFont="1" applyFill="1"/>
    <xf numFmtId="165" fontId="5" fillId="3" borderId="0" xfId="1" applyNumberFormat="1" applyFont="1" applyFill="1"/>
    <xf numFmtId="164" fontId="1" fillId="0" borderId="0" xfId="2" applyNumberFormat="1" applyFill="1"/>
    <xf numFmtId="165" fontId="1" fillId="0" borderId="0" xfId="1" applyNumberFormat="1" applyFill="1"/>
    <xf numFmtId="164" fontId="5" fillId="0" borderId="0" xfId="2" applyNumberFormat="1" applyFont="1" applyFill="1"/>
    <xf numFmtId="165" fontId="5" fillId="0" borderId="0" xfId="1" applyNumberFormat="1" applyFont="1" applyFill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2" fontId="5" fillId="0" borderId="0" xfId="2" applyNumberFormat="1" applyFont="1" applyFill="1"/>
    <xf numFmtId="0" fontId="6" fillId="0" borderId="0" xfId="0" applyFont="1"/>
    <xf numFmtId="41" fontId="0" fillId="0" borderId="0" xfId="0" applyNumberFormat="1"/>
    <xf numFmtId="6" fontId="0" fillId="0" borderId="0" xfId="0" applyNumberFormat="1"/>
    <xf numFmtId="43" fontId="0" fillId="0" borderId="0" xfId="1" applyFont="1"/>
    <xf numFmtId="44" fontId="0" fillId="0" borderId="0" xfId="2" applyFont="1"/>
    <xf numFmtId="166" fontId="0" fillId="0" borderId="0" xfId="2" applyNumberFormat="1" applyFont="1"/>
    <xf numFmtId="8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43" fontId="0" fillId="0" borderId="0" xfId="1" applyFont="1" applyFill="1"/>
    <xf numFmtId="2" fontId="0" fillId="0" borderId="0" xfId="0" applyNumberFormat="1"/>
    <xf numFmtId="168" fontId="0" fillId="0" borderId="0" xfId="1" applyNumberFormat="1" applyFont="1"/>
    <xf numFmtId="44" fontId="0" fillId="0" borderId="0" xfId="0" applyNumberFormat="1"/>
    <xf numFmtId="8" fontId="0" fillId="0" borderId="0" xfId="2" applyNumberFormat="1" applyFont="1"/>
    <xf numFmtId="169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B9505D55-3396-4127-84E3-6DB4B6EFDD97}"/>
    <cellStyle name="Percent 2" xfId="4" xr:uid="{5B0AE5BA-9756-451A-B2F2-B9006F87F453}"/>
  </cellStyles>
  <dxfs count="0"/>
  <tableStyles count="1" defaultTableStyle="TableStyleMedium9" defaultPivotStyle="PivotStyleLight16">
    <tableStyle name="Invisible" pivot="0" table="0" count="0" xr9:uid="{B252056A-EC96-47BA-8C07-93976CF722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Engineering\ELECRATE\RateCase%202019\Joint%20Proposal\Standby\Standby%20Design%20(RY3)\Standby%20Rate%20Design%20TOD(RY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2)\Standby%20Rate%20Design%20TOD(RY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1)\Standby%20Rate%20Design%20TOD(RY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Engineering\ELECRATE\RateCase%202019\Joint%20Proposal\Standby\Standby%20Design%20(RY3)\Standby%20Rate%20Design%20Conventional(RY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2)\Standby%20Rate%20Design%20Conventional(RY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1)\Standby%20Rate%20Design%20Conventional(RY1)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entralhudson.sharepoint.com/sites/CostRate/Regulatory/FERC%20Tariff/Wholesale%20Tariff/Settlement/Settlement%20Review/Compliance/2023%20Rate%20Filing%20CHGE%20RY%20ACOS%20Compliance%20WDS%20EE%20Staff%20Method%20&amp;%20Production%20&amp;%20Hydro%20imputation%20removed.xlsm" TargetMode="External"/><Relationship Id="rId2" Type="http://schemas.microsoft.com/office/2019/04/relationships/externalLinkLongPath" Target="https://centralhudson.sharepoint.com/sites/CostRate/Regulatory/FERC%20Tariff/Wholesale%20Tariff/Settlement/Settlement%20Review/Compliance/2023%20Rate%20Filing%20CHGE%20RY%20ACOS%20Compliance%20WDS%20EE%20Staff%20Method%20&amp;%20Production%20&amp;%20Hydro%20imputation%20removed.xlsm?CCD462B8" TargetMode="External"/><Relationship Id="rId1" Type="http://schemas.openxmlformats.org/officeDocument/2006/relationships/externalLinkPath" Target="file:///\\CCD462B8\2023%20Rate%20Filing%20CHGE%20RY%20ACOS%20Compliance%20WDS%20EE%20Staff%20Method%20&amp;%20Production%20&amp;%20Hydro%20imputation%20remov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/>
      <sheetData sheetId="1"/>
      <sheetData sheetId="2">
        <row r="151">
          <cell r="D151">
            <v>12417</v>
          </cell>
          <cell r="G151">
            <v>79662</v>
          </cell>
        </row>
        <row r="152">
          <cell r="D152">
            <v>96869</v>
          </cell>
          <cell r="G152">
            <v>442087</v>
          </cell>
        </row>
        <row r="170">
          <cell r="D170">
            <v>24835</v>
          </cell>
          <cell r="G170">
            <v>159134</v>
          </cell>
        </row>
        <row r="171">
          <cell r="D171">
            <v>193738</v>
          </cell>
          <cell r="G171">
            <v>883081</v>
          </cell>
        </row>
      </sheetData>
      <sheetData sheetId="3"/>
      <sheetData sheetId="4"/>
      <sheetData sheetId="5">
        <row r="115">
          <cell r="D115">
            <v>135420</v>
          </cell>
          <cell r="G115">
            <v>1264826</v>
          </cell>
        </row>
        <row r="131">
          <cell r="D131">
            <v>270840</v>
          </cell>
          <cell r="G131">
            <v>2526526</v>
          </cell>
        </row>
      </sheetData>
      <sheetData sheetId="6"/>
      <sheetData sheetId="7">
        <row r="186">
          <cell r="D186">
            <v>6244448</v>
          </cell>
          <cell r="G186">
            <v>53647307</v>
          </cell>
        </row>
        <row r="187">
          <cell r="D187">
            <v>1538759</v>
          </cell>
          <cell r="G187">
            <v>11989677</v>
          </cell>
        </row>
        <row r="205">
          <cell r="D205">
            <v>12488895</v>
          </cell>
          <cell r="G205">
            <v>107162067</v>
          </cell>
        </row>
        <row r="206">
          <cell r="D206">
            <v>3077519</v>
          </cell>
          <cell r="G206">
            <v>23949742</v>
          </cell>
        </row>
      </sheetData>
      <sheetData sheetId="8"/>
      <sheetData sheetId="9"/>
      <sheetData sheetId="10">
        <row r="115">
          <cell r="D115">
            <v>232066</v>
          </cell>
          <cell r="G115">
            <v>1716623</v>
          </cell>
        </row>
        <row r="131">
          <cell r="D131">
            <v>464133</v>
          </cell>
          <cell r="G131">
            <v>3429013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 refreshError="1"/>
      <sheetData sheetId="1" refreshError="1"/>
      <sheetData sheetId="2">
        <row r="151">
          <cell r="D151">
            <v>12417</v>
          </cell>
          <cell r="G151">
            <v>74385</v>
          </cell>
        </row>
        <row r="152">
          <cell r="D152">
            <v>96869</v>
          </cell>
          <cell r="G152">
            <v>412679</v>
          </cell>
        </row>
        <row r="170">
          <cell r="D170">
            <v>24835</v>
          </cell>
          <cell r="G170">
            <v>148592</v>
          </cell>
        </row>
        <row r="171">
          <cell r="D171">
            <v>193738</v>
          </cell>
          <cell r="G171">
            <v>824340</v>
          </cell>
        </row>
      </sheetData>
      <sheetData sheetId="3" refreshError="1"/>
      <sheetData sheetId="4" refreshError="1"/>
      <sheetData sheetId="5">
        <row r="115">
          <cell r="D115">
            <v>135420</v>
          </cell>
          <cell r="G115">
            <v>1196309</v>
          </cell>
        </row>
        <row r="131">
          <cell r="D131">
            <v>270840</v>
          </cell>
          <cell r="G131">
            <v>2389662</v>
          </cell>
        </row>
      </sheetData>
      <sheetData sheetId="6" refreshError="1"/>
      <sheetData sheetId="7">
        <row r="186">
          <cell r="D186">
            <v>6244448</v>
          </cell>
          <cell r="G186">
            <v>50803810</v>
          </cell>
        </row>
        <row r="187">
          <cell r="D187">
            <v>1538759</v>
          </cell>
          <cell r="G187">
            <v>11366838</v>
          </cell>
        </row>
        <row r="205">
          <cell r="D205">
            <v>12488895</v>
          </cell>
          <cell r="G205">
            <v>101482098</v>
          </cell>
        </row>
        <row r="206">
          <cell r="D206">
            <v>3077519</v>
          </cell>
          <cell r="G206">
            <v>22705600</v>
          </cell>
        </row>
      </sheetData>
      <sheetData sheetId="8" refreshError="1"/>
      <sheetData sheetId="9" refreshError="1"/>
      <sheetData sheetId="10">
        <row r="115">
          <cell r="D115">
            <v>232066</v>
          </cell>
          <cell r="G115">
            <v>1622691</v>
          </cell>
        </row>
        <row r="131">
          <cell r="D131">
            <v>464133</v>
          </cell>
          <cell r="G131">
            <v>3241379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/>
      <sheetData sheetId="1"/>
      <sheetData sheetId="2">
        <row r="151">
          <cell r="D151">
            <v>12417</v>
          </cell>
          <cell r="G151">
            <v>69108</v>
          </cell>
        </row>
        <row r="152">
          <cell r="D152">
            <v>96869</v>
          </cell>
          <cell r="G152">
            <v>383273</v>
          </cell>
        </row>
        <row r="170">
          <cell r="D170">
            <v>24835</v>
          </cell>
          <cell r="G170">
            <v>138050</v>
          </cell>
        </row>
        <row r="171">
          <cell r="D171">
            <v>193738</v>
          </cell>
          <cell r="G171">
            <v>765599</v>
          </cell>
        </row>
      </sheetData>
      <sheetData sheetId="3"/>
      <sheetData sheetId="4"/>
      <sheetData sheetId="5">
        <row r="115">
          <cell r="D115">
            <v>135420</v>
          </cell>
          <cell r="G115">
            <v>1120940</v>
          </cell>
        </row>
        <row r="131">
          <cell r="D131">
            <v>270840</v>
          </cell>
          <cell r="G131">
            <v>2239110</v>
          </cell>
        </row>
      </sheetData>
      <sheetData sheetId="6"/>
      <sheetData sheetId="7">
        <row r="186">
          <cell r="D186">
            <v>6244448</v>
          </cell>
          <cell r="G186">
            <v>47833935</v>
          </cell>
        </row>
        <row r="187">
          <cell r="D187">
            <v>1538759</v>
          </cell>
          <cell r="G187">
            <v>10697284</v>
          </cell>
        </row>
        <row r="205">
          <cell r="D205">
            <v>12488895</v>
          </cell>
          <cell r="G205">
            <v>95549687</v>
          </cell>
        </row>
        <row r="206">
          <cell r="D206">
            <v>3077519</v>
          </cell>
          <cell r="G206">
            <v>21368147</v>
          </cell>
        </row>
      </sheetData>
      <sheetData sheetId="8"/>
      <sheetData sheetId="9"/>
      <sheetData sheetId="10">
        <row r="115">
          <cell r="D115">
            <v>232066</v>
          </cell>
          <cell r="G115">
            <v>1521713</v>
          </cell>
        </row>
        <row r="131">
          <cell r="D131">
            <v>464133</v>
          </cell>
          <cell r="G131">
            <v>3039673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  <sheetName val="Sheet3"/>
      <sheetName val="Sheet5"/>
      <sheetName val="Sheet1"/>
    </sheetNames>
    <sheetDataSet>
      <sheetData sheetId="0" refreshError="1"/>
      <sheetData sheetId="1" refreshError="1"/>
      <sheetData sheetId="2">
        <row r="108">
          <cell r="D108">
            <v>1123</v>
          </cell>
          <cell r="G108">
            <v>4489</v>
          </cell>
        </row>
        <row r="124">
          <cell r="D124">
            <v>2246</v>
          </cell>
          <cell r="G124">
            <v>8967</v>
          </cell>
        </row>
      </sheetData>
      <sheetData sheetId="3">
        <row r="116">
          <cell r="D116">
            <v>1123</v>
          </cell>
          <cell r="G116">
            <v>9989</v>
          </cell>
        </row>
        <row r="132">
          <cell r="D132">
            <v>2246</v>
          </cell>
          <cell r="G132">
            <v>19953</v>
          </cell>
        </row>
      </sheetData>
      <sheetData sheetId="4" refreshError="1"/>
      <sheetData sheetId="5">
        <row r="116">
          <cell r="D116">
            <v>1845123</v>
          </cell>
          <cell r="G116">
            <v>18447114</v>
          </cell>
        </row>
        <row r="132">
          <cell r="D132">
            <v>3690246</v>
          </cell>
          <cell r="G132">
            <v>36848654</v>
          </cell>
        </row>
      </sheetData>
      <sheetData sheetId="6">
        <row r="186">
          <cell r="D186">
            <v>21823593</v>
          </cell>
          <cell r="G186">
            <v>221278977</v>
          </cell>
        </row>
        <row r="187">
          <cell r="D187">
            <v>78803</v>
          </cell>
          <cell r="G187">
            <v>515932</v>
          </cell>
        </row>
        <row r="205">
          <cell r="D205">
            <v>43647185</v>
          </cell>
          <cell r="G205">
            <v>442011263</v>
          </cell>
        </row>
        <row r="206">
          <cell r="D206">
            <v>157606</v>
          </cell>
          <cell r="G206">
            <v>1030591</v>
          </cell>
        </row>
      </sheetData>
      <sheetData sheetId="7" refreshError="1"/>
      <sheetData sheetId="8">
        <row r="116">
          <cell r="D116">
            <v>181470</v>
          </cell>
          <cell r="G116">
            <v>1595772</v>
          </cell>
        </row>
        <row r="132">
          <cell r="D132">
            <v>362940</v>
          </cell>
          <cell r="G132">
            <v>3187602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  <sheetName val="Sheet3"/>
      <sheetName val="Sheet5"/>
      <sheetName val="Sheet1"/>
    </sheetNames>
    <sheetDataSet>
      <sheetData sheetId="0" refreshError="1"/>
      <sheetData sheetId="1" refreshError="1"/>
      <sheetData sheetId="2">
        <row r="108">
          <cell r="D108">
            <v>1123</v>
          </cell>
          <cell r="G108">
            <v>3887</v>
          </cell>
        </row>
        <row r="124">
          <cell r="D124">
            <v>2246</v>
          </cell>
          <cell r="G124">
            <v>7763</v>
          </cell>
        </row>
      </sheetData>
      <sheetData sheetId="3">
        <row r="116">
          <cell r="D116">
            <v>1123</v>
          </cell>
          <cell r="G116">
            <v>8648</v>
          </cell>
        </row>
        <row r="132">
          <cell r="D132">
            <v>2246</v>
          </cell>
          <cell r="G132">
            <v>17274</v>
          </cell>
        </row>
      </sheetData>
      <sheetData sheetId="4" refreshError="1"/>
      <sheetData sheetId="5">
        <row r="116">
          <cell r="D116">
            <v>1845123</v>
          </cell>
          <cell r="G116">
            <v>17569569</v>
          </cell>
        </row>
        <row r="132">
          <cell r="D132">
            <v>3690246</v>
          </cell>
          <cell r="G132">
            <v>35095733</v>
          </cell>
        </row>
      </sheetData>
      <sheetData sheetId="6">
        <row r="186">
          <cell r="D186">
            <v>21823593</v>
          </cell>
          <cell r="G186">
            <v>209574600</v>
          </cell>
        </row>
        <row r="187">
          <cell r="D187">
            <v>78803</v>
          </cell>
          <cell r="G187">
            <v>488820</v>
          </cell>
        </row>
        <row r="205">
          <cell r="D205">
            <v>43647185</v>
          </cell>
          <cell r="G205">
            <v>418631426</v>
          </cell>
        </row>
        <row r="206">
          <cell r="D206">
            <v>157606</v>
          </cell>
          <cell r="G206">
            <v>976434</v>
          </cell>
        </row>
      </sheetData>
      <sheetData sheetId="7" refreshError="1"/>
      <sheetData sheetId="8">
        <row r="116">
          <cell r="D116">
            <v>181470</v>
          </cell>
          <cell r="G116">
            <v>1509464</v>
          </cell>
        </row>
        <row r="132">
          <cell r="D132">
            <v>362940</v>
          </cell>
          <cell r="G132">
            <v>3015200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</sheetNames>
    <sheetDataSet>
      <sheetData sheetId="0"/>
      <sheetData sheetId="1"/>
      <sheetData sheetId="2"/>
      <sheetData sheetId="3">
        <row r="116">
          <cell r="D116">
            <v>1123</v>
          </cell>
          <cell r="G116">
            <v>7296</v>
          </cell>
        </row>
        <row r="132">
          <cell r="D132">
            <v>2246</v>
          </cell>
          <cell r="G132">
            <v>14573</v>
          </cell>
        </row>
      </sheetData>
      <sheetData sheetId="4"/>
      <sheetData sheetId="5">
        <row r="116">
          <cell r="D116">
            <v>1845123</v>
          </cell>
          <cell r="G116">
            <v>16598668</v>
          </cell>
        </row>
        <row r="132">
          <cell r="D132">
            <v>3690246</v>
          </cell>
          <cell r="G132">
            <v>33156330</v>
          </cell>
        </row>
      </sheetData>
      <sheetData sheetId="6">
        <row r="186">
          <cell r="D186">
            <v>21823593</v>
          </cell>
          <cell r="G186">
            <v>196766037</v>
          </cell>
        </row>
        <row r="187">
          <cell r="D187">
            <v>78803</v>
          </cell>
          <cell r="G187">
            <v>458518</v>
          </cell>
        </row>
        <row r="205">
          <cell r="D205">
            <v>43647185</v>
          </cell>
          <cell r="G205">
            <v>393045943</v>
          </cell>
        </row>
        <row r="206">
          <cell r="D206">
            <v>157606</v>
          </cell>
          <cell r="G206">
            <v>915905</v>
          </cell>
        </row>
      </sheetData>
      <sheetData sheetId="7"/>
      <sheetData sheetId="8">
        <row r="116">
          <cell r="D116">
            <v>181470</v>
          </cell>
          <cell r="G116">
            <v>1415812</v>
          </cell>
        </row>
        <row r="132">
          <cell r="D132">
            <v>362940</v>
          </cell>
          <cell r="G132">
            <v>2828125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Model Instructions"/>
      <sheetName val="User Inputs &gt;&gt;"/>
      <sheetName val="MAPPING - Proposed 3_21"/>
      <sheetName val="Dashboard"/>
      <sheetName val="MAPPING_SEC"/>
      <sheetName val="MAPPING_PRI"/>
      <sheetName val="MAPPING_TRANS"/>
      <sheetName val="Outputs&gt;&gt;"/>
      <sheetName val="OUT_Table for Appendix"/>
      <sheetName val="OUT_Rates"/>
      <sheetName val="OUT_Bill_Impact"/>
      <sheetName val="Calculations&gt;&gt;"/>
      <sheetName val="CALC_MAPPING"/>
      <sheetName val="DELETE3"/>
      <sheetName val="CALC_1"/>
      <sheetName val="CALC_2"/>
      <sheetName val="CALC_3"/>
      <sheetName val="CALC_4"/>
      <sheetName val="CALC_5"/>
      <sheetName val="CALC_6"/>
      <sheetName val="CALC_7"/>
      <sheetName val="CALC_8"/>
      <sheetName val="CALC_9"/>
      <sheetName val="CALC_Rate_Filing"/>
      <sheetName val="DELETE2"/>
      <sheetName val="Calc_Rate_Inputs"/>
      <sheetName val="CALC_Total"/>
      <sheetName val="Inputs&gt;&gt;"/>
      <sheetName val="DELTE"/>
      <sheetName val="IN_BDs_Rates"/>
      <sheetName val="IN_ACOS_P"/>
      <sheetName val="IN_ACOS_TD"/>
      <sheetName val="IN_ACOS_PD"/>
      <sheetName val="IN_ACOS_PC"/>
      <sheetName val="IN_ACOS_SD"/>
      <sheetName val="IN_ACOS_SC"/>
      <sheetName val="IN_ACOS_OC"/>
      <sheetName val="IN_CC"/>
      <sheetName val="Rev Alloc RY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CK39">
            <v>13017179</v>
          </cell>
          <cell r="CS39">
            <v>2989153.8175257174</v>
          </cell>
        </row>
        <row r="40">
          <cell r="CK40">
            <v>3222783</v>
          </cell>
          <cell r="CS40">
            <v>332128.20194730192</v>
          </cell>
        </row>
        <row r="43">
          <cell r="CK43">
            <v>1828522</v>
          </cell>
          <cell r="CN43">
            <v>1032589.7548230476</v>
          </cell>
          <cell r="CS43">
            <v>1032589.7548230476</v>
          </cell>
        </row>
        <row r="45">
          <cell r="CK45">
            <v>402912</v>
          </cell>
          <cell r="CS45">
            <v>25516952.735248514</v>
          </cell>
        </row>
      </sheetData>
      <sheetData sheetId="18">
        <row r="39">
          <cell r="CK39">
            <v>77007702</v>
          </cell>
          <cell r="CS39">
            <v>26351610.237732258</v>
          </cell>
        </row>
        <row r="40">
          <cell r="CK40">
            <v>25292980</v>
          </cell>
          <cell r="CS40">
            <v>2927956.6930813622</v>
          </cell>
        </row>
        <row r="43">
          <cell r="CK43">
            <v>9180622</v>
          </cell>
          <cell r="CN43">
            <v>5639924.7104291739</v>
          </cell>
          <cell r="CS43">
            <v>5639924.7104291739</v>
          </cell>
        </row>
        <row r="45">
          <cell r="CK45">
            <v>136044</v>
          </cell>
          <cell r="CS45">
            <v>24882642.542334408</v>
          </cell>
        </row>
      </sheetData>
      <sheetData sheetId="19">
        <row r="39">
          <cell r="CK39">
            <v>8975387</v>
          </cell>
          <cell r="CS39">
            <v>874332.19270580413</v>
          </cell>
        </row>
        <row r="40">
          <cell r="CK40">
            <v>3157659</v>
          </cell>
          <cell r="CS40">
            <v>97148.021411756024</v>
          </cell>
        </row>
        <row r="43">
          <cell r="CK43">
            <v>715230</v>
          </cell>
          <cell r="CS43">
            <v>536183.83777750772</v>
          </cell>
        </row>
        <row r="45">
          <cell r="CK45">
            <v>1848</v>
          </cell>
          <cell r="CS45">
            <v>2067402.1876155711</v>
          </cell>
        </row>
        <row r="65">
          <cell r="CO65">
            <v>0.26194237107170204</v>
          </cell>
        </row>
      </sheetData>
      <sheetData sheetId="20">
        <row r="39">
          <cell r="CK39">
            <v>10680368.350000005</v>
          </cell>
          <cell r="CS39">
            <v>920552.5053302357</v>
          </cell>
        </row>
        <row r="40">
          <cell r="CK40">
            <v>3856020.4500000016</v>
          </cell>
          <cell r="CS40">
            <v>102283.61170335952</v>
          </cell>
        </row>
        <row r="43">
          <cell r="CK43">
            <v>688704</v>
          </cell>
          <cell r="CS43">
            <v>554123.56484035682</v>
          </cell>
        </row>
        <row r="45">
          <cell r="CK45">
            <v>384</v>
          </cell>
          <cell r="CS45">
            <v>2535902.4555546581</v>
          </cell>
        </row>
        <row r="65">
          <cell r="CO65">
            <v>0.30970618128620447</v>
          </cell>
        </row>
      </sheetData>
      <sheetData sheetId="21">
        <row r="39">
          <cell r="CK39">
            <v>3373241.3999999994</v>
          </cell>
          <cell r="CS39">
            <v>104779.42608381415</v>
          </cell>
        </row>
        <row r="40">
          <cell r="CK40">
            <v>1180508.96</v>
          </cell>
          <cell r="CS40">
            <v>11642.158453757127</v>
          </cell>
        </row>
        <row r="43">
          <cell r="CK43">
            <v>180257</v>
          </cell>
          <cell r="CS43">
            <v>59036.660236332558</v>
          </cell>
        </row>
        <row r="45">
          <cell r="CK45">
            <v>60</v>
          </cell>
          <cell r="CS45">
            <v>780793.41508909268</v>
          </cell>
        </row>
        <row r="65">
          <cell r="CO65">
            <v>-0.32396576498050222</v>
          </cell>
        </row>
      </sheetData>
      <sheetData sheetId="22">
        <row r="39">
          <cell r="CK39">
            <v>18585550.300000001</v>
          </cell>
          <cell r="CS39">
            <v>0.23505902824217031</v>
          </cell>
        </row>
        <row r="40">
          <cell r="CK40">
            <v>6201450.0999999968</v>
          </cell>
          <cell r="CS40">
            <v>2.6117669804685592E-2</v>
          </cell>
        </row>
        <row r="43">
          <cell r="CK43">
            <v>1133856</v>
          </cell>
          <cell r="CS43">
            <v>0</v>
          </cell>
        </row>
        <row r="45">
          <cell r="CK45">
            <v>72</v>
          </cell>
          <cell r="CS45">
            <v>2350710.0655156467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zoomScale="110" zoomScaleNormal="110" workbookViewId="0">
      <selection activeCell="G19" sqref="G19"/>
    </sheetView>
  </sheetViews>
  <sheetFormatPr defaultRowHeight="13.2" x14ac:dyDescent="0.25"/>
  <cols>
    <col min="2" max="2" width="12.33203125" bestFit="1" customWidth="1"/>
    <col min="3" max="3" width="4" customWidth="1"/>
    <col min="4" max="4" width="18.5546875" bestFit="1" customWidth="1"/>
    <col min="5" max="5" width="5.6640625" customWidth="1"/>
    <col min="6" max="6" width="14" bestFit="1" customWidth="1"/>
    <col min="7" max="7" width="4.5546875" customWidth="1"/>
    <col min="9" max="9" width="16.109375" bestFit="1" customWidth="1"/>
    <col min="11" max="11" width="12.44140625" bestFit="1" customWidth="1"/>
    <col min="13" max="13" width="16.109375" bestFit="1" customWidth="1"/>
    <col min="15" max="15" width="12.44140625" bestFit="1" customWidth="1"/>
  </cols>
  <sheetData>
    <row r="1" spans="1:15" x14ac:dyDescent="0.25">
      <c r="A1" s="39" t="s">
        <v>0</v>
      </c>
      <c r="B1" s="39"/>
      <c r="C1" s="39"/>
      <c r="D1" s="39"/>
      <c r="E1" s="39"/>
      <c r="F1" s="39"/>
      <c r="G1" s="39"/>
      <c r="I1" s="21" t="s">
        <v>1</v>
      </c>
      <c r="M1" s="21"/>
    </row>
    <row r="2" spans="1:15" x14ac:dyDescent="0.25">
      <c r="A2" s="40" t="s">
        <v>2</v>
      </c>
      <c r="B2" s="41"/>
      <c r="C2" s="41"/>
      <c r="D2" s="41"/>
      <c r="E2" s="41"/>
      <c r="F2" s="41"/>
      <c r="G2" s="41"/>
    </row>
    <row r="4" spans="1:15" x14ac:dyDescent="0.25">
      <c r="A4" s="1" t="s">
        <v>3</v>
      </c>
    </row>
    <row r="6" spans="1:15" x14ac:dyDescent="0.25">
      <c r="A6" t="s">
        <v>4</v>
      </c>
      <c r="D6" s="6" t="s">
        <v>5</v>
      </c>
      <c r="E6" s="7"/>
      <c r="F6" s="7"/>
      <c r="I6" s="6" t="s">
        <v>6</v>
      </c>
      <c r="J6" s="7"/>
      <c r="K6" s="7"/>
      <c r="M6" s="6" t="s">
        <v>7</v>
      </c>
      <c r="N6" s="7"/>
      <c r="O6" s="7"/>
    </row>
    <row r="7" spans="1:15" x14ac:dyDescent="0.25">
      <c r="D7" t="s">
        <v>8</v>
      </c>
      <c r="F7" t="s">
        <v>9</v>
      </c>
      <c r="I7" t="s">
        <v>8</v>
      </c>
      <c r="K7" t="s">
        <v>9</v>
      </c>
      <c r="M7" t="s">
        <v>8</v>
      </c>
      <c r="O7" t="s">
        <v>9</v>
      </c>
    </row>
    <row r="8" spans="1:15" x14ac:dyDescent="0.25">
      <c r="B8" s="2" t="s">
        <v>10</v>
      </c>
      <c r="D8" s="2" t="s">
        <v>11</v>
      </c>
      <c r="F8" s="2" t="s">
        <v>12</v>
      </c>
      <c r="I8" s="2" t="s">
        <v>11</v>
      </c>
      <c r="K8" s="2" t="s">
        <v>12</v>
      </c>
      <c r="M8" s="2" t="s">
        <v>11</v>
      </c>
      <c r="O8" s="2" t="s">
        <v>12</v>
      </c>
    </row>
    <row r="9" spans="1:15" x14ac:dyDescent="0.25">
      <c r="B9" t="s">
        <v>13</v>
      </c>
    </row>
    <row r="11" spans="1:15" x14ac:dyDescent="0.25">
      <c r="B11" t="s">
        <v>14</v>
      </c>
      <c r="D11" s="9">
        <f>'[1]SC 9 TOD '!$G$186+'[1]SC 9 TOD '!$G$205</f>
        <v>160809374</v>
      </c>
      <c r="F11" s="10">
        <f>'[1]SC 9 TOD '!$D$186+'[1]SC 9 TOD '!$D$205</f>
        <v>18733343</v>
      </c>
      <c r="I11" s="13">
        <f>'[2]SC 9 TOD '!$G$186+'[2]SC 9 TOD '!$G$205</f>
        <v>152285908</v>
      </c>
      <c r="K11" s="14">
        <f>'[2]SC 9 TOD '!$D$186+'[2]SC 9 TOD '!$D$205</f>
        <v>18733343</v>
      </c>
      <c r="M11" s="13">
        <f>'[3]SC 9 TOD '!$G$186+'[3]SC 9 TOD '!$G$205</f>
        <v>143383622</v>
      </c>
      <c r="O11" s="14">
        <f>'[3]SC 9 TOD '!$D$186+'[3]SC 9 TOD '!$D$205</f>
        <v>18733343</v>
      </c>
    </row>
    <row r="12" spans="1:15" x14ac:dyDescent="0.25">
      <c r="B12" t="s">
        <v>15</v>
      </c>
      <c r="D12" s="9">
        <f>'[1]SC 5 TOD  '!$G$151+'[1]SC 5 TOD  '!$G$170</f>
        <v>238796</v>
      </c>
      <c r="F12" s="10">
        <f>'[1]SC 5 TOD  '!$D$151+'[1]SC 5 TOD  '!$D$170</f>
        <v>37252</v>
      </c>
      <c r="I12" s="13">
        <f>'[2]SC 5 TOD  '!$G$151+'[2]SC 5 TOD  '!$G$170</f>
        <v>222977</v>
      </c>
      <c r="K12" s="14">
        <f>'[2]SC 5 TOD  '!$D$151+'[2]SC 5 TOD  '!$D$170</f>
        <v>37252</v>
      </c>
      <c r="M12" s="13">
        <f>'[3]SC 5 TOD  '!$G$151+'[3]SC 5 TOD  '!$G$170</f>
        <v>207158</v>
      </c>
      <c r="O12" s="14">
        <f>'[3]SC 5 TOD  '!$D$151+'[3]SC 5 TOD  '!$D$170</f>
        <v>37252</v>
      </c>
    </row>
    <row r="13" spans="1:15" x14ac:dyDescent="0.25">
      <c r="B13" t="s">
        <v>16</v>
      </c>
      <c r="D13" s="9">
        <f>'[1]SC 8 TOD LT  '!$G$115+'[1]SC 8 TOD LT  '!$G$131</f>
        <v>3791352</v>
      </c>
      <c r="F13" s="10">
        <f>'[1]SC 8 TOD LT  '!$D$115+'[1]SC 8 TOD LT  '!$D$131</f>
        <v>406260</v>
      </c>
      <c r="I13" s="13">
        <f>'[2]SC 8 TOD LT  '!$G$115+'[2]SC 8 TOD LT  '!$G$131</f>
        <v>3585971</v>
      </c>
      <c r="K13" s="14">
        <f>'[2]SC 8 TOD LT  '!$D$115+'[2]SC 8 TOD LT  '!$D$131</f>
        <v>406260</v>
      </c>
      <c r="M13" s="13">
        <f>'[3]SC 8 TOD LT  '!$G$115+'[3]SC 8 TOD LT  '!$G$131</f>
        <v>3360050</v>
      </c>
      <c r="O13" s="14">
        <f>'[3]SC 8 TOD LT  '!$D$115+'[3]SC 8 TOD LT  '!$D$131</f>
        <v>406260</v>
      </c>
    </row>
    <row r="14" spans="1:15" ht="15" x14ac:dyDescent="0.4">
      <c r="B14" t="s">
        <v>17</v>
      </c>
      <c r="D14" s="11">
        <f>'[1]SC 12 TOD LT   '!$G$115+'[1]SC 12 TOD LT   '!$G$131</f>
        <v>5145636</v>
      </c>
      <c r="F14" s="12">
        <f>'[1]SC 12 TOD LT   '!$D$115+'[1]SC 12 TOD LT   '!$D$131</f>
        <v>696199</v>
      </c>
      <c r="I14" s="15">
        <f>'[2]SC 12 TOD LT   '!$G$115+'[2]SC 12 TOD LT   '!$G$131</f>
        <v>4864070</v>
      </c>
      <c r="K14" s="16">
        <f>'[2]SC 12 TOD LT   '!$D$115+'[2]SC 12 TOD LT   '!$D$131</f>
        <v>696199</v>
      </c>
      <c r="M14" s="15">
        <f>'[3]SC 12 TOD LT   '!$G$115+'[3]SC 12 TOD LT   '!$G$131</f>
        <v>4561386</v>
      </c>
      <c r="O14" s="16">
        <f>'[3]SC 12 TOD LT   '!$D$115+'[3]SC 12 TOD LT   '!$D$131</f>
        <v>696199</v>
      </c>
    </row>
    <row r="15" spans="1:15" x14ac:dyDescent="0.25">
      <c r="B15" t="s">
        <v>18</v>
      </c>
      <c r="D15" s="3">
        <f>SUM(D11:D14)</f>
        <v>169985158</v>
      </c>
      <c r="F15" s="4">
        <f>SUM(F11:F14)</f>
        <v>19873054</v>
      </c>
      <c r="I15" s="3">
        <f>SUM(I11:I14)</f>
        <v>160958926</v>
      </c>
      <c r="K15" s="4">
        <f>SUM(K11:K14)</f>
        <v>19873054</v>
      </c>
      <c r="M15" s="3">
        <f>SUM(M11:M14)</f>
        <v>151512216</v>
      </c>
      <c r="O15" s="4">
        <f>SUM(O11:O14)</f>
        <v>19873054</v>
      </c>
    </row>
    <row r="17" spans="1:15" x14ac:dyDescent="0.25">
      <c r="B17" t="s">
        <v>19</v>
      </c>
      <c r="C17" s="5" t="s">
        <v>20</v>
      </c>
      <c r="D17" s="3">
        <f>D15</f>
        <v>169985158</v>
      </c>
      <c r="E17" s="5" t="s">
        <v>21</v>
      </c>
      <c r="F17" s="4">
        <f>F15</f>
        <v>19873054</v>
      </c>
      <c r="I17" s="3">
        <f>I15</f>
        <v>160958926</v>
      </c>
      <c r="J17" s="5" t="s">
        <v>21</v>
      </c>
      <c r="K17" s="4">
        <f>K15</f>
        <v>19873054</v>
      </c>
      <c r="M17" s="3">
        <f>M15</f>
        <v>151512216</v>
      </c>
      <c r="N17" s="5" t="s">
        <v>21</v>
      </c>
      <c r="O17" s="4">
        <f>O15</f>
        <v>19873054</v>
      </c>
    </row>
    <row r="18" spans="1:15" x14ac:dyDescent="0.25">
      <c r="B18" t="s">
        <v>19</v>
      </c>
      <c r="C18" s="5" t="s">
        <v>20</v>
      </c>
      <c r="D18" s="8">
        <f>ROUND(D17/F17,2)</f>
        <v>8.5500000000000007</v>
      </c>
      <c r="F18" t="s">
        <v>22</v>
      </c>
      <c r="I18" s="8">
        <f>ROUND(I17/K17,2)</f>
        <v>8.1</v>
      </c>
      <c r="K18" t="s">
        <v>22</v>
      </c>
      <c r="M18" s="8">
        <f>ROUND(M17/O17,2)</f>
        <v>7.62</v>
      </c>
      <c r="O18" t="s">
        <v>22</v>
      </c>
    </row>
    <row r="20" spans="1:15" x14ac:dyDescent="0.25">
      <c r="A20" s="18" t="s">
        <v>23</v>
      </c>
    </row>
    <row r="21" spans="1:15" x14ac:dyDescent="0.25">
      <c r="D21" s="6" t="str">
        <f>D6</f>
        <v>2022 Rates</v>
      </c>
      <c r="E21" s="7"/>
      <c r="F21" s="7"/>
      <c r="I21" s="6" t="str">
        <f>I6</f>
        <v>2021 Rates</v>
      </c>
      <c r="J21" s="7"/>
      <c r="K21" s="7"/>
      <c r="M21" s="6" t="s">
        <v>7</v>
      </c>
      <c r="N21" s="7"/>
      <c r="O21" s="7"/>
    </row>
    <row r="22" spans="1:15" x14ac:dyDescent="0.25">
      <c r="D22" t="s">
        <v>8</v>
      </c>
      <c r="F22" t="s">
        <v>9</v>
      </c>
      <c r="I22" t="s">
        <v>8</v>
      </c>
      <c r="K22" t="s">
        <v>9</v>
      </c>
      <c r="M22" t="s">
        <v>8</v>
      </c>
      <c r="O22" t="s">
        <v>9</v>
      </c>
    </row>
    <row r="23" spans="1:15" x14ac:dyDescent="0.25">
      <c r="B23" s="2" t="s">
        <v>10</v>
      </c>
      <c r="D23" s="2" t="s">
        <v>11</v>
      </c>
      <c r="F23" s="2" t="s">
        <v>12</v>
      </c>
      <c r="I23" s="2" t="s">
        <v>11</v>
      </c>
      <c r="K23" s="2" t="s">
        <v>12</v>
      </c>
      <c r="M23" s="2" t="s">
        <v>11</v>
      </c>
      <c r="O23" s="2" t="s">
        <v>12</v>
      </c>
    </row>
    <row r="24" spans="1:15" x14ac:dyDescent="0.25">
      <c r="B24" t="s">
        <v>13</v>
      </c>
    </row>
    <row r="26" spans="1:15" x14ac:dyDescent="0.25">
      <c r="B26" t="s">
        <v>14</v>
      </c>
      <c r="D26" s="9">
        <f>'[1]SC 9 TOD '!$G$187+'[1]SC 9 TOD '!$G$206</f>
        <v>35939419</v>
      </c>
      <c r="F26" s="10">
        <f>'[1]SC 9 TOD '!$D$187+'[1]SC 9 TOD '!$D$206</f>
        <v>4616278</v>
      </c>
      <c r="I26" s="13">
        <f>'[2]SC 9 TOD '!$G$187+'[2]SC 9 TOD '!$G$206</f>
        <v>34072438</v>
      </c>
      <c r="K26" s="14">
        <f>'[2]SC 9 TOD '!$D$187+'[2]SC 9 TOD '!$D$206</f>
        <v>4616278</v>
      </c>
      <c r="M26" s="13">
        <f>'[3]SC 9 TOD '!$G$187+'[3]SC 9 TOD '!$G$206</f>
        <v>32065431</v>
      </c>
      <c r="O26" s="14">
        <f>'[3]SC 9 TOD '!$D$187+'[3]SC 9 TOD '!$D$206</f>
        <v>4616278</v>
      </c>
    </row>
    <row r="27" spans="1:15" ht="15" x14ac:dyDescent="0.4">
      <c r="B27" t="s">
        <v>15</v>
      </c>
      <c r="D27" s="11">
        <f>'[1]SC 5 TOD  '!$G$152+'[1]SC 5 TOD  '!$G$171</f>
        <v>1325168</v>
      </c>
      <c r="E27" s="17"/>
      <c r="F27" s="12">
        <f>'[1]SC 5 TOD  '!$D$152+'[1]SC 5 TOD  '!$D$171</f>
        <v>290607</v>
      </c>
      <c r="I27" s="15">
        <f>'[2]SC 5 TOD  '!$G$152+'[2]SC 5 TOD  '!$G$171</f>
        <v>1237019</v>
      </c>
      <c r="J27" s="17"/>
      <c r="K27" s="16">
        <f>'[2]SC 5 TOD  '!$D$152+'[2]SC 5 TOD  '!$D$171</f>
        <v>290607</v>
      </c>
      <c r="M27" s="15">
        <f>'[3]SC 5 TOD  '!$G$152+'[3]SC 5 TOD  '!$G$171</f>
        <v>1148872</v>
      </c>
      <c r="N27" s="17"/>
      <c r="O27" s="16">
        <f>'[3]SC 5 TOD  '!$D$152+'[3]SC 5 TOD  '!$D$171</f>
        <v>290607</v>
      </c>
    </row>
    <row r="28" spans="1:15" x14ac:dyDescent="0.25">
      <c r="B28" s="18" t="s">
        <v>18</v>
      </c>
      <c r="D28" s="13">
        <f>SUM(D26:D27)</f>
        <v>37264587</v>
      </c>
      <c r="F28" s="14">
        <f>SUM(F26:F27)</f>
        <v>4906885</v>
      </c>
      <c r="G28" s="18"/>
      <c r="I28" s="13">
        <f>SUM(I26:I27)</f>
        <v>35309457</v>
      </c>
      <c r="K28" s="14">
        <f>SUM(K26:K27)</f>
        <v>4906885</v>
      </c>
      <c r="M28" s="13">
        <f>SUM(M26:M27)</f>
        <v>33214303</v>
      </c>
      <c r="O28" s="14">
        <f>SUM(O26:O27)</f>
        <v>4906885</v>
      </c>
    </row>
    <row r="29" spans="1:15" x14ac:dyDescent="0.25">
      <c r="G29" s="18"/>
    </row>
    <row r="30" spans="1:15" x14ac:dyDescent="0.25">
      <c r="B30" t="s">
        <v>19</v>
      </c>
      <c r="C30" s="5" t="s">
        <v>20</v>
      </c>
      <c r="D30" s="3">
        <f>D28</f>
        <v>37264587</v>
      </c>
      <c r="F30" s="4">
        <f>F28</f>
        <v>4906885</v>
      </c>
      <c r="I30" s="3">
        <f>I28</f>
        <v>35309457</v>
      </c>
      <c r="K30" s="4">
        <f>K28</f>
        <v>4906885</v>
      </c>
      <c r="M30" s="3">
        <f>M28</f>
        <v>33214303</v>
      </c>
      <c r="O30" s="4">
        <f>O28</f>
        <v>4906885</v>
      </c>
    </row>
    <row r="31" spans="1:15" x14ac:dyDescent="0.25">
      <c r="B31" t="s">
        <v>19</v>
      </c>
      <c r="C31" s="5" t="s">
        <v>20</v>
      </c>
      <c r="D31" s="8">
        <f>ROUND(D30/F30,2)</f>
        <v>7.59</v>
      </c>
      <c r="F31" t="s">
        <v>22</v>
      </c>
      <c r="I31" s="8">
        <f>ROUND(I30/K30,2)</f>
        <v>7.2</v>
      </c>
      <c r="K31" t="s">
        <v>22</v>
      </c>
      <c r="M31" s="8">
        <f>ROUND(M30/O30,2)</f>
        <v>6.77</v>
      </c>
      <c r="O31" t="s">
        <v>22</v>
      </c>
    </row>
    <row r="33" spans="1:15" x14ac:dyDescent="0.25">
      <c r="D33" s="3"/>
      <c r="F33" s="4"/>
      <c r="I33" s="3"/>
      <c r="K33" s="4"/>
      <c r="M33" s="3"/>
      <c r="O33" s="4"/>
    </row>
    <row r="34" spans="1:15" x14ac:dyDescent="0.25">
      <c r="A34" s="1" t="s">
        <v>24</v>
      </c>
    </row>
    <row r="36" spans="1:15" x14ac:dyDescent="0.25">
      <c r="A36" t="s">
        <v>4</v>
      </c>
      <c r="D36" s="6" t="str">
        <f>D6</f>
        <v>2022 Rates</v>
      </c>
      <c r="E36" s="7"/>
      <c r="F36" s="7"/>
      <c r="I36" s="6" t="s">
        <v>6</v>
      </c>
      <c r="J36" s="7"/>
      <c r="K36" s="7"/>
      <c r="M36" s="6" t="s">
        <v>7</v>
      </c>
      <c r="N36" s="7"/>
      <c r="O36" s="7"/>
    </row>
    <row r="37" spans="1:15" x14ac:dyDescent="0.25">
      <c r="D37" t="s">
        <v>8</v>
      </c>
      <c r="F37" t="s">
        <v>9</v>
      </c>
      <c r="I37" t="s">
        <v>8</v>
      </c>
      <c r="K37" t="s">
        <v>9</v>
      </c>
      <c r="M37" t="s">
        <v>8</v>
      </c>
      <c r="O37" t="s">
        <v>9</v>
      </c>
    </row>
    <row r="38" spans="1:15" x14ac:dyDescent="0.25">
      <c r="B38" s="2" t="s">
        <v>10</v>
      </c>
      <c r="D38" s="2" t="s">
        <v>11</v>
      </c>
      <c r="F38" s="2" t="s">
        <v>12</v>
      </c>
      <c r="I38" s="2" t="s">
        <v>11</v>
      </c>
      <c r="K38" s="2" t="s">
        <v>12</v>
      </c>
      <c r="M38" s="2" t="s">
        <v>11</v>
      </c>
      <c r="O38" s="2" t="s">
        <v>12</v>
      </c>
    </row>
    <row r="39" spans="1:15" x14ac:dyDescent="0.25">
      <c r="B39" t="s">
        <v>25</v>
      </c>
    </row>
    <row r="41" spans="1:15" x14ac:dyDescent="0.25">
      <c r="B41" t="s">
        <v>14</v>
      </c>
      <c r="D41" s="9">
        <f>'[4]SC 9 CONV'!$G$186+'[4]SC 9 CONV'!$G$205</f>
        <v>663290240</v>
      </c>
      <c r="F41" s="10">
        <f>'[4]SC 9 CONV'!$D$186+'[4]SC 9 CONV'!$D$205</f>
        <v>65470778</v>
      </c>
      <c r="I41" s="13">
        <f>'[5]SC 9 CONV'!$G$186+'[5]SC 9 CONV'!$G$205</f>
        <v>628206026</v>
      </c>
      <c r="K41" s="14">
        <f>'[5]SC 9 CONV'!$D$186+'[5]SC 9 CONV'!$D$205</f>
        <v>65470778</v>
      </c>
      <c r="M41" s="13">
        <f>'[6]SC 9 CONV'!$G$186+'[6]SC 9 CONV'!$G$205</f>
        <v>589811980</v>
      </c>
      <c r="O41" s="14">
        <f>'[6]SC 9 CONV'!$D$186+'[6]SC 9 CONV'!$D$205</f>
        <v>65470778</v>
      </c>
    </row>
    <row r="42" spans="1:15" x14ac:dyDescent="0.25">
      <c r="B42" t="s">
        <v>15</v>
      </c>
      <c r="D42" s="9">
        <f>'[4]SC 5 CONV LT  '!$G$116+'[4]SC 5 CONV LT  '!$G$132</f>
        <v>29942</v>
      </c>
      <c r="F42" s="10">
        <f>'[4]SC 5 CONV LT  '!$D$116+'[4]SC 5 CONV LT  '!$D$132</f>
        <v>3369</v>
      </c>
      <c r="I42" s="13">
        <f>'[5]SC 5 CONV LT  '!$G$116+'[5]SC 5 CONV LT  '!$G$132</f>
        <v>25922</v>
      </c>
      <c r="K42" s="14">
        <f>'[5]SC 5 CONV LT  '!$D$116+'[5]SC 5 CONV LT  '!$D$132</f>
        <v>3369</v>
      </c>
      <c r="M42" s="13">
        <f>'[6]SC 5 CONV LT  '!$G$116+'[6]SC 5 CONV LT  '!$G$132</f>
        <v>21869</v>
      </c>
      <c r="O42" s="14">
        <f>'[6]SC 5 CONV LT  '!$D$116+'[6]SC 5 CONV LT  '!$D$132</f>
        <v>3369</v>
      </c>
    </row>
    <row r="43" spans="1:15" x14ac:dyDescent="0.25">
      <c r="B43" t="s">
        <v>16</v>
      </c>
      <c r="D43" s="9">
        <f>'[4]SC 8 CONV LT  '!$G$116+'[4]SC 8 CONV LT  '!$G$132</f>
        <v>55295768</v>
      </c>
      <c r="F43" s="10">
        <f>'[4]SC 8 CONV LT  '!$D$116+'[4]SC 8 CONV LT  '!$D$132</f>
        <v>5535369</v>
      </c>
      <c r="I43" s="13">
        <f>'[5]SC 8 CONV LT  '!$G$116+'[5]SC 8 CONV LT  '!$G$132</f>
        <v>52665302</v>
      </c>
      <c r="K43" s="14">
        <f>'[5]SC 8 CONV LT  '!$D$116+'[5]SC 8 CONV LT  '!$D$132</f>
        <v>5535369</v>
      </c>
      <c r="M43" s="13">
        <f>'[6]SC 8 CONV LT  '!$G$116+'[6]SC 8 CONV LT  '!$G$132</f>
        <v>49754998</v>
      </c>
      <c r="O43" s="14">
        <f>'[6]SC 8 CONV LT  '!$D$116+'[6]SC 8 CONV LT  '!$D$132</f>
        <v>5535369</v>
      </c>
    </row>
    <row r="44" spans="1:15" ht="15" x14ac:dyDescent="0.4">
      <c r="B44" t="s">
        <v>17</v>
      </c>
      <c r="D44" s="11">
        <f>'[4]SC 12 CONV LT '!$G$116+'[4]SC 12 CONV LT '!$G$132</f>
        <v>4783374</v>
      </c>
      <c r="E44" s="17"/>
      <c r="F44" s="12">
        <f>'[4]SC 12 CONV LT '!$D$116+'[4]SC 12 CONV LT '!$D$132</f>
        <v>544410</v>
      </c>
      <c r="I44" s="15">
        <f>'[5]SC 12 CONV LT '!$G$116+'[5]SC 12 CONV LT '!$G$132</f>
        <v>4524664</v>
      </c>
      <c r="J44" s="17"/>
      <c r="K44" s="16">
        <f>'[5]SC 12 CONV LT '!$D$116+'[5]SC 12 CONV LT '!$D$132</f>
        <v>544410</v>
      </c>
      <c r="M44" s="15">
        <f>'[6]SC 12 CONV LT '!$G$116+'[6]SC 12 CONV LT '!$G$132</f>
        <v>4243937</v>
      </c>
      <c r="N44" s="17"/>
      <c r="O44" s="16">
        <f>'[6]SC 12 CONV LT '!$D$116+'[6]SC 12 CONV LT '!$D$132</f>
        <v>544410</v>
      </c>
    </row>
    <row r="45" spans="1:15" x14ac:dyDescent="0.25">
      <c r="B45" t="s">
        <v>18</v>
      </c>
      <c r="D45" s="3">
        <f>SUM(D41:D44)</f>
        <v>723399324</v>
      </c>
      <c r="F45" s="4">
        <f>SUM(F41:F44)</f>
        <v>71553926</v>
      </c>
      <c r="I45" s="3">
        <f>SUM(I41:I44)</f>
        <v>685421914</v>
      </c>
      <c r="K45" s="4">
        <f>SUM(K41:K44)</f>
        <v>71553926</v>
      </c>
      <c r="M45" s="3">
        <f>SUM(M41:M44)</f>
        <v>643832784</v>
      </c>
      <c r="O45" s="4">
        <f>SUM(O41:O44)</f>
        <v>71553926</v>
      </c>
    </row>
    <row r="47" spans="1:15" x14ac:dyDescent="0.25">
      <c r="B47" t="s">
        <v>19</v>
      </c>
      <c r="C47" s="5" t="s">
        <v>20</v>
      </c>
      <c r="D47" s="3">
        <f>D45</f>
        <v>723399324</v>
      </c>
      <c r="E47" s="5" t="s">
        <v>21</v>
      </c>
      <c r="F47" s="4">
        <f>F45</f>
        <v>71553926</v>
      </c>
      <c r="I47" s="3">
        <f>I45</f>
        <v>685421914</v>
      </c>
      <c r="J47" s="5" t="s">
        <v>21</v>
      </c>
      <c r="K47" s="4">
        <f>K45</f>
        <v>71553926</v>
      </c>
      <c r="M47" s="3">
        <f>M45</f>
        <v>643832784</v>
      </c>
      <c r="N47" s="5" t="s">
        <v>21</v>
      </c>
      <c r="O47" s="4">
        <f>O45</f>
        <v>71553926</v>
      </c>
    </row>
    <row r="48" spans="1:15" x14ac:dyDescent="0.25">
      <c r="B48" t="s">
        <v>19</v>
      </c>
      <c r="C48" s="5" t="s">
        <v>20</v>
      </c>
      <c r="D48" s="8">
        <f>ROUND(D47/F47,2)</f>
        <v>10.11</v>
      </c>
      <c r="F48" t="s">
        <v>22</v>
      </c>
      <c r="I48" s="8">
        <f>ROUND(I47/K47,2)</f>
        <v>9.58</v>
      </c>
      <c r="K48" t="s">
        <v>22</v>
      </c>
      <c r="M48" s="8">
        <f>ROUND(M47/O47,2)</f>
        <v>9</v>
      </c>
      <c r="O48" t="s">
        <v>22</v>
      </c>
    </row>
    <row r="51" spans="1:15" x14ac:dyDescent="0.25">
      <c r="A51" s="18" t="s">
        <v>23</v>
      </c>
      <c r="D51" s="6" t="str">
        <f>D36</f>
        <v>2022 Rates</v>
      </c>
      <c r="E51" s="7"/>
      <c r="F51" s="7"/>
      <c r="I51" s="6" t="str">
        <f>I36</f>
        <v>2021 Rates</v>
      </c>
      <c r="J51" s="7"/>
      <c r="K51" s="7"/>
      <c r="M51" s="6" t="s">
        <v>7</v>
      </c>
      <c r="N51" s="7"/>
      <c r="O51" s="7"/>
    </row>
    <row r="53" spans="1:15" x14ac:dyDescent="0.25">
      <c r="D53" t="s">
        <v>8</v>
      </c>
      <c r="F53" t="s">
        <v>9</v>
      </c>
      <c r="I53" t="s">
        <v>8</v>
      </c>
      <c r="K53" t="s">
        <v>9</v>
      </c>
      <c r="M53" t="s">
        <v>8</v>
      </c>
      <c r="O53" t="s">
        <v>9</v>
      </c>
    </row>
    <row r="54" spans="1:15" x14ac:dyDescent="0.25">
      <c r="B54" s="2" t="s">
        <v>10</v>
      </c>
      <c r="D54" s="2" t="s">
        <v>11</v>
      </c>
      <c r="F54" s="2" t="s">
        <v>12</v>
      </c>
      <c r="I54" s="2" t="s">
        <v>11</v>
      </c>
      <c r="K54" s="2" t="s">
        <v>12</v>
      </c>
      <c r="M54" s="2" t="s">
        <v>11</v>
      </c>
      <c r="O54" s="2" t="s">
        <v>12</v>
      </c>
    </row>
    <row r="55" spans="1:15" x14ac:dyDescent="0.25">
      <c r="B55" t="s">
        <v>25</v>
      </c>
    </row>
    <row r="57" spans="1:15" x14ac:dyDescent="0.25">
      <c r="B57" t="s">
        <v>14</v>
      </c>
      <c r="D57" s="9">
        <f>'[4]SC 9 CONV'!$G$187+'[4]SC 9 CONV'!$G$206</f>
        <v>1546523</v>
      </c>
      <c r="F57" s="10">
        <f>'[4]SC 9 CONV'!$D$187+'[4]SC 9 CONV'!$D$206</f>
        <v>236409</v>
      </c>
      <c r="I57" s="13">
        <f>'[5]SC 9 CONV'!$G$187+'[5]SC 9 CONV'!$G$206</f>
        <v>1465254</v>
      </c>
      <c r="K57" s="14">
        <f>'[5]SC 9 CONV'!$D$187+'[5]SC 9 CONV'!$D$206</f>
        <v>236409</v>
      </c>
      <c r="M57" s="13">
        <f>'[6]SC 9 CONV'!$G$187+'[6]SC 9 CONV'!$G$206</f>
        <v>1374423</v>
      </c>
      <c r="O57" s="14">
        <f>'[6]SC 9 CONV'!$D$187+'[6]SC 9 CONV'!$D$206</f>
        <v>236409</v>
      </c>
    </row>
    <row r="58" spans="1:15" ht="15" x14ac:dyDescent="0.4">
      <c r="A58" s="19"/>
      <c r="B58" s="18" t="s">
        <v>26</v>
      </c>
      <c r="D58" s="11">
        <f>'[4]SC 5 CONV HT'!$G$108+'[4]SC 5 CONV HT'!$G$124</f>
        <v>13456</v>
      </c>
      <c r="F58" s="11">
        <f>'[4]SC 5 CONV HT'!$D$108+'[4]SC 5 CONV HT'!$D$124</f>
        <v>3369</v>
      </c>
      <c r="I58" s="20">
        <f>'[5]SC 5 CONV HT'!$G$108+'[5]SC 5 CONV HT'!$G$124</f>
        <v>11650</v>
      </c>
      <c r="K58" s="20">
        <f>'[5]SC 5 CONV HT'!$D$108+'[5]SC 5 CONV HT'!$D$124</f>
        <v>3369</v>
      </c>
      <c r="M58" s="20">
        <v>0</v>
      </c>
      <c r="O58" s="20">
        <v>0</v>
      </c>
    </row>
    <row r="59" spans="1:15" x14ac:dyDescent="0.25">
      <c r="B59" s="18" t="s">
        <v>18</v>
      </c>
      <c r="D59" s="3">
        <f>SUM(D57:D58)</f>
        <v>1559979</v>
      </c>
      <c r="F59" s="3">
        <f>SUM(F57:F58)</f>
        <v>239778</v>
      </c>
      <c r="I59" s="3">
        <f>SUM(I57:I58)</f>
        <v>1476904</v>
      </c>
      <c r="K59" s="3">
        <f>SUM(K57:K58)</f>
        <v>239778</v>
      </c>
      <c r="M59" s="3">
        <f>SUM(M57:M58)</f>
        <v>1374423</v>
      </c>
      <c r="O59" s="3">
        <f>SUM(O57:O58)</f>
        <v>236409</v>
      </c>
    </row>
    <row r="60" spans="1:15" x14ac:dyDescent="0.25">
      <c r="D60" s="3"/>
      <c r="F60" s="3"/>
      <c r="I60" s="3"/>
      <c r="K60" s="3"/>
      <c r="M60" s="3"/>
      <c r="O60" s="3"/>
    </row>
    <row r="61" spans="1:15" x14ac:dyDescent="0.25">
      <c r="B61" t="s">
        <v>19</v>
      </c>
      <c r="C61" s="5" t="s">
        <v>20</v>
      </c>
      <c r="D61" s="3">
        <f>D59</f>
        <v>1559979</v>
      </c>
      <c r="F61" s="4">
        <f>F59</f>
        <v>239778</v>
      </c>
      <c r="I61" s="3">
        <f>I59</f>
        <v>1476904</v>
      </c>
      <c r="K61" s="4">
        <f>K59</f>
        <v>239778</v>
      </c>
      <c r="M61" s="3">
        <f>M59</f>
        <v>1374423</v>
      </c>
      <c r="O61" s="4">
        <f>O59</f>
        <v>236409</v>
      </c>
    </row>
    <row r="62" spans="1:15" x14ac:dyDescent="0.25">
      <c r="B62" t="s">
        <v>19</v>
      </c>
      <c r="C62" s="5" t="s">
        <v>20</v>
      </c>
      <c r="D62" s="8">
        <f>ROUND(D61/F61,2)</f>
        <v>6.51</v>
      </c>
      <c r="F62" t="s">
        <v>22</v>
      </c>
      <c r="I62" s="8">
        <f>ROUND(I61/K61,2)</f>
        <v>6.16</v>
      </c>
      <c r="K62" t="s">
        <v>22</v>
      </c>
      <c r="M62" s="8">
        <f>ROUND(M61/O61,2)</f>
        <v>5.81</v>
      </c>
      <c r="O62" t="s">
        <v>22</v>
      </c>
    </row>
    <row r="64" spans="1:15" x14ac:dyDescent="0.25">
      <c r="A64" s="18" t="s">
        <v>27</v>
      </c>
    </row>
    <row r="65" spans="1:1" x14ac:dyDescent="0.25">
      <c r="A65" s="18" t="s">
        <v>28</v>
      </c>
    </row>
  </sheetData>
  <mergeCells count="2">
    <mergeCell ref="A1:G1"/>
    <mergeCell ref="A2:G2"/>
  </mergeCells>
  <phoneticPr fontId="2" type="noConversion"/>
  <printOptions horizontalCentered="1"/>
  <pageMargins left="1" right="0.75" top="1" bottom="1" header="0.5" footer="0.5"/>
  <pageSetup scale="97" fitToHeight="2" orientation="portrait" r:id="rId1"/>
  <headerFooter alignWithMargins="0">
    <oddFooter>&amp;L&amp;Z&amp;F&amp;A</oddFooter>
  </headerFooter>
  <rowBreaks count="1" manualBreakCount="1"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FC40-D0F3-4BB8-B68E-69B57F112C57}">
  <sheetPr>
    <pageSetUpPr fitToPage="1"/>
  </sheetPr>
  <dimension ref="B1:Y113"/>
  <sheetViews>
    <sheetView tabSelected="1" zoomScale="80" zoomScaleNormal="80" workbookViewId="0">
      <selection activeCell="H27" sqref="H27"/>
    </sheetView>
  </sheetViews>
  <sheetFormatPr defaultRowHeight="13.2" x14ac:dyDescent="0.25"/>
  <cols>
    <col min="2" max="2" width="29.5546875" bestFit="1" customWidth="1"/>
    <col min="3" max="3" width="26" bestFit="1" customWidth="1"/>
    <col min="4" max="4" width="25.5546875" bestFit="1" customWidth="1"/>
    <col min="5" max="5" width="38" bestFit="1" customWidth="1"/>
    <col min="6" max="6" width="25.5546875" bestFit="1" customWidth="1"/>
    <col min="7" max="7" width="19" bestFit="1" customWidth="1"/>
    <col min="8" max="8" width="35.88671875" bestFit="1" customWidth="1"/>
    <col min="9" max="9" width="25" bestFit="1" customWidth="1"/>
    <col min="10" max="10" width="2.6640625" customWidth="1"/>
    <col min="11" max="11" width="18.109375" bestFit="1" customWidth="1"/>
    <col min="12" max="12" width="2.6640625" customWidth="1"/>
    <col min="13" max="13" width="32.109375" bestFit="1" customWidth="1"/>
    <col min="14" max="14" width="2.6640625" customWidth="1"/>
    <col min="15" max="15" width="32.109375" bestFit="1" customWidth="1"/>
    <col min="16" max="16" width="2.6640625" customWidth="1"/>
    <col min="17" max="17" width="16.33203125" bestFit="1" customWidth="1"/>
    <col min="18" max="18" width="2.6640625" customWidth="1"/>
    <col min="19" max="19" width="13.88671875" bestFit="1" customWidth="1"/>
    <col min="20" max="20" width="2.6640625" customWidth="1"/>
    <col min="21" max="21" width="23.88671875" bestFit="1" customWidth="1"/>
    <col min="22" max="22" width="2.6640625" customWidth="1"/>
    <col min="23" max="23" width="12.33203125" bestFit="1" customWidth="1"/>
    <col min="24" max="24" width="2.6640625" customWidth="1"/>
    <col min="25" max="25" width="12.33203125" bestFit="1" customWidth="1"/>
    <col min="26" max="26" width="2.6640625" customWidth="1"/>
    <col min="27" max="27" width="15.109375" bestFit="1" customWidth="1"/>
    <col min="28" max="28" width="12.88671875" bestFit="1" customWidth="1"/>
  </cols>
  <sheetData>
    <row r="1" spans="2:25" x14ac:dyDescent="0.25">
      <c r="Q1" s="19" t="s">
        <v>61</v>
      </c>
    </row>
    <row r="2" spans="2:25" x14ac:dyDescent="0.25">
      <c r="B2" s="43" t="s">
        <v>58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25" x14ac:dyDescent="0.25">
      <c r="B3" s="44" t="s">
        <v>59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V3" s="18"/>
    </row>
    <row r="4" spans="2:25" x14ac:dyDescent="0.25">
      <c r="B4" s="44" t="s">
        <v>60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2:25" x14ac:dyDescent="0.25">
      <c r="C5" s="42" t="s">
        <v>30</v>
      </c>
      <c r="D5" s="42"/>
      <c r="E5" s="42"/>
      <c r="F5" s="42"/>
      <c r="G5" s="42"/>
      <c r="H5" s="42"/>
      <c r="I5" s="42"/>
      <c r="K5" s="42" t="s">
        <v>8</v>
      </c>
      <c r="L5" s="42"/>
      <c r="M5" s="42"/>
      <c r="O5" s="42" t="s">
        <v>47</v>
      </c>
      <c r="P5" s="42"/>
      <c r="Q5" s="42"/>
      <c r="S5" s="42"/>
      <c r="T5" s="42"/>
      <c r="U5" s="42"/>
    </row>
    <row r="6" spans="2:25" x14ac:dyDescent="0.25">
      <c r="C6" s="37" t="s">
        <v>52</v>
      </c>
      <c r="D6" s="37"/>
      <c r="E6" s="37" t="s">
        <v>53</v>
      </c>
      <c r="F6" s="37"/>
      <c r="G6" s="37" t="s">
        <v>54</v>
      </c>
      <c r="H6" s="37"/>
      <c r="I6" s="37" t="s">
        <v>54</v>
      </c>
      <c r="J6" s="37"/>
      <c r="K6" s="37" t="s">
        <v>8</v>
      </c>
      <c r="L6" s="37"/>
      <c r="M6" s="37" t="s">
        <v>9</v>
      </c>
      <c r="N6" s="37"/>
      <c r="O6" s="37" t="s">
        <v>31</v>
      </c>
      <c r="P6" s="37"/>
      <c r="Q6" s="37" t="s">
        <v>32</v>
      </c>
      <c r="R6" s="37"/>
      <c r="S6" s="37"/>
      <c r="T6" s="37"/>
      <c r="U6" s="37"/>
    </row>
    <row r="7" spans="2:25" x14ac:dyDescent="0.25">
      <c r="B7" s="2" t="s">
        <v>10</v>
      </c>
      <c r="C7" s="38" t="s">
        <v>34</v>
      </c>
      <c r="D7" s="37"/>
      <c r="E7" s="38" t="s">
        <v>12</v>
      </c>
      <c r="F7" s="37"/>
      <c r="G7" s="38" t="s">
        <v>34</v>
      </c>
      <c r="H7" s="37"/>
      <c r="I7" s="38" t="s">
        <v>12</v>
      </c>
      <c r="J7" s="38"/>
      <c r="K7" s="38" t="s">
        <v>34</v>
      </c>
      <c r="L7" s="37"/>
      <c r="M7" s="38" t="s">
        <v>12</v>
      </c>
      <c r="N7" s="37"/>
      <c r="O7" s="38" t="s">
        <v>34</v>
      </c>
      <c r="P7" s="37"/>
      <c r="Q7" s="38" t="s">
        <v>35</v>
      </c>
      <c r="R7" s="37"/>
      <c r="S7" s="38"/>
      <c r="T7" s="37"/>
      <c r="U7" s="38"/>
    </row>
    <row r="8" spans="2:25" x14ac:dyDescent="0.25">
      <c r="W8" s="37"/>
    </row>
    <row r="9" spans="2:25" x14ac:dyDescent="0.25">
      <c r="B9" s="1" t="s">
        <v>29</v>
      </c>
      <c r="C9" s="23"/>
      <c r="K9" s="23"/>
      <c r="M9" s="28"/>
      <c r="O9" s="23"/>
      <c r="Q9" s="22"/>
      <c r="S9" s="23"/>
    </row>
    <row r="10" spans="2:25" x14ac:dyDescent="0.25">
      <c r="B10" t="s">
        <v>37</v>
      </c>
      <c r="C10" s="24">
        <f>+[7]CALC_3!$CS$39</f>
        <v>2989153.8175257174</v>
      </c>
      <c r="D10" s="24"/>
      <c r="E10" s="24">
        <f>[7]CALC_3!$CK$39</f>
        <v>13017179</v>
      </c>
      <c r="F10" s="24"/>
      <c r="G10" s="23">
        <f>[7]CALC_3!$CS$40</f>
        <v>332128.20194730192</v>
      </c>
      <c r="H10" s="24"/>
      <c r="I10" s="22">
        <f>[7]CALC_3!$CK$40</f>
        <v>3222783</v>
      </c>
      <c r="J10" s="24"/>
      <c r="K10" s="24">
        <f>[7]CALC_3!$CS$43</f>
        <v>1032589.7548230476</v>
      </c>
      <c r="L10" s="24"/>
      <c r="M10" s="24">
        <f>[7]CALC_3!$CK$43</f>
        <v>1828522</v>
      </c>
      <c r="N10" s="24"/>
      <c r="O10" s="23">
        <f>[7]CALC_3!$CS$45</f>
        <v>25516952.735248514</v>
      </c>
      <c r="P10" s="24"/>
      <c r="Q10" s="24">
        <f>+[7]CALC_3!$CK$45</f>
        <v>402912</v>
      </c>
      <c r="R10" s="24"/>
      <c r="S10" s="24"/>
      <c r="U10" s="22"/>
      <c r="Y10" s="36"/>
    </row>
    <row r="11" spans="2:25" x14ac:dyDescent="0.25">
      <c r="B11" t="s">
        <v>38</v>
      </c>
      <c r="C11" s="30">
        <f>[7]CALC_4!$CS$39</f>
        <v>26351610.237732258</v>
      </c>
      <c r="D11" s="30"/>
      <c r="E11" s="24">
        <f>[7]CALC_4!$CK$39</f>
        <v>77007702</v>
      </c>
      <c r="F11" s="30"/>
      <c r="G11" s="23">
        <f>[7]CALC_4!$CS$40</f>
        <v>2927956.6930813622</v>
      </c>
      <c r="H11" s="30"/>
      <c r="I11" s="22">
        <f>[7]CALC_4!$CK$40</f>
        <v>25292980</v>
      </c>
      <c r="J11" s="30"/>
      <c r="K11" s="30">
        <f>[7]CALC_4!$CS$43</f>
        <v>5639924.7104291739</v>
      </c>
      <c r="L11" s="30"/>
      <c r="M11" s="30">
        <f>[7]CALC_4!$CK$43</f>
        <v>9180622</v>
      </c>
      <c r="N11" s="30"/>
      <c r="O11" s="23">
        <f>[7]CALC_4!$CS$45</f>
        <v>24882642.542334408</v>
      </c>
      <c r="P11" s="30"/>
      <c r="Q11" s="30">
        <f>+[7]CALC_4!$CK$45</f>
        <v>136044</v>
      </c>
      <c r="R11" s="24"/>
      <c r="S11" s="24"/>
      <c r="U11" s="22"/>
      <c r="Y11" s="36"/>
    </row>
    <row r="12" spans="2:25" x14ac:dyDescent="0.25">
      <c r="B12" s="18"/>
      <c r="C12" s="30"/>
      <c r="D12" s="30"/>
      <c r="E12" s="30"/>
      <c r="F12" s="30"/>
      <c r="G12" s="23"/>
      <c r="H12" s="30"/>
      <c r="I12" s="22"/>
      <c r="J12" s="30"/>
      <c r="K12" s="30"/>
      <c r="L12" s="30"/>
      <c r="M12" s="30"/>
      <c r="N12" s="30"/>
      <c r="O12" s="23"/>
      <c r="P12" s="30"/>
      <c r="Q12" s="30"/>
      <c r="R12" s="24"/>
      <c r="S12" s="24"/>
      <c r="U12" s="22"/>
      <c r="Y12" s="36"/>
    </row>
    <row r="13" spans="2:25" x14ac:dyDescent="0.25">
      <c r="B13" s="18"/>
      <c r="C13" s="30"/>
      <c r="D13" s="30"/>
      <c r="E13" s="30"/>
      <c r="F13" s="30"/>
      <c r="G13" s="23"/>
      <c r="H13" s="30"/>
      <c r="I13" s="22"/>
      <c r="J13" s="30"/>
      <c r="K13" s="30"/>
      <c r="L13" s="30"/>
      <c r="M13" s="30"/>
      <c r="N13" s="30"/>
      <c r="O13" s="23"/>
      <c r="P13" s="30"/>
      <c r="Q13" s="30"/>
      <c r="R13" s="24"/>
      <c r="S13" s="24"/>
      <c r="U13" s="22"/>
      <c r="Y13" s="36"/>
    </row>
    <row r="14" spans="2:25" x14ac:dyDescent="0.25">
      <c r="G14" s="23"/>
      <c r="I14" s="22"/>
      <c r="O14" s="23"/>
      <c r="S14" s="24"/>
      <c r="Y14" s="36"/>
    </row>
    <row r="15" spans="2:25" x14ac:dyDescent="0.25">
      <c r="B15" t="s">
        <v>18</v>
      </c>
      <c r="C15" s="23">
        <f>SUM(C10:C14)</f>
        <v>29340764.055257976</v>
      </c>
      <c r="E15" s="22">
        <f>SUM(E10:E14)</f>
        <v>90024881</v>
      </c>
      <c r="G15" s="23">
        <f>SUM(G10:G14)</f>
        <v>3260084.8950286643</v>
      </c>
      <c r="I15" s="22">
        <f>SUM(I10:I14)</f>
        <v>28515763</v>
      </c>
      <c r="K15" s="23">
        <f>SUM(K10:K14)</f>
        <v>6672514.4652522216</v>
      </c>
      <c r="M15" s="22">
        <f>SUM(M10:M14)</f>
        <v>11009144</v>
      </c>
      <c r="O15" s="23">
        <f>SUM(O9:O14)</f>
        <v>50399595.277582921</v>
      </c>
      <c r="Q15" s="22">
        <f>SUM(Q9:Q14)</f>
        <v>538956</v>
      </c>
      <c r="S15" s="23"/>
      <c r="U15" s="22"/>
      <c r="V15" s="29"/>
      <c r="Y15" s="23"/>
    </row>
    <row r="16" spans="2:25" x14ac:dyDescent="0.25">
      <c r="C16" s="23"/>
      <c r="E16" s="24"/>
      <c r="K16" s="23"/>
      <c r="M16" s="24"/>
      <c r="O16" s="23"/>
      <c r="Q16" s="24"/>
      <c r="S16" s="23"/>
      <c r="U16" s="24"/>
      <c r="Y16" s="36"/>
    </row>
    <row r="17" spans="2:25" x14ac:dyDescent="0.25">
      <c r="B17" s="1" t="s">
        <v>39</v>
      </c>
      <c r="Y17" s="36"/>
    </row>
    <row r="18" spans="2:25" x14ac:dyDescent="0.25">
      <c r="C18" t="s">
        <v>52</v>
      </c>
      <c r="E18" t="s">
        <v>53</v>
      </c>
      <c r="G18" t="s">
        <v>54</v>
      </c>
      <c r="I18" t="s">
        <v>54</v>
      </c>
      <c r="K18" t="s">
        <v>8</v>
      </c>
      <c r="M18" t="s">
        <v>9</v>
      </c>
      <c r="O18" t="s">
        <v>31</v>
      </c>
      <c r="Q18" t="s">
        <v>32</v>
      </c>
      <c r="Y18" s="36"/>
    </row>
    <row r="19" spans="2:25" x14ac:dyDescent="0.25">
      <c r="B19" s="2" t="s">
        <v>10</v>
      </c>
      <c r="C19" s="2" t="s">
        <v>34</v>
      </c>
      <c r="E19" s="2" t="s">
        <v>12</v>
      </c>
      <c r="G19" s="2" t="s">
        <v>34</v>
      </c>
      <c r="I19" s="2" t="s">
        <v>12</v>
      </c>
      <c r="K19" s="2" t="s">
        <v>34</v>
      </c>
      <c r="M19" s="2" t="s">
        <v>12</v>
      </c>
      <c r="O19" s="2" t="s">
        <v>34</v>
      </c>
      <c r="Q19" s="2" t="s">
        <v>35</v>
      </c>
      <c r="S19" s="2"/>
      <c r="U19" s="2"/>
      <c r="Y19" s="36"/>
    </row>
    <row r="20" spans="2:25" x14ac:dyDescent="0.25">
      <c r="I20" s="22"/>
      <c r="Y20" s="36"/>
    </row>
    <row r="21" spans="2:25" x14ac:dyDescent="0.25">
      <c r="B21" t="s">
        <v>40</v>
      </c>
      <c r="C21" s="23">
        <f>[7]CALC_5!$CS$39</f>
        <v>874332.19270580413</v>
      </c>
      <c r="E21" s="24">
        <f>[7]CALC_5!$CK$39</f>
        <v>8975387</v>
      </c>
      <c r="G21" s="23">
        <f>[7]CALC_5!$CS$40</f>
        <v>97148.021411756024</v>
      </c>
      <c r="I21" s="22">
        <f>[7]CALC_5!$CK$40</f>
        <v>3157659</v>
      </c>
      <c r="K21" s="23">
        <f>[7]CALC_5!$CS$43</f>
        <v>536183.83777750772</v>
      </c>
      <c r="M21" s="22">
        <f>[7]CALC_5!$CK$43</f>
        <v>715230</v>
      </c>
      <c r="O21" s="23">
        <f>[7]CALC_5!$CS$45</f>
        <v>2067402.1876155711</v>
      </c>
      <c r="Q21" s="22">
        <f>+[7]CALC_5!$CK$45</f>
        <v>1848</v>
      </c>
      <c r="S21" s="23"/>
      <c r="U21" s="22"/>
      <c r="Y21" s="36"/>
    </row>
    <row r="22" spans="2:25" x14ac:dyDescent="0.25">
      <c r="C22" s="23"/>
      <c r="E22" s="22"/>
      <c r="K22" s="23"/>
      <c r="M22" s="22"/>
      <c r="O22" s="23"/>
      <c r="Q22" s="22"/>
      <c r="S22" s="23"/>
      <c r="U22" s="22"/>
      <c r="Y22" s="36"/>
    </row>
    <row r="23" spans="2:25" x14ac:dyDescent="0.25">
      <c r="B23" s="1" t="s">
        <v>41</v>
      </c>
      <c r="Y23" s="36"/>
    </row>
    <row r="24" spans="2:25" x14ac:dyDescent="0.25">
      <c r="C24" t="s">
        <v>52</v>
      </c>
      <c r="E24" t="s">
        <v>53</v>
      </c>
      <c r="G24" t="s">
        <v>54</v>
      </c>
      <c r="I24" t="s">
        <v>54</v>
      </c>
      <c r="K24" t="s">
        <v>8</v>
      </c>
      <c r="M24" t="s">
        <v>9</v>
      </c>
      <c r="O24" t="s">
        <v>31</v>
      </c>
      <c r="Q24" t="s">
        <v>32</v>
      </c>
      <c r="Y24" s="36"/>
    </row>
    <row r="25" spans="2:25" x14ac:dyDescent="0.25">
      <c r="B25" s="2" t="s">
        <v>10</v>
      </c>
      <c r="C25" s="2" t="s">
        <v>34</v>
      </c>
      <c r="E25" s="2" t="s">
        <v>12</v>
      </c>
      <c r="G25" s="2" t="s">
        <v>34</v>
      </c>
      <c r="I25" s="2" t="s">
        <v>12</v>
      </c>
      <c r="K25" s="2" t="s">
        <v>34</v>
      </c>
      <c r="M25" s="2" t="s">
        <v>12</v>
      </c>
      <c r="O25" s="2" t="s">
        <v>34</v>
      </c>
      <c r="Q25" s="2" t="s">
        <v>35</v>
      </c>
      <c r="S25" s="2"/>
      <c r="U25" s="2"/>
      <c r="Y25" s="36"/>
    </row>
    <row r="26" spans="2:25" x14ac:dyDescent="0.25">
      <c r="B26" s="2"/>
      <c r="C26" s="2"/>
      <c r="E26" s="2"/>
      <c r="K26" s="2"/>
      <c r="M26" s="2"/>
      <c r="O26" s="2"/>
      <c r="Q26" s="2"/>
      <c r="S26" s="2"/>
      <c r="U26" s="2"/>
      <c r="Y26" s="36"/>
    </row>
    <row r="27" spans="2:25" x14ac:dyDescent="0.25">
      <c r="B27" t="s">
        <v>42</v>
      </c>
      <c r="C27" s="23">
        <f>[7]CALC_6!$CS$39</f>
        <v>920552.5053302357</v>
      </c>
      <c r="E27" s="22">
        <f>[7]CALC_6!$CK$39</f>
        <v>10680368.350000005</v>
      </c>
      <c r="G27" s="23">
        <f>[7]CALC_6!$CS$40</f>
        <v>102283.61170335952</v>
      </c>
      <c r="I27" s="22">
        <f>[7]CALC_6!$CK$40</f>
        <v>3856020.4500000016</v>
      </c>
      <c r="K27" s="23">
        <f>[7]CALC_6!$CS$43</f>
        <v>554123.56484035682</v>
      </c>
      <c r="M27" s="22">
        <f>[7]CALC_6!$CK$43</f>
        <v>688704</v>
      </c>
      <c r="O27" s="23">
        <f>[7]CALC_6!$CS$45</f>
        <v>2535902.4555546581</v>
      </c>
      <c r="Q27" s="22">
        <f>+[7]CALC_6!$CK$45</f>
        <v>384</v>
      </c>
      <c r="S27" s="23"/>
      <c r="U27" s="22"/>
      <c r="Y27" s="36"/>
    </row>
    <row r="28" spans="2:25" x14ac:dyDescent="0.25">
      <c r="C28" s="23"/>
      <c r="E28" s="22"/>
      <c r="G28" s="23"/>
      <c r="I28" s="22"/>
      <c r="K28" s="23"/>
      <c r="M28" s="22"/>
      <c r="O28" s="23"/>
      <c r="Q28" s="22"/>
      <c r="S28" s="23"/>
      <c r="U28" s="22"/>
      <c r="Y28" s="36"/>
    </row>
    <row r="29" spans="2:25" x14ac:dyDescent="0.25">
      <c r="B29" s="1" t="s">
        <v>56</v>
      </c>
      <c r="C29" s="23"/>
      <c r="E29" s="22"/>
      <c r="G29" s="23"/>
      <c r="I29" s="22"/>
      <c r="K29" s="23"/>
      <c r="M29" s="22"/>
      <c r="O29" s="23"/>
      <c r="Q29" s="22"/>
      <c r="S29" s="23"/>
      <c r="U29" s="22"/>
      <c r="Y29" s="36"/>
    </row>
    <row r="30" spans="2:25" x14ac:dyDescent="0.25">
      <c r="B30" s="1"/>
      <c r="C30" t="s">
        <v>52</v>
      </c>
      <c r="E30" t="s">
        <v>53</v>
      </c>
      <c r="G30" t="s">
        <v>54</v>
      </c>
      <c r="I30" t="s">
        <v>54</v>
      </c>
      <c r="K30" t="s">
        <v>8</v>
      </c>
      <c r="M30" t="s">
        <v>9</v>
      </c>
      <c r="O30" t="s">
        <v>31</v>
      </c>
      <c r="Q30" t="s">
        <v>32</v>
      </c>
      <c r="Y30" s="36"/>
    </row>
    <row r="31" spans="2:25" x14ac:dyDescent="0.25">
      <c r="C31" s="2" t="s">
        <v>34</v>
      </c>
      <c r="E31" s="2" t="s">
        <v>12</v>
      </c>
      <c r="G31" s="2" t="s">
        <v>34</v>
      </c>
      <c r="I31" s="2" t="s">
        <v>12</v>
      </c>
      <c r="K31" s="2" t="s">
        <v>34</v>
      </c>
      <c r="M31" s="2" t="s">
        <v>12</v>
      </c>
      <c r="O31" s="2" t="s">
        <v>34</v>
      </c>
      <c r="Q31" s="2" t="s">
        <v>35</v>
      </c>
      <c r="S31" s="2"/>
      <c r="U31" s="2"/>
      <c r="Y31" s="36"/>
    </row>
    <row r="32" spans="2:25" x14ac:dyDescent="0.25">
      <c r="B32" t="s">
        <v>44</v>
      </c>
      <c r="C32" s="23">
        <f>[7]CALC_7!$CS$39</f>
        <v>104779.42608381415</v>
      </c>
      <c r="E32" s="22">
        <f>[7]CALC_7!$CK$39</f>
        <v>3373241.3999999994</v>
      </c>
      <c r="G32" s="23">
        <f>[7]CALC_7!$CS$40</f>
        <v>11642.158453757127</v>
      </c>
      <c r="I32" s="22">
        <f>[7]CALC_7!$CK$40</f>
        <v>1180508.96</v>
      </c>
      <c r="K32" s="23">
        <f>[7]CALC_7!$CS$43</f>
        <v>59036.660236332558</v>
      </c>
      <c r="M32" s="22">
        <f>[7]CALC_7!$CK$43</f>
        <v>180257</v>
      </c>
      <c r="O32" s="23">
        <f>[7]CALC_7!$CS$45</f>
        <v>780793.41508909268</v>
      </c>
      <c r="Q32" s="22">
        <f>+[7]CALC_7!$CK$45</f>
        <v>60</v>
      </c>
      <c r="S32" s="23"/>
      <c r="U32" s="22"/>
      <c r="Y32" s="36"/>
    </row>
    <row r="33" spans="2:25" x14ac:dyDescent="0.25">
      <c r="C33" s="23"/>
      <c r="E33" s="22"/>
      <c r="I33" s="22"/>
      <c r="K33" s="23"/>
      <c r="M33" s="22"/>
      <c r="O33" s="23"/>
      <c r="Q33" s="22"/>
      <c r="S33" s="23"/>
      <c r="U33" s="22"/>
      <c r="Y33" s="36"/>
    </row>
    <row r="34" spans="2:25" x14ac:dyDescent="0.25">
      <c r="B34" s="18"/>
      <c r="C34" s="23"/>
      <c r="E34" s="22"/>
      <c r="G34" s="23"/>
      <c r="I34" s="22"/>
      <c r="K34" s="23"/>
      <c r="M34" s="22"/>
      <c r="O34" s="23"/>
      <c r="Q34" s="22"/>
      <c r="S34" s="23"/>
      <c r="U34" s="22"/>
      <c r="Y34" s="36"/>
    </row>
    <row r="35" spans="2:25" x14ac:dyDescent="0.25">
      <c r="B35" s="18"/>
      <c r="C35" s="23"/>
      <c r="E35" s="23"/>
      <c r="G35" s="23"/>
      <c r="I35" s="23"/>
      <c r="K35" s="23"/>
      <c r="M35" s="23"/>
      <c r="O35" s="23"/>
      <c r="Q35" s="23"/>
      <c r="S35" s="23"/>
      <c r="U35" s="23"/>
      <c r="Y35" s="36"/>
    </row>
    <row r="36" spans="2:25" x14ac:dyDescent="0.25">
      <c r="B36" s="1" t="s">
        <v>55</v>
      </c>
      <c r="C36" s="23"/>
      <c r="E36" s="22"/>
      <c r="K36" s="23"/>
      <c r="M36" s="22"/>
      <c r="O36" s="23"/>
      <c r="Q36" s="22"/>
      <c r="S36" s="23"/>
      <c r="U36" s="22"/>
      <c r="Y36" s="36"/>
    </row>
    <row r="37" spans="2:25" x14ac:dyDescent="0.25">
      <c r="C37" t="s">
        <v>52</v>
      </c>
      <c r="E37" t="s">
        <v>53</v>
      </c>
      <c r="G37" t="s">
        <v>54</v>
      </c>
      <c r="I37" t="s">
        <v>54</v>
      </c>
      <c r="K37" t="s">
        <v>8</v>
      </c>
      <c r="M37" t="s">
        <v>9</v>
      </c>
      <c r="O37" t="s">
        <v>31</v>
      </c>
      <c r="Q37" t="s">
        <v>32</v>
      </c>
      <c r="Y37" s="36"/>
    </row>
    <row r="38" spans="2:25" x14ac:dyDescent="0.25">
      <c r="C38" s="2" t="s">
        <v>34</v>
      </c>
      <c r="E38" s="2" t="s">
        <v>12</v>
      </c>
      <c r="G38" s="2" t="s">
        <v>34</v>
      </c>
      <c r="I38" s="2" t="s">
        <v>12</v>
      </c>
      <c r="K38" s="2" t="s">
        <v>34</v>
      </c>
      <c r="M38" s="2" t="s">
        <v>12</v>
      </c>
      <c r="O38" s="2" t="s">
        <v>34</v>
      </c>
      <c r="Q38" s="2" t="s">
        <v>35</v>
      </c>
      <c r="S38" s="2"/>
      <c r="U38" s="2"/>
      <c r="Y38" s="36"/>
    </row>
    <row r="39" spans="2:25" x14ac:dyDescent="0.25">
      <c r="C39" s="2"/>
      <c r="E39" s="2"/>
      <c r="G39" s="2"/>
      <c r="I39" s="2"/>
      <c r="K39" s="2"/>
      <c r="M39" s="2"/>
      <c r="O39" s="2"/>
      <c r="Q39" s="2"/>
      <c r="S39" s="2"/>
      <c r="U39" s="2"/>
      <c r="Y39" s="36"/>
    </row>
    <row r="40" spans="2:25" x14ac:dyDescent="0.25">
      <c r="B40" t="s">
        <v>43</v>
      </c>
      <c r="C40" s="23">
        <f>[7]CALC_8!$CS$39</f>
        <v>0.23505902824217031</v>
      </c>
      <c r="E40" s="22">
        <f>[7]CALC_8!$CK$39</f>
        <v>18585550.300000001</v>
      </c>
      <c r="G40" s="23">
        <f>[7]CALC_8!$CS$40</f>
        <v>2.6117669804685592E-2</v>
      </c>
      <c r="I40" s="22">
        <f>[7]CALC_8!$CK$40</f>
        <v>6201450.0999999968</v>
      </c>
      <c r="K40" s="35">
        <f>[7]CALC_8!$CS$43</f>
        <v>0</v>
      </c>
      <c r="M40" s="22">
        <f>[7]CALC_8!$CK$43</f>
        <v>1133856</v>
      </c>
      <c r="O40" s="23">
        <f>[7]CALC_8!$CS$45</f>
        <v>2350710.0655156467</v>
      </c>
      <c r="Q40" s="22">
        <f>+[7]CALC_8!$CK$45</f>
        <v>72</v>
      </c>
      <c r="S40" s="23"/>
      <c r="U40" s="22"/>
      <c r="Y40" s="36"/>
    </row>
    <row r="41" spans="2:25" x14ac:dyDescent="0.25">
      <c r="E41" s="22"/>
    </row>
    <row r="42" spans="2:25" x14ac:dyDescent="0.25">
      <c r="G42" s="23"/>
      <c r="I42" s="24"/>
      <c r="K42" s="23"/>
      <c r="M42" s="24"/>
      <c r="O42" s="23"/>
      <c r="Q42" s="24"/>
    </row>
    <row r="45" spans="2:25" x14ac:dyDescent="0.25">
      <c r="B45" s="1" t="s">
        <v>39</v>
      </c>
    </row>
    <row r="46" spans="2:25" x14ac:dyDescent="0.25">
      <c r="B46" s="1"/>
    </row>
    <row r="47" spans="2:25" x14ac:dyDescent="0.25">
      <c r="B47" s="1" t="s">
        <v>45</v>
      </c>
      <c r="K47" s="18"/>
    </row>
    <row r="48" spans="2:25" x14ac:dyDescent="0.25">
      <c r="B48" t="s">
        <v>52</v>
      </c>
      <c r="D48" s="26">
        <f>ROUND(C21/E21,5)</f>
        <v>9.7409999999999997E-2</v>
      </c>
      <c r="E48" t="s">
        <v>46</v>
      </c>
      <c r="I48" s="24"/>
      <c r="J48" s="36"/>
      <c r="K48" s="36"/>
    </row>
    <row r="49" spans="2:15" x14ac:dyDescent="0.25">
      <c r="B49" t="s">
        <v>54</v>
      </c>
      <c r="D49" s="26">
        <f>ROUND(G21/I21,5)</f>
        <v>3.0769999999999999E-2</v>
      </c>
      <c r="E49" t="s">
        <v>46</v>
      </c>
      <c r="I49" s="24"/>
      <c r="J49" s="36"/>
      <c r="K49" s="36"/>
    </row>
    <row r="50" spans="2:15" x14ac:dyDescent="0.25">
      <c r="B50" t="s">
        <v>8</v>
      </c>
      <c r="D50" s="25">
        <f>ROUND(K21/M21,2)</f>
        <v>0.75</v>
      </c>
      <c r="E50" t="s">
        <v>46</v>
      </c>
      <c r="I50" s="24"/>
      <c r="J50" s="36"/>
      <c r="K50" s="36"/>
    </row>
    <row r="51" spans="2:15" x14ac:dyDescent="0.25">
      <c r="B51" t="s">
        <v>47</v>
      </c>
      <c r="D51" s="25">
        <f>O21/Q21</f>
        <v>1118.7241274976034</v>
      </c>
      <c r="G51" s="5"/>
      <c r="H51" s="5"/>
      <c r="I51" s="24"/>
      <c r="J51" s="36"/>
      <c r="K51" s="36"/>
    </row>
    <row r="52" spans="2:15" x14ac:dyDescent="0.25">
      <c r="B52" t="s">
        <v>33</v>
      </c>
      <c r="D52" s="26">
        <v>0</v>
      </c>
      <c r="E52" t="s">
        <v>36</v>
      </c>
      <c r="I52" s="24"/>
      <c r="J52" s="36"/>
      <c r="K52" s="36"/>
    </row>
    <row r="53" spans="2:15" x14ac:dyDescent="0.25">
      <c r="B53" t="s">
        <v>48</v>
      </c>
      <c r="D53" s="25">
        <v>0.83</v>
      </c>
      <c r="G53" s="18"/>
      <c r="H53" s="18"/>
      <c r="I53" s="24"/>
      <c r="J53" s="36"/>
      <c r="K53" s="36"/>
    </row>
    <row r="54" spans="2:15" x14ac:dyDescent="0.25">
      <c r="B54" s="1"/>
    </row>
    <row r="55" spans="2:15" x14ac:dyDescent="0.25">
      <c r="B55" s="1" t="s">
        <v>41</v>
      </c>
    </row>
    <row r="56" spans="2:15" x14ac:dyDescent="0.25">
      <c r="B56" s="1"/>
    </row>
    <row r="57" spans="2:15" x14ac:dyDescent="0.25">
      <c r="B57" s="1" t="s">
        <v>45</v>
      </c>
      <c r="M57" s="1"/>
      <c r="O57" s="1"/>
    </row>
    <row r="58" spans="2:15" x14ac:dyDescent="0.25">
      <c r="B58" t="s">
        <v>52</v>
      </c>
      <c r="D58" s="26">
        <f>ROUND(C27/E27,5)</f>
        <v>8.6190000000000003E-2</v>
      </c>
      <c r="E58" t="s">
        <v>46</v>
      </c>
      <c r="F58" s="27"/>
      <c r="M58" s="26"/>
      <c r="O58" s="26"/>
    </row>
    <row r="59" spans="2:15" x14ac:dyDescent="0.25">
      <c r="B59" t="s">
        <v>54</v>
      </c>
      <c r="D59" s="26">
        <f>ROUND(G27/I27,5)</f>
        <v>2.6530000000000001E-2</v>
      </c>
      <c r="E59" t="s">
        <v>46</v>
      </c>
      <c r="F59" s="23"/>
      <c r="M59" s="25"/>
      <c r="O59" s="25"/>
    </row>
    <row r="60" spans="2:15" x14ac:dyDescent="0.25">
      <c r="B60" t="s">
        <v>8</v>
      </c>
      <c r="D60" s="34">
        <f>ROUND(K27/M27,2)</f>
        <v>0.8</v>
      </c>
      <c r="E60" t="s">
        <v>46</v>
      </c>
      <c r="M60" s="24"/>
      <c r="O60" s="25"/>
    </row>
    <row r="61" spans="2:15" x14ac:dyDescent="0.25">
      <c r="B61" t="s">
        <v>47</v>
      </c>
      <c r="D61" s="25">
        <f>O27/Q27</f>
        <v>6603.9126446735891</v>
      </c>
    </row>
    <row r="62" spans="2:15" x14ac:dyDescent="0.25">
      <c r="B62" t="s">
        <v>33</v>
      </c>
      <c r="D62" s="26">
        <v>0</v>
      </c>
      <c r="E62" t="s">
        <v>36</v>
      </c>
    </row>
    <row r="63" spans="2:15" x14ac:dyDescent="0.25">
      <c r="B63" t="s">
        <v>48</v>
      </c>
      <c r="D63" s="25">
        <v>0.83</v>
      </c>
    </row>
    <row r="65" spans="2:8" x14ac:dyDescent="0.25">
      <c r="B65" s="1" t="s">
        <v>29</v>
      </c>
    </row>
    <row r="67" spans="2:8" x14ac:dyDescent="0.25">
      <c r="B67" s="1" t="s">
        <v>45</v>
      </c>
      <c r="F67" s="27"/>
    </row>
    <row r="68" spans="2:8" x14ac:dyDescent="0.25">
      <c r="B68" t="s">
        <v>52</v>
      </c>
      <c r="D68" s="26">
        <f>ROUND(C15/E15,5)</f>
        <v>0.32591999999999999</v>
      </c>
      <c r="E68" t="s">
        <v>46</v>
      </c>
      <c r="F68" s="27"/>
      <c r="G68" s="26"/>
      <c r="H68" s="26"/>
    </row>
    <row r="69" spans="2:8" x14ac:dyDescent="0.25">
      <c r="B69" t="s">
        <v>54</v>
      </c>
      <c r="D69" s="26">
        <f>ROUND(G15/I15,5)</f>
        <v>0.11433</v>
      </c>
      <c r="E69" t="s">
        <v>46</v>
      </c>
      <c r="F69" s="27"/>
      <c r="G69" s="25"/>
      <c r="H69" s="25"/>
    </row>
    <row r="70" spans="2:8" x14ac:dyDescent="0.25">
      <c r="B70" t="s">
        <v>8</v>
      </c>
      <c r="D70" s="25">
        <f>ROUND(K15/M15,2)</f>
        <v>0.61</v>
      </c>
      <c r="E70" t="s">
        <v>46</v>
      </c>
      <c r="G70" s="25"/>
      <c r="H70" s="25"/>
    </row>
    <row r="71" spans="2:8" x14ac:dyDescent="0.25">
      <c r="B71" t="s">
        <v>47</v>
      </c>
      <c r="D71" s="25">
        <f>ROUND(O15/Q15,2)</f>
        <v>93.51</v>
      </c>
      <c r="G71" s="26"/>
      <c r="H71" s="26"/>
    </row>
    <row r="72" spans="2:8" x14ac:dyDescent="0.25">
      <c r="B72" t="s">
        <v>33</v>
      </c>
      <c r="D72" s="26">
        <v>0</v>
      </c>
      <c r="E72" t="s">
        <v>36</v>
      </c>
    </row>
    <row r="74" spans="2:8" x14ac:dyDescent="0.25">
      <c r="B74" s="1" t="s">
        <v>56</v>
      </c>
    </row>
    <row r="75" spans="2:8" x14ac:dyDescent="0.25">
      <c r="B75" s="1" t="s">
        <v>45</v>
      </c>
    </row>
    <row r="76" spans="2:8" x14ac:dyDescent="0.25">
      <c r="B76" t="s">
        <v>52</v>
      </c>
      <c r="D76" s="26">
        <f>ROUND(C32/E32,5)</f>
        <v>3.1060000000000001E-2</v>
      </c>
      <c r="E76" t="s">
        <v>46</v>
      </c>
    </row>
    <row r="77" spans="2:8" x14ac:dyDescent="0.25">
      <c r="B77" t="s">
        <v>54</v>
      </c>
      <c r="D77" s="26">
        <f>ROUND(G32/I32,5)</f>
        <v>9.8600000000000007E-3</v>
      </c>
      <c r="E77" t="s">
        <v>46</v>
      </c>
    </row>
    <row r="78" spans="2:8" x14ac:dyDescent="0.25">
      <c r="B78" t="s">
        <v>8</v>
      </c>
      <c r="D78" s="25">
        <f>ROUND(K32/M32,2)</f>
        <v>0.33</v>
      </c>
      <c r="E78" t="s">
        <v>46</v>
      </c>
    </row>
    <row r="79" spans="2:8" x14ac:dyDescent="0.25">
      <c r="B79" t="s">
        <v>47</v>
      </c>
      <c r="D79" s="25">
        <f>O32/Q32</f>
        <v>13013.223584818212</v>
      </c>
    </row>
    <row r="80" spans="2:8" x14ac:dyDescent="0.25">
      <c r="B80" t="s">
        <v>33</v>
      </c>
      <c r="D80" s="26">
        <v>0</v>
      </c>
      <c r="E80" t="s">
        <v>36</v>
      </c>
    </row>
    <row r="82" spans="2:9" x14ac:dyDescent="0.25">
      <c r="B82" s="1" t="s">
        <v>55</v>
      </c>
    </row>
    <row r="83" spans="2:9" x14ac:dyDescent="0.25">
      <c r="B83" s="1" t="s">
        <v>45</v>
      </c>
    </row>
    <row r="84" spans="2:9" x14ac:dyDescent="0.25">
      <c r="B84" t="s">
        <v>52</v>
      </c>
      <c r="D84">
        <f>ROUND(C40/E40,5)</f>
        <v>0</v>
      </c>
      <c r="E84" t="s">
        <v>46</v>
      </c>
    </row>
    <row r="85" spans="2:9" x14ac:dyDescent="0.25">
      <c r="B85" t="s">
        <v>54</v>
      </c>
      <c r="D85">
        <f>ROUND(G40/I40,5)</f>
        <v>0</v>
      </c>
      <c r="E85" t="s">
        <v>46</v>
      </c>
    </row>
    <row r="86" spans="2:9" x14ac:dyDescent="0.25">
      <c r="B86" t="s">
        <v>8</v>
      </c>
      <c r="D86" s="31">
        <f>K40/M40</f>
        <v>0</v>
      </c>
      <c r="E86" t="s">
        <v>46</v>
      </c>
    </row>
    <row r="87" spans="2:9" x14ac:dyDescent="0.25">
      <c r="B87" t="s">
        <v>47</v>
      </c>
      <c r="D87" s="25">
        <f>O40/Q40</f>
        <v>32648.750909939539</v>
      </c>
    </row>
    <row r="88" spans="2:9" x14ac:dyDescent="0.25">
      <c r="B88" t="s">
        <v>33</v>
      </c>
      <c r="D88" s="32">
        <v>0</v>
      </c>
      <c r="E88" t="s">
        <v>36</v>
      </c>
    </row>
    <row r="92" spans="2:9" x14ac:dyDescent="0.25">
      <c r="B92" s="1" t="s">
        <v>49</v>
      </c>
    </row>
    <row r="94" spans="2:9" x14ac:dyDescent="0.25">
      <c r="B94" s="1" t="s">
        <v>50</v>
      </c>
      <c r="G94" t="s">
        <v>34</v>
      </c>
      <c r="I94" t="s">
        <v>57</v>
      </c>
    </row>
    <row r="95" spans="2:9" x14ac:dyDescent="0.25">
      <c r="B95" t="s">
        <v>51</v>
      </c>
      <c r="D95" s="25">
        <f>D71</f>
        <v>93.51</v>
      </c>
      <c r="G95">
        <f>[7]CALC_4!$CN$43</f>
        <v>5639924.7104291739</v>
      </c>
      <c r="I95">
        <f>[7]CALC_4!$CK$43</f>
        <v>9180622</v>
      </c>
    </row>
    <row r="96" spans="2:9" x14ac:dyDescent="0.25">
      <c r="B96" t="s">
        <v>8</v>
      </c>
      <c r="D96">
        <f>ROUND(G97/I97,2)</f>
        <v>0.61</v>
      </c>
      <c r="E96" t="s">
        <v>46</v>
      </c>
      <c r="G96">
        <f>[7]CALC_3!$CN$43</f>
        <v>1032589.7548230476</v>
      </c>
      <c r="I96">
        <f>[7]CALC_3!$CK$43</f>
        <v>1828522</v>
      </c>
    </row>
    <row r="97" spans="2:9" x14ac:dyDescent="0.25">
      <c r="G97">
        <f>SUM(G95:G96)</f>
        <v>6672514.4652522216</v>
      </c>
      <c r="I97">
        <f>SUM(I95:I96)</f>
        <v>11009144</v>
      </c>
    </row>
    <row r="98" spans="2:9" x14ac:dyDescent="0.25">
      <c r="B98" s="1" t="s">
        <v>39</v>
      </c>
    </row>
    <row r="99" spans="2:9" x14ac:dyDescent="0.25">
      <c r="B99" t="s">
        <v>51</v>
      </c>
      <c r="D99" s="33">
        <f>D51</f>
        <v>1118.7241274976034</v>
      </c>
    </row>
    <row r="100" spans="2:9" x14ac:dyDescent="0.25">
      <c r="B100" t="s">
        <v>8</v>
      </c>
      <c r="D100">
        <f>ROUND([7]CALC_5!$CO$65,2)</f>
        <v>0.26</v>
      </c>
    </row>
    <row r="102" spans="2:9" x14ac:dyDescent="0.25">
      <c r="B102" s="1" t="s">
        <v>41</v>
      </c>
    </row>
    <row r="103" spans="2:9" x14ac:dyDescent="0.25">
      <c r="B103" t="s">
        <v>51</v>
      </c>
      <c r="D103" s="25">
        <f>D61</f>
        <v>6603.9126446735891</v>
      </c>
    </row>
    <row r="104" spans="2:9" x14ac:dyDescent="0.25">
      <c r="B104" t="s">
        <v>8</v>
      </c>
      <c r="D104" s="31">
        <f>ROUND([7]CALC_6!$CO$65,2)</f>
        <v>0.31</v>
      </c>
      <c r="E104" t="s">
        <v>46</v>
      </c>
    </row>
    <row r="106" spans="2:9" x14ac:dyDescent="0.25">
      <c r="B106" s="1"/>
    </row>
    <row r="107" spans="2:9" x14ac:dyDescent="0.25">
      <c r="B107" s="1" t="s">
        <v>44</v>
      </c>
      <c r="D107" s="25"/>
    </row>
    <row r="108" spans="2:9" x14ac:dyDescent="0.25">
      <c r="B108" t="s">
        <v>51</v>
      </c>
      <c r="D108" s="25">
        <f>D79</f>
        <v>13013.223584818212</v>
      </c>
    </row>
    <row r="109" spans="2:9" x14ac:dyDescent="0.25">
      <c r="B109" t="s">
        <v>8</v>
      </c>
      <c r="D109" s="33" t="str">
        <f>IF(ROUND([7]CALC_7!$CO$65,2)&gt;0,ROUND([7]CALC_7!$CO$65,2),"0")</f>
        <v>0</v>
      </c>
      <c r="E109" t="s">
        <v>46</v>
      </c>
    </row>
    <row r="110" spans="2:9" x14ac:dyDescent="0.25">
      <c r="B110" s="1"/>
    </row>
    <row r="111" spans="2:9" x14ac:dyDescent="0.25">
      <c r="B111" s="1" t="s">
        <v>43</v>
      </c>
      <c r="D111" s="25"/>
    </row>
    <row r="112" spans="2:9" x14ac:dyDescent="0.25">
      <c r="B112" t="s">
        <v>51</v>
      </c>
      <c r="D112" s="25">
        <f>D87</f>
        <v>32648.750909939539</v>
      </c>
    </row>
    <row r="113" spans="2:4" x14ac:dyDescent="0.25">
      <c r="B113" t="s">
        <v>8</v>
      </c>
      <c r="D113">
        <v>0</v>
      </c>
    </row>
  </sheetData>
  <mergeCells count="7">
    <mergeCell ref="C5:I5"/>
    <mergeCell ref="K5:M5"/>
    <mergeCell ref="O5:Q5"/>
    <mergeCell ref="S5:U5"/>
    <mergeCell ref="B2:Q2"/>
    <mergeCell ref="B3:Q3"/>
    <mergeCell ref="B4:Q4"/>
  </mergeCells>
  <printOptions horizontalCentered="1"/>
  <pageMargins left="0.7" right="0.7" top="0.75" bottom="0.75" header="0.3" footer="0.3"/>
  <pageSetup scale="3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ObjID xmlns="e67a259b-b064-4dad-99ea-9056ae4e8be9" xsi:nil="true"/>
    <DocDescription xmlns="e67a259b-b064-4dad-99ea-9056ae4e8be9" xsi:nil="true"/>
    <TaxCatchAll xmlns="e67a259b-b064-4dad-99ea-9056ae4e8be9">
      <Value>69</Value>
      <Value>3</Value>
      <Value>1</Value>
      <Value>161</Value>
    </TaxCatchAll>
    <n3050d635d8a4c5ab09e418d8f381e2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</TermName>
          <TermId xmlns="http://schemas.microsoft.com/office/infopath/2007/PartnerControls">fc198d6d-8e0f-4574-844a-fcdffe9e92b7</TermId>
        </TermInfo>
      </Terms>
    </n3050d635d8a4c5ab09e418d8f381e2b>
    <p1d6c7a98c54445284ac0a0253fc066c xmlns="e67a259b-b064-4dad-99ea-9056ae4e8be9">
      <Terms xmlns="http://schemas.microsoft.com/office/infopath/2007/PartnerControls"/>
    </p1d6c7a98c54445284ac0a0253fc066c>
    <HoldName xmlns="e67a259b-b064-4dad-99ea-9056ae4e8be9" xsi:nil="true"/>
    <k6ddcef4143d45158923c73e5fbf7fd3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470 - Cost ＆ Rate</TermName>
          <TermId xmlns="http://schemas.microsoft.com/office/infopath/2007/PartnerControls">de98960a-a420-49d8-b4f7-aa4cb6ee8967</TermId>
        </TermInfo>
      </Terms>
    </k6ddcef4143d45158923c73e5fbf7fd3>
    <b547e2d25ec54fdeabe25f8313d664c0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Road</TermName>
          <TermId xmlns="http://schemas.microsoft.com/office/infopath/2007/PartnerControls">16dd7f40-718c-44a7-aea8-194a5088e78b</TermId>
        </TermInfo>
      </Terms>
    </b547e2d25ec54fdeabe25f8313d664c0>
    <h3dad4f417ab413a8ca4314e9f1bd0e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85e3e8f1-6d5d-4c8b-9355-5eb54c3875c2</TermId>
        </TermInfo>
      </Terms>
    </h3dad4f417ab413a8ca4314e9f1bd0eb>
    <_dlc_DocId xmlns="f3cb6029-fc9e-4939-9808-645227f51fbd">3JNFFEYHEUUA-1971671492-28279</_dlc_DocId>
    <_dlc_DocIdUrl xmlns="f3cb6029-fc9e-4939-9808-645227f51fbd">
      <Url>https://centralhudson.sharepoint.com/sites/RegulatoryLegal/_layouts/15/DocIdRedir.aspx?ID=3JNFFEYHEUUA-1971671492-28279</Url>
      <Description>3JNFFEYHEUUA-1971671492-28279</Description>
    </_dlc_DocIdUrl>
    <Case_x0020_Name xmlns="e67a259b-b064-4dad-99ea-9056ae4e8be9" xsi:nil="true"/>
    <Case_x0020_Number xmlns="e67a259b-b064-4dad-99ea-9056ae4e8be9" xsi:nil="true"/>
    <m8b02efe45004e889d4c9a25865a4d53 xmlns="e67a259b-b064-4dad-99ea-9056ae4e8be9">
      <Terms xmlns="http://schemas.microsoft.com/office/infopath/2007/PartnerControls"/>
    </m8b02efe45004e889d4c9a25865a4d53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Document" ma:contentTypeID="0x010100EE7D97E7475B474AA043B4C681C0A2E14000A9E394A617445B46901FEDB55CD8191A" ma:contentTypeVersion="59" ma:contentTypeDescription="" ma:contentTypeScope="" ma:versionID="51aab4e162d772ead3958234b05653bd">
  <xsd:schema xmlns:xsd="http://www.w3.org/2001/XMLSchema" xmlns:xs="http://www.w3.org/2001/XMLSchema" xmlns:p="http://schemas.microsoft.com/office/2006/metadata/properties" xmlns:ns2="e67a259b-b064-4dad-99ea-9056ae4e8be9" xmlns:ns3="f3cb6029-fc9e-4939-9808-645227f51fbd" targetNamespace="http://schemas.microsoft.com/office/2006/metadata/properties" ma:root="true" ma:fieldsID="8712038bae9c3e6d613db11b59e13457" ns2:_="" ns3:_="">
    <xsd:import namespace="e67a259b-b064-4dad-99ea-9056ae4e8be9"/>
    <xsd:import namespace="f3cb6029-fc9e-4939-9808-645227f51fbd"/>
    <xsd:element name="properties">
      <xsd:complexType>
        <xsd:sequence>
          <xsd:element name="documentManagement">
            <xsd:complexType>
              <xsd:all>
                <xsd:element ref="ns2:DocDescription" minOccurs="0"/>
                <xsd:element ref="ns2:HoldName" minOccurs="0"/>
                <xsd:element ref="ns2:LegacyObjID" minOccurs="0"/>
                <xsd:element ref="ns2:TaxCatchAll" minOccurs="0"/>
                <xsd:element ref="ns2:TaxCatchAllLabel" minOccurs="0"/>
                <xsd:element ref="ns2:b547e2d25ec54fdeabe25f8313d664c0" minOccurs="0"/>
                <xsd:element ref="ns2:h3dad4f417ab413a8ca4314e9f1bd0eb" minOccurs="0"/>
                <xsd:element ref="ns2:n3050d635d8a4c5ab09e418d8f381e2b" minOccurs="0"/>
                <xsd:element ref="ns2:k6ddcef4143d45158923c73e5fbf7fd3" minOccurs="0"/>
                <xsd:element ref="ns2:p1d6c7a98c54445284ac0a0253fc066c" minOccurs="0"/>
                <xsd:element ref="ns2:Case_x0020_Name" minOccurs="0"/>
                <xsd:element ref="ns2:Case_x0020_Number" minOccurs="0"/>
                <xsd:element ref="ns2:m8b02efe45004e889d4c9a25865a4d5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a259b-b064-4dad-99ea-9056ae4e8be9" elementFormDefault="qualified">
    <xsd:import namespace="http://schemas.microsoft.com/office/2006/documentManagement/types"/>
    <xsd:import namespace="http://schemas.microsoft.com/office/infopath/2007/PartnerControls"/>
    <xsd:element name="DocDescription" ma:index="3" nillable="true" ma:displayName="Document Description" ma:description="The description of the document" ma:internalName="DocDescription">
      <xsd:simpleType>
        <xsd:restriction base="dms:Note">
          <xsd:maxLength value="255"/>
        </xsd:restriction>
      </xsd:simpleType>
    </xsd:element>
    <xsd:element name="HoldName" ma:index="7" nillable="true" ma:displayName="Hold Name" ma:description="The name of the legacy Legal Hold assigned to the Document" ma:internalName="HoldName">
      <xsd:simpleType>
        <xsd:restriction base="dms:Note">
          <xsd:maxLength value="255"/>
        </xsd:restriction>
      </xsd:simpleType>
    </xsd:element>
    <xsd:element name="LegacyObjID" ma:index="8" nillable="true" ma:displayName="Legacy Object ID" ma:description="The OpenText Object ID assigned to the migrated document" ma:internalName="LegacyObjID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0e94064c-146a-4ec0-8aad-134b5cc1950b}" ma:internalName="TaxCatchAll" ma:showField="CatchAllData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e94064c-146a-4ec0-8aad-134b5cc1950b}" ma:internalName="TaxCatchAllLabel" ma:readOnly="true" ma:showField="CatchAllDataLabel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47e2d25ec54fdeabe25f8313d664c0" ma:index="12" nillable="true" ma:taxonomy="true" ma:internalName="b547e2d25ec54fdeabe25f8313d664c0" ma:taxonomyFieldName="District" ma:displayName="District" ma:default="" ma:fieldId="{b547e2d2-5ec5-4fde-abe2-5f8313d664c0}" ma:sspId="7bf5fa43-f6bd-45aa-9061-cc6667b7271d" ma:termSetId="28363ab1-c85c-4f1f-bdda-45b2c4f3e70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h3dad4f417ab413a8ca4314e9f1bd0eb" ma:index="14" nillable="true" ma:taxonomy="true" ma:internalName="h3dad4f417ab413a8ca4314e9f1bd0eb" ma:taxonomyFieldName="Information_x0020_Status" ma:displayName="Information Status" ma:readOnly="false" ma:default="1;#Draft|85e3e8f1-6d5d-4c8b-9355-5eb54c3875c2" ma:fieldId="{13dad4f4-17ab-413a-8ca4-314e9f1bd0eb}" ma:sspId="7bf5fa43-f6bd-45aa-9061-cc6667b7271d" ma:termSetId="66d3dc24-0c45-4f11-9171-189e7d7673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050d635d8a4c5ab09e418d8f381e2b" ma:index="16" ma:taxonomy="true" ma:internalName="n3050d635d8a4c5ab09e418d8f381e2b" ma:taxonomyFieldName="Information_x0020_Type" ma:displayName="Information Type" ma:readOnly="false" ma:default="5;#Legal Document|13fb2a77-cc07-4512-923e-519df240eb04" ma:fieldId="{73050d63-5d8a-4c5a-b09e-418d8f381e2b}" ma:sspId="7bf5fa43-f6bd-45aa-9061-cc6667b7271d" ma:termSetId="5460df09-e86b-4c45-898c-b2a91a9b5fe3" ma:anchorId="7c6f15c8-ee0e-4fe7-868e-c142cdba0508" ma:open="false" ma:isKeyword="false">
      <xsd:complexType>
        <xsd:sequence>
          <xsd:element ref="pc:Terms" minOccurs="0" maxOccurs="1"/>
        </xsd:sequence>
      </xsd:complexType>
    </xsd:element>
    <xsd:element name="k6ddcef4143d45158923c73e5fbf7fd3" ma:index="19" nillable="true" ma:taxonomy="true" ma:internalName="k6ddcef4143d45158923c73e5fbf7fd3" ma:taxonomyFieldName="Area" ma:displayName="Area" ma:default="" ma:fieldId="{46ddcef4-143d-4515-8923-c73e5fbf7fd3}" ma:sspId="7bf5fa43-f6bd-45aa-9061-cc6667b7271d" ma:termSetId="04184601-f0b6-4e71-a582-a25f76140a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d6c7a98c54445284ac0a0253fc066c" ma:index="21" nillable="true" ma:taxonomy="true" ma:internalName="p1d6c7a98c54445284ac0a0253fc066c" ma:taxonomyFieldName="LegacySecurityTag" ma:displayName="Legacy Security Tag" ma:default="" ma:fieldId="{91d6c7a9-8c54-4452-84ac-0a0253fc066c}" ma:sspId="7bf5fa43-f6bd-45aa-9061-cc6667b7271d" ma:termSetId="d5cde430-222d-4c3a-9b04-75289ab7b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_x0020_Name" ma:index="23" nillable="true" ma:displayName="Case Name" ma:description="The name of the legal case" ma:internalName="Case_x0020_Name">
      <xsd:simpleType>
        <xsd:restriction base="dms:Text">
          <xsd:maxLength value="255"/>
        </xsd:restriction>
      </xsd:simpleType>
    </xsd:element>
    <xsd:element name="Case_x0020_Number" ma:index="24" nillable="true" ma:displayName="Case Number" ma:description="The case number assigned to the legal case" ma:internalName="Case_x0020_Number">
      <xsd:simpleType>
        <xsd:restriction base="dms:Text">
          <xsd:maxLength value="255"/>
        </xsd:restriction>
      </xsd:simpleType>
    </xsd:element>
    <xsd:element name="m8b02efe45004e889d4c9a25865a4d53" ma:index="25" nillable="true" ma:taxonomy="true" ma:internalName="m8b02efe45004e889d4c9a25865a4d53" ma:taxonomyFieldName="CaseDocumentType" ma:displayName="CaseDocumentType" ma:default="" ma:fieldId="{68b02efe-4500-4e88-9d4c-9a25865a4d53}" ma:sspId="7bf5fa43-f6bd-45aa-9061-cc6667b7271d" ma:termSetId="01808d52-f72d-4dcc-80a7-b8f6468b738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6029-fc9e-4939-9808-645227f51fbd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7bf5fa43-f6bd-45aa-9061-cc6667b7271d" ContentTypeId="0x010100EE7D97E7475B474AA043B4C681C0A2E140" PreviousValue="false"/>
</file>

<file path=customXml/itemProps1.xml><?xml version="1.0" encoding="utf-8"?>
<ds:datastoreItem xmlns:ds="http://schemas.openxmlformats.org/officeDocument/2006/customXml" ds:itemID="{60DE4BE8-AB58-4032-902D-9EE0770F92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00A1B11-5851-4F5F-927D-DF03E2032134}">
  <ds:schemaRefs>
    <ds:schemaRef ds:uri="e67a259b-b064-4dad-99ea-9056ae4e8be9"/>
    <ds:schemaRef ds:uri="f3cb6029-fc9e-4939-9808-645227f51fbd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59738A-FD3A-455B-8AD6-63DFC2E8BF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4A1914-D044-4D93-8217-A6ADA8D7C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a259b-b064-4dad-99ea-9056ae4e8be9"/>
    <ds:schemaRef ds:uri="f3cb6029-fc9e-4939-9808-645227f5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BD938E5-4692-449C-8CC3-1A0DA7E316C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Wholesale Distribution Rates</vt:lpstr>
      <vt:lpstr>ACOS Rates</vt:lpstr>
      <vt:lpstr>'Wholesale Distribution Rates'!Print_Area</vt:lpstr>
      <vt:lpstr>'Wholesale Distribution Rates'!Print_Titles</vt:lpstr>
    </vt:vector>
  </TitlesOfParts>
  <Manager/>
  <Company>Consolidated Edison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Moww</dc:creator>
  <cp:keywords/>
  <dc:description/>
  <cp:lastModifiedBy>Bissell, Garrett E</cp:lastModifiedBy>
  <cp:revision/>
  <cp:lastPrinted>2025-07-31T15:25:25Z</cp:lastPrinted>
  <dcterms:created xsi:type="dcterms:W3CDTF">2010-03-25T14:46:33Z</dcterms:created>
  <dcterms:modified xsi:type="dcterms:W3CDTF">2025-08-05T12:08:20Z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90586b-6766-439a-826f-fa6da183971c_Enabled">
    <vt:lpwstr>true</vt:lpwstr>
  </property>
  <property fmtid="{D5CDD505-2E9C-101B-9397-08002B2CF9AE}" pid="3" name="MSIP_Label_6490586b-6766-439a-826f-fa6da183971c_SetDate">
    <vt:lpwstr>2020-12-07T14:57:32Z</vt:lpwstr>
  </property>
  <property fmtid="{D5CDD505-2E9C-101B-9397-08002B2CF9AE}" pid="4" name="MSIP_Label_6490586b-6766-439a-826f-fa6da183971c_Method">
    <vt:lpwstr>Standard</vt:lpwstr>
  </property>
  <property fmtid="{D5CDD505-2E9C-101B-9397-08002B2CF9AE}" pid="5" name="MSIP_Label_6490586b-6766-439a-826f-fa6da183971c_Name">
    <vt:lpwstr>General</vt:lpwstr>
  </property>
  <property fmtid="{D5CDD505-2E9C-101B-9397-08002B2CF9AE}" pid="6" name="MSIP_Label_6490586b-6766-439a-826f-fa6da183971c_SiteId">
    <vt:lpwstr>e9aef9b7-25ca-4518-a881-33e546773136</vt:lpwstr>
  </property>
  <property fmtid="{D5CDD505-2E9C-101B-9397-08002B2CF9AE}" pid="7" name="MSIP_Label_6490586b-6766-439a-826f-fa6da183971c_ActionId">
    <vt:lpwstr>9cd4b3ec-5bc6-4f45-997b-000079208b89</vt:lpwstr>
  </property>
  <property fmtid="{D5CDD505-2E9C-101B-9397-08002B2CF9AE}" pid="8" name="MSIP_Label_6490586b-6766-439a-826f-fa6da183971c_ContentBits">
    <vt:lpwstr>0</vt:lpwstr>
  </property>
  <property fmtid="{D5CDD505-2E9C-101B-9397-08002B2CF9AE}" pid="9" name="ContentTypeId">
    <vt:lpwstr>0x010100EE7D97E7475B474AA043B4C681C0A2E14000A9E394A617445B46901FEDB55CD8191A</vt:lpwstr>
  </property>
  <property fmtid="{D5CDD505-2E9C-101B-9397-08002B2CF9AE}" pid="10" name="LegacySecurityTag">
    <vt:lpwstr/>
  </property>
  <property fmtid="{D5CDD505-2E9C-101B-9397-08002B2CF9AE}" pid="11" name="Information Type">
    <vt:lpwstr>161;#Regulatory|fc198d6d-8e0f-4574-844a-fcdffe9e92b7</vt:lpwstr>
  </property>
  <property fmtid="{D5CDD505-2E9C-101B-9397-08002B2CF9AE}" pid="12" name="District">
    <vt:lpwstr>3;#South Road|16dd7f40-718c-44a7-aea8-194a5088e78b</vt:lpwstr>
  </property>
  <property fmtid="{D5CDD505-2E9C-101B-9397-08002B2CF9AE}" pid="13" name="Area">
    <vt:lpwstr>69;#470 - Cost ＆ Rate|de98960a-a420-49d8-b4f7-aa4cb6ee8967</vt:lpwstr>
  </property>
  <property fmtid="{D5CDD505-2E9C-101B-9397-08002B2CF9AE}" pid="14" name="Information Status">
    <vt:lpwstr>1;#Draft|85e3e8f1-6d5d-4c8b-9355-5eb54c3875c2</vt:lpwstr>
  </property>
  <property fmtid="{D5CDD505-2E9C-101B-9397-08002B2CF9AE}" pid="15" name="_dlc_DocIdItemGuid">
    <vt:lpwstr>faf57706-772e-44ca-aa9c-dabf451b7b33</vt:lpwstr>
  </property>
  <property fmtid="{D5CDD505-2E9C-101B-9397-08002B2CF9AE}" pid="16" name="Information_x0020_Type">
    <vt:lpwstr>161;#Regulatory|fc198d6d-8e0f-4574-844a-fcdffe9e92b7</vt:lpwstr>
  </property>
  <property fmtid="{D5CDD505-2E9C-101B-9397-08002B2CF9AE}" pid="17" name="ComplianceAssetId">
    <vt:lpwstr/>
  </property>
  <property fmtid="{D5CDD505-2E9C-101B-9397-08002B2CF9AE}" pid="18" name="_ExtendedDescription">
    <vt:lpwstr/>
  </property>
  <property fmtid="{D5CDD505-2E9C-101B-9397-08002B2CF9AE}" pid="19" name="SharedWithUsers">
    <vt:lpwstr/>
  </property>
  <property fmtid="{D5CDD505-2E9C-101B-9397-08002B2CF9AE}" pid="20" name="Information_x0020_Status">
    <vt:lpwstr>1;#Draft|85e3e8f1-6d5d-4c8b-9355-5eb54c3875c2</vt:lpwstr>
  </property>
  <property fmtid="{D5CDD505-2E9C-101B-9397-08002B2CF9AE}" pid="21" name="TriggerFlowInfo">
    <vt:lpwstr/>
  </property>
  <property fmtid="{D5CDD505-2E9C-101B-9397-08002B2CF9AE}" pid="22" name="MediaServiceImageTags">
    <vt:lpwstr/>
  </property>
  <property fmtid="{D5CDD505-2E9C-101B-9397-08002B2CF9AE}" pid="23" name="lcf76f155ced4ddcb4097134ff3c332f">
    <vt:lpwstr/>
  </property>
  <property fmtid="{D5CDD505-2E9C-101B-9397-08002B2CF9AE}" pid="24" name="MSIP_Label_7f88e3ab-cce9-4520-833b-eb5ade8f66ee_Enabled">
    <vt:lpwstr>true</vt:lpwstr>
  </property>
  <property fmtid="{D5CDD505-2E9C-101B-9397-08002B2CF9AE}" pid="25" name="MSIP_Label_7f88e3ab-cce9-4520-833b-eb5ade8f66ee_SetDate">
    <vt:lpwstr>2025-07-15T13:33:57Z</vt:lpwstr>
  </property>
  <property fmtid="{D5CDD505-2E9C-101B-9397-08002B2CF9AE}" pid="26" name="MSIP_Label_7f88e3ab-cce9-4520-833b-eb5ade8f66ee_Method">
    <vt:lpwstr>Standard</vt:lpwstr>
  </property>
  <property fmtid="{D5CDD505-2E9C-101B-9397-08002B2CF9AE}" pid="27" name="MSIP_Label_7f88e3ab-cce9-4520-833b-eb5ade8f66ee_Name">
    <vt:lpwstr>Internal</vt:lpwstr>
  </property>
  <property fmtid="{D5CDD505-2E9C-101B-9397-08002B2CF9AE}" pid="28" name="MSIP_Label_7f88e3ab-cce9-4520-833b-eb5ade8f66ee_SiteId">
    <vt:lpwstr>8a37c00e-a20b-444e-b73c-092d3f5f5b3a</vt:lpwstr>
  </property>
  <property fmtid="{D5CDD505-2E9C-101B-9397-08002B2CF9AE}" pid="29" name="MSIP_Label_7f88e3ab-cce9-4520-833b-eb5ade8f66ee_ActionId">
    <vt:lpwstr>2b68bbea-4775-4349-b3ae-afe73af02c0e</vt:lpwstr>
  </property>
  <property fmtid="{D5CDD505-2E9C-101B-9397-08002B2CF9AE}" pid="30" name="MSIP_Label_7f88e3ab-cce9-4520-833b-eb5ade8f66ee_ContentBits">
    <vt:lpwstr>0</vt:lpwstr>
  </property>
  <property fmtid="{D5CDD505-2E9C-101B-9397-08002B2CF9AE}" pid="31" name="MSIP_Label_7f88e3ab-cce9-4520-833b-eb5ade8f66ee_Tag">
    <vt:lpwstr>10, 3, 0, 1</vt:lpwstr>
  </property>
  <property fmtid="{D5CDD505-2E9C-101B-9397-08002B2CF9AE}" pid="32" name="CaseDocumentType">
    <vt:lpwstr/>
  </property>
  <property fmtid="{D5CDD505-2E9C-101B-9397-08002B2CF9AE}" pid="33" name="MSIP_Label_a5049dce-8671-4c79-90d7-f6ec79470f4e_Enabled">
    <vt:lpwstr>true</vt:lpwstr>
  </property>
  <property fmtid="{D5CDD505-2E9C-101B-9397-08002B2CF9AE}" pid="34" name="MSIP_Label_a5049dce-8671-4c79-90d7-f6ec79470f4e_SetDate">
    <vt:lpwstr>2025-08-04T12:27:45Z</vt:lpwstr>
  </property>
  <property fmtid="{D5CDD505-2E9C-101B-9397-08002B2CF9AE}" pid="35" name="MSIP_Label_a5049dce-8671-4c79-90d7-f6ec79470f4e_Method">
    <vt:lpwstr>Privileged</vt:lpwstr>
  </property>
  <property fmtid="{D5CDD505-2E9C-101B-9397-08002B2CF9AE}" pid="36" name="MSIP_Label_a5049dce-8671-4c79-90d7-f6ec79470f4e_Name">
    <vt:lpwstr>Public</vt:lpwstr>
  </property>
  <property fmtid="{D5CDD505-2E9C-101B-9397-08002B2CF9AE}" pid="37" name="MSIP_Label_a5049dce-8671-4c79-90d7-f6ec79470f4e_SiteId">
    <vt:lpwstr>7658602a-f7b9-4209-bc62-d2bfc30dea0d</vt:lpwstr>
  </property>
  <property fmtid="{D5CDD505-2E9C-101B-9397-08002B2CF9AE}" pid="38" name="MSIP_Label_a5049dce-8671-4c79-90d7-f6ec79470f4e_ActionId">
    <vt:lpwstr>80d0c3ea-54b7-4c3a-9814-d4c0f3c5e2f6</vt:lpwstr>
  </property>
  <property fmtid="{D5CDD505-2E9C-101B-9397-08002B2CF9AE}" pid="39" name="MSIP_Label_a5049dce-8671-4c79-90d7-f6ec79470f4e_ContentBits">
    <vt:lpwstr>0</vt:lpwstr>
  </property>
  <property fmtid="{D5CDD505-2E9C-101B-9397-08002B2CF9AE}" pid="40" name="MSIP_Label_a5049dce-8671-4c79-90d7-f6ec79470f4e_Tag">
    <vt:lpwstr>10, 0, 1, 1</vt:lpwstr>
  </property>
</Properties>
</file>