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ad.nyiso.com\azure\nyiso\Legal\Bissell\Transmission Rate Filings\Con Edison\Con Ed Propel CWIP\Initial Filing\"/>
    </mc:Choice>
  </mc:AlternateContent>
  <xr:revisionPtr revIDLastSave="0" documentId="13_ncr:1_{04E624B6-B6E9-41DD-84EC-17472FB8D780}" xr6:coauthVersionLast="47" xr6:coauthVersionMax="47" xr10:uidLastSave="{00000000-0000-0000-0000-000000000000}"/>
  <bookViews>
    <workbookView xWindow="22932" yWindow="-2256" windowWidth="23256" windowHeight="14616" tabRatio="883" xr2:uid="{00000000-000D-0000-FFFF-FFFF00000000}"/>
  </bookViews>
  <sheets>
    <sheet name="Index" sheetId="61" r:id="rId1"/>
    <sheet name="Appendix A" sheetId="53" r:id="rId2"/>
    <sheet name="1-RB Items" sheetId="3" r:id="rId3"/>
    <sheet name="2a19-ADIT Current Year " sheetId="4" r:id="rId4"/>
    <sheet name="2a10-ADIT Current Year" sheetId="63" r:id="rId5"/>
    <sheet name="2b19-ADIT Prior Year" sheetId="56" r:id="rId6"/>
    <sheet name="2b10-ADIT Prior Year" sheetId="64" r:id="rId7"/>
    <sheet name="2c19-ADIT Proration Projected" sheetId="57" r:id="rId8"/>
    <sheet name="2c10-ADIT Proration Project" sheetId="65" r:id="rId9"/>
    <sheet name="2d19-ADIT Proration Actual" sheetId="58" r:id="rId10"/>
    <sheet name="2d10-ADIT Proration Actual" sheetId="66" r:id="rId11"/>
    <sheet name="3a19-EADIT" sheetId="54" r:id="rId12"/>
    <sheet name="3b10-EADIT" sheetId="67" r:id="rId13"/>
    <sheet name="4-IT Permanent Differences" sheetId="5" r:id="rId14"/>
    <sheet name="5-Project Return" sheetId="62" r:id="rId15"/>
    <sheet name="6a19-Project Cost of Capital" sheetId="12" r:id="rId16"/>
    <sheet name="6b10-Project Cost of Capital" sheetId="70" r:id="rId17"/>
    <sheet name="7a19-True-up Adjustment" sheetId="55" r:id="rId18"/>
    <sheet name="7b10-True-up Adjustment" sheetId="68" r:id="rId19"/>
    <sheet name="8-Depreciation Rates" sheetId="59" r:id="rId20"/>
    <sheet name="9-Corrections" sheetId="60" r:id="rId21"/>
    <sheet name="10a19-Schedule 19 ATRRs" sheetId="73" r:id="rId22"/>
    <sheet name="10b10-Schedule 10 ATRRs" sheetId="71" r:id="rId23"/>
  </sheets>
  <externalReferences>
    <externalReference r:id="rId24"/>
    <externalReference r:id="rId25"/>
    <externalReference r:id="rId26"/>
    <externalReference r:id="rId27"/>
    <externalReference r:id="rId28"/>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21" hidden="1">NOT(ISERROR([0]!gIsRef !Print_Area))</definedName>
    <definedName name="gIsInPrintArea" localSheetId="4" hidden="1">NOT(ISERROR([0]!gIsRef !Print_Area))</definedName>
    <definedName name="gIsInPrintArea" localSheetId="6" hidden="1">NOT(ISERROR([0]!gIsRef !Print_Area))</definedName>
    <definedName name="gIsInPrintArea" localSheetId="8" hidden="1">NOT(ISERROR([0]!gIsRef !Print_Area))</definedName>
    <definedName name="gIsInPrintArea" localSheetId="10" hidden="1">NOT(ISERROR([0]!gIsRef !Print_Area))</definedName>
    <definedName name="gIsInPrintArea" localSheetId="12" hidden="1">NOT(ISERROR([0]!gIsRef !Print_Area))</definedName>
    <definedName name="gIsInPrintArea" localSheetId="16" hidden="1">NOT(ISERROR([0]!gIsRef !Print_Area))</definedName>
    <definedName name="gIsInPrintArea" localSheetId="18" hidden="1">NOT(ISERROR([0]!gIsRef !Print_Area))</definedName>
    <definedName name="gIsInPrintArea" localSheetId="1" hidden="1">NOT(ISERROR(gIsRef !Print_Area))</definedName>
    <definedName name="gIsInPrintArea" hidden="1">NOT(ISERROR(gIsRef !Print_Area))</definedName>
    <definedName name="gIsInPrintTitles" localSheetId="21" hidden="1">NOT(ISERROR([0]!gIsRef !Print_Titles))</definedName>
    <definedName name="gIsInPrintTitles" localSheetId="4" hidden="1">NOT(ISERROR([0]!gIsRef !Print_Titles))</definedName>
    <definedName name="gIsInPrintTitles" localSheetId="6" hidden="1">NOT(ISERROR([0]!gIsRef !Print_Titles))</definedName>
    <definedName name="gIsInPrintTitles" localSheetId="8" hidden="1">NOT(ISERROR([0]!gIsRef !Print_Titles))</definedName>
    <definedName name="gIsInPrintTitles" localSheetId="10" hidden="1">NOT(ISERROR([0]!gIsRef !Print_Titles))</definedName>
    <definedName name="gIsInPrintTitles" localSheetId="12" hidden="1">NOT(ISERROR([0]!gIsRef !Print_Titles))</definedName>
    <definedName name="gIsInPrintTitles" localSheetId="16" hidden="1">NOT(ISERROR([0]!gIsRef !Print_Titles))</definedName>
    <definedName name="gIsInPrintTitles" localSheetId="18" hidden="1">NOT(ISERROR([0]!gIsRef !Print_Titles))</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21" hidden="1">PrevShtCellValue([0]!gIsRef)&lt;&gt;[0]!gIsRef</definedName>
    <definedName name="gIsPreviousSheet" localSheetId="4" hidden="1">PrevShtCellValue([0]!gIsRef)&lt;&gt;[0]!gIsRef</definedName>
    <definedName name="gIsPreviousSheet" localSheetId="6" hidden="1">PrevShtCellValue([0]!gIsRef)&lt;&gt;[0]!gIsRef</definedName>
    <definedName name="gIsPreviousSheet" localSheetId="8" hidden="1">PrevShtCellValue([0]!gIsRef)&lt;&gt;[0]!gIsRef</definedName>
    <definedName name="gIsPreviousSheet" localSheetId="10" hidden="1">PrevShtCellValue([0]!gIsRef)&lt;&gt;[0]!gIsRef</definedName>
    <definedName name="gIsPreviousSheet" localSheetId="12" hidden="1">PrevShtCellValue([0]!gIsRef)&lt;&gt;[0]!gIsRef</definedName>
    <definedName name="gIsPreviousSheet" localSheetId="16" hidden="1">PrevShtCellValue([0]!gIsRef)&lt;&gt;[0]!gIsRef</definedName>
    <definedName name="gIsPreviousSheet" localSheetId="18" hidden="1">PrevShtCellValue([0]!gIsRef)&lt;&gt;[0]!gIsRef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Items'!$A$1:$Z$153</definedName>
    <definedName name="_xlnm.Print_Area" localSheetId="4">'2a10-ADIT Current Year'!$A$1:$I$93</definedName>
    <definedName name="_xlnm.Print_Area" localSheetId="3">'2a19-ADIT Current Year '!$A$1:$I$93</definedName>
    <definedName name="_xlnm.Print_Area" localSheetId="11">'3a19-EADIT'!$A$1:$T$79</definedName>
    <definedName name="_xlnm.Print_Area" localSheetId="12">'3b10-EADIT'!$A$1:$T$79</definedName>
    <definedName name="_xlnm.Print_Area" localSheetId="13">'4-IT Permanent Differences'!$A$1:$G$24</definedName>
    <definedName name="_xlnm.Print_Area" localSheetId="14">'5-Project Return'!$A$1:$T$106</definedName>
    <definedName name="_xlnm.Print_Area" localSheetId="15">'6a19-Project Cost of Capital'!$A$1:$M$71</definedName>
    <definedName name="_xlnm.Print_Area" localSheetId="16">'6b10-Project Cost of Capital'!$A$1:$M$45</definedName>
    <definedName name="_xlnm.Print_Area" localSheetId="20">'9-Corrections'!$A$1:$M$35</definedName>
    <definedName name="_xlnm.Print_Area" localSheetId="1">'Appendix A'!$A$1:$O$227</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9" i="71" l="1"/>
  <c r="R44" i="71"/>
  <c r="R45" i="71"/>
  <c r="R46" i="71"/>
  <c r="R47" i="71"/>
  <c r="R48" i="71"/>
  <c r="R49" i="71"/>
  <c r="R50" i="71"/>
  <c r="R51" i="71"/>
  <c r="R52" i="71"/>
  <c r="R53" i="71"/>
  <c r="R54" i="71"/>
  <c r="R55" i="71"/>
  <c r="R56" i="71"/>
  <c r="R57" i="71"/>
  <c r="R58" i="71"/>
  <c r="R43" i="71"/>
  <c r="R42" i="71"/>
  <c r="R39" i="71"/>
  <c r="C138" i="53"/>
  <c r="E33" i="71"/>
  <c r="H29" i="71"/>
  <c r="E29" i="71"/>
  <c r="E17" i="71"/>
  <c r="H17" i="71"/>
  <c r="E15" i="71"/>
  <c r="E14" i="71"/>
  <c r="E13" i="71"/>
  <c r="H15" i="71"/>
  <c r="H14" i="71"/>
  <c r="H13" i="71"/>
  <c r="A15" i="71"/>
  <c r="A16" i="71" s="1"/>
  <c r="A14" i="71"/>
  <c r="A13" i="71"/>
  <c r="B153" i="3"/>
  <c r="O44" i="71"/>
  <c r="O43" i="71"/>
  <c r="O42" i="71"/>
  <c r="O61" i="71" s="1"/>
  <c r="O39" i="71"/>
  <c r="C94" i="53"/>
  <c r="D94" i="53"/>
  <c r="N94" i="53" s="1"/>
  <c r="F152" i="3"/>
  <c r="A153" i="3"/>
  <c r="F153" i="3"/>
  <c r="B152" i="3"/>
  <c r="E151" i="3"/>
  <c r="D151" i="3"/>
  <c r="B151" i="3"/>
  <c r="K48" i="71"/>
  <c r="G45" i="71"/>
  <c r="K45" i="71" s="1"/>
  <c r="G46" i="71"/>
  <c r="K46" i="71" s="1"/>
  <c r="G47" i="71"/>
  <c r="K47" i="71" s="1"/>
  <c r="G48" i="71"/>
  <c r="G49" i="71"/>
  <c r="K49" i="71" s="1"/>
  <c r="G50" i="71"/>
  <c r="K50" i="71" s="1"/>
  <c r="G51" i="71"/>
  <c r="K51" i="71" s="1"/>
  <c r="G52" i="71"/>
  <c r="K52" i="71" s="1"/>
  <c r="G53" i="71"/>
  <c r="K53" i="71" s="1"/>
  <c r="G54" i="71"/>
  <c r="K54" i="71" s="1"/>
  <c r="G55" i="71"/>
  <c r="K55" i="71" s="1"/>
  <c r="G56" i="71"/>
  <c r="K56" i="71" s="1"/>
  <c r="G57" i="71"/>
  <c r="K57" i="71" s="1"/>
  <c r="G58" i="71"/>
  <c r="K58" i="71" s="1"/>
  <c r="G59" i="71"/>
  <c r="K59" i="71" s="1"/>
  <c r="F44" i="71"/>
  <c r="F43" i="71"/>
  <c r="F42" i="71"/>
  <c r="E44" i="71"/>
  <c r="E43" i="71"/>
  <c r="E42" i="71"/>
  <c r="F39" i="71"/>
  <c r="E39" i="71"/>
  <c r="C95" i="53"/>
  <c r="D95" i="53"/>
  <c r="A94" i="53"/>
  <c r="A95" i="53" s="1"/>
  <c r="D50" i="53"/>
  <c r="N50" i="53" s="1"/>
  <c r="C50" i="53"/>
  <c r="B134" i="3"/>
  <c r="B135" i="3"/>
  <c r="B136" i="3"/>
  <c r="B137" i="3"/>
  <c r="B138" i="3"/>
  <c r="B139" i="3"/>
  <c r="B140" i="3"/>
  <c r="B141" i="3"/>
  <c r="B142" i="3"/>
  <c r="B143" i="3"/>
  <c r="B144" i="3"/>
  <c r="B145" i="3"/>
  <c r="B133" i="3"/>
  <c r="B130" i="3"/>
  <c r="F131" i="3"/>
  <c r="E146" i="3"/>
  <c r="D146" i="3"/>
  <c r="C146" i="3"/>
  <c r="F145" i="3"/>
  <c r="F144" i="3"/>
  <c r="F143" i="3"/>
  <c r="F142" i="3"/>
  <c r="F141" i="3"/>
  <c r="F140" i="3"/>
  <c r="F139" i="3"/>
  <c r="F138" i="3"/>
  <c r="F137" i="3"/>
  <c r="F136" i="3"/>
  <c r="F135" i="3"/>
  <c r="F134" i="3"/>
  <c r="F133" i="3"/>
  <c r="F146" i="3" s="1"/>
  <c r="A133" i="3"/>
  <c r="A134" i="3" s="1"/>
  <c r="A135" i="3" s="1"/>
  <c r="A136" i="3" s="1"/>
  <c r="A137" i="3" s="1"/>
  <c r="A138" i="3" s="1"/>
  <c r="A139" i="3" s="1"/>
  <c r="A140" i="3" s="1"/>
  <c r="A141" i="3" s="1"/>
  <c r="A142" i="3" s="1"/>
  <c r="A143" i="3" s="1"/>
  <c r="A144" i="3" s="1"/>
  <c r="A145" i="3" s="1"/>
  <c r="A146" i="3" s="1"/>
  <c r="B132" i="3"/>
  <c r="E131" i="3"/>
  <c r="D131" i="3"/>
  <c r="B131" i="3"/>
  <c r="C48" i="53"/>
  <c r="D48" i="53"/>
  <c r="N48" i="53" s="1"/>
  <c r="B113" i="3"/>
  <c r="B114" i="3"/>
  <c r="B115" i="3"/>
  <c r="B116" i="3"/>
  <c r="B117" i="3"/>
  <c r="B118" i="3"/>
  <c r="B119" i="3"/>
  <c r="B120" i="3"/>
  <c r="B121" i="3"/>
  <c r="B122" i="3"/>
  <c r="B123" i="3"/>
  <c r="B124" i="3"/>
  <c r="B112" i="3"/>
  <c r="E110" i="3"/>
  <c r="D110" i="3"/>
  <c r="F110" i="3"/>
  <c r="B111" i="3"/>
  <c r="B110" i="3"/>
  <c r="B109" i="3"/>
  <c r="E125" i="3"/>
  <c r="D125" i="3"/>
  <c r="C125" i="3"/>
  <c r="F124" i="3"/>
  <c r="F123" i="3"/>
  <c r="F122" i="3"/>
  <c r="F121" i="3"/>
  <c r="F120" i="3"/>
  <c r="F119" i="3"/>
  <c r="F118" i="3"/>
  <c r="F117" i="3"/>
  <c r="F116" i="3"/>
  <c r="F115" i="3"/>
  <c r="F114" i="3"/>
  <c r="F113" i="3"/>
  <c r="F112" i="3"/>
  <c r="F125" i="3" s="1"/>
  <c r="A112" i="3"/>
  <c r="A113" i="3" s="1"/>
  <c r="A114" i="3" s="1"/>
  <c r="A115" i="3" s="1"/>
  <c r="A116" i="3" s="1"/>
  <c r="A117" i="3" s="1"/>
  <c r="A118" i="3" s="1"/>
  <c r="A119" i="3" s="1"/>
  <c r="A120" i="3" s="1"/>
  <c r="A121" i="3" s="1"/>
  <c r="A122" i="3" s="1"/>
  <c r="A123" i="3" s="1"/>
  <c r="A124" i="3" s="1"/>
  <c r="A125" i="3" s="1"/>
  <c r="E23" i="5"/>
  <c r="D23" i="5"/>
  <c r="C23" i="5"/>
  <c r="E13" i="5"/>
  <c r="D13" i="5"/>
  <c r="C13" i="5"/>
  <c r="A17" i="71" l="1"/>
  <c r="H42" i="73"/>
  <c r="H43" i="73"/>
  <c r="H44" i="73"/>
  <c r="H45" i="73"/>
  <c r="H46" i="73"/>
  <c r="H47" i="73"/>
  <c r="H48" i="73"/>
  <c r="H49" i="73"/>
  <c r="H50" i="73"/>
  <c r="H51" i="73"/>
  <c r="H52" i="73"/>
  <c r="H53" i="73"/>
  <c r="H54" i="73"/>
  <c r="H55" i="73"/>
  <c r="H56" i="73"/>
  <c r="I29" i="60"/>
  <c r="I27" i="60"/>
  <c r="I23" i="60"/>
  <c r="I21" i="60"/>
  <c r="I19" i="60"/>
  <c r="N44" i="71"/>
  <c r="N43" i="71"/>
  <c r="N42" i="71"/>
  <c r="L41" i="73"/>
  <c r="L40" i="73"/>
  <c r="L39" i="73"/>
  <c r="H34" i="73"/>
  <c r="E14" i="73"/>
  <c r="A14" i="73"/>
  <c r="Q9" i="62"/>
  <c r="N46" i="53"/>
  <c r="I46" i="53"/>
  <c r="C57" i="53"/>
  <c r="D57" i="53"/>
  <c r="D56" i="53"/>
  <c r="D55" i="53"/>
  <c r="C56" i="53"/>
  <c r="C55" i="53"/>
  <c r="C54" i="53"/>
  <c r="D54" i="53"/>
  <c r="B104" i="3"/>
  <c r="J52" i="3"/>
  <c r="H67" i="3"/>
  <c r="G67" i="3"/>
  <c r="F67" i="3"/>
  <c r="E67" i="3"/>
  <c r="D67" i="3"/>
  <c r="C67" i="3"/>
  <c r="K36" i="73" l="1"/>
  <c r="D17" i="63"/>
  <c r="N134" i="53"/>
  <c r="I134" i="53"/>
  <c r="C134" i="53"/>
  <c r="I51" i="64"/>
  <c r="I51" i="56"/>
  <c r="I57" i="63"/>
  <c r="I19" i="63"/>
  <c r="I17" i="63"/>
  <c r="I57" i="4"/>
  <c r="I19" i="4"/>
  <c r="I17" i="4"/>
  <c r="C42" i="53"/>
  <c r="C132" i="53"/>
  <c r="C113" i="53"/>
  <c r="A45" i="68" l="1"/>
  <c r="A45" i="55"/>
  <c r="C102" i="3" l="1"/>
  <c r="F94" i="3"/>
  <c r="F102" i="3" s="1"/>
  <c r="E94" i="3"/>
  <c r="E102" i="3" s="1"/>
  <c r="D94" i="3"/>
  <c r="D102" i="3" s="1"/>
  <c r="C31" i="3"/>
  <c r="I36" i="12" l="1"/>
  <c r="I27" i="12"/>
  <c r="I18" i="12"/>
  <c r="A69" i="53"/>
  <c r="A148" i="53" s="1"/>
  <c r="A187" i="53" s="1"/>
  <c r="L24" i="62" l="1"/>
  <c r="H24" i="62"/>
  <c r="E24" i="62"/>
  <c r="F56" i="53"/>
  <c r="F73" i="3"/>
  <c r="G104" i="3"/>
  <c r="I91" i="53" s="1"/>
  <c r="E35" i="73"/>
  <c r="D34" i="73"/>
  <c r="A13" i="73"/>
  <c r="A3" i="73"/>
  <c r="E34" i="73" l="1"/>
  <c r="F34" i="73" s="1"/>
  <c r="F36" i="73"/>
  <c r="L58" i="73"/>
  <c r="A16" i="73"/>
  <c r="D37" i="71"/>
  <c r="G96" i="3"/>
  <c r="N91" i="53" s="1"/>
  <c r="H38" i="71"/>
  <c r="E37" i="71" l="1"/>
  <c r="F37" i="71" s="1"/>
  <c r="G37" i="71" s="1"/>
  <c r="H37" i="71" s="1"/>
  <c r="I39" i="71" s="1"/>
  <c r="G34" i="73"/>
  <c r="A18" i="73"/>
  <c r="A20" i="73" s="1"/>
  <c r="A22" i="73" s="1"/>
  <c r="A24" i="73" s="1"/>
  <c r="N61" i="71"/>
  <c r="I37" i="71" l="1"/>
  <c r="J37" i="71" s="1"/>
  <c r="G39" i="71"/>
  <c r="A19" i="71"/>
  <c r="A21" i="71" s="1"/>
  <c r="A23" i="71" s="1"/>
  <c r="A25" i="71" s="1"/>
  <c r="E27" i="71" s="1"/>
  <c r="H36" i="73"/>
  <c r="E26" i="73"/>
  <c r="A26" i="73"/>
  <c r="E24" i="73"/>
  <c r="A27" i="71"/>
  <c r="A3" i="71"/>
  <c r="D32" i="70"/>
  <c r="D41" i="70" s="1"/>
  <c r="D42" i="70" s="1"/>
  <c r="L31" i="70"/>
  <c r="F31" i="70"/>
  <c r="L30" i="70"/>
  <c r="F30" i="70"/>
  <c r="L29" i="70"/>
  <c r="F29" i="70"/>
  <c r="L28" i="70"/>
  <c r="F28" i="70"/>
  <c r="L27" i="70"/>
  <c r="F27" i="70"/>
  <c r="L26" i="70"/>
  <c r="F26" i="70"/>
  <c r="L25" i="70"/>
  <c r="F25" i="70"/>
  <c r="L24" i="70"/>
  <c r="F24" i="70"/>
  <c r="L23" i="70"/>
  <c r="F23" i="70"/>
  <c r="L22" i="70"/>
  <c r="F22" i="70"/>
  <c r="L21" i="70"/>
  <c r="F21" i="70"/>
  <c r="L20" i="70"/>
  <c r="F20" i="70"/>
  <c r="L19" i="70"/>
  <c r="F19" i="70"/>
  <c r="L18" i="70"/>
  <c r="F18" i="70"/>
  <c r="A9" i="70"/>
  <c r="A10" i="70" s="1"/>
  <c r="A11" i="70" s="1"/>
  <c r="A19" i="70" s="1"/>
  <c r="A3" i="70"/>
  <c r="F70" i="68"/>
  <c r="E70" i="68"/>
  <c r="J35" i="68"/>
  <c r="I35" i="68"/>
  <c r="I34" i="68"/>
  <c r="A33" i="68"/>
  <c r="A34" i="68" s="1"/>
  <c r="A35" i="68" s="1"/>
  <c r="A36" i="68" s="1"/>
  <c r="A37" i="68" s="1"/>
  <c r="A46" i="68" s="1"/>
  <c r="A47" i="68" s="1"/>
  <c r="A48" i="68" s="1"/>
  <c r="A49" i="68" s="1"/>
  <c r="A50" i="68" s="1"/>
  <c r="A51" i="68" s="1"/>
  <c r="A52" i="68" s="1"/>
  <c r="A53" i="68" s="1"/>
  <c r="A54" i="68" s="1"/>
  <c r="A55" i="68" s="1"/>
  <c r="A56" i="68" s="1"/>
  <c r="A57" i="68" s="1"/>
  <c r="A58" i="68" s="1"/>
  <c r="A59" i="68" s="1"/>
  <c r="A60" i="68" s="1"/>
  <c r="A61" i="68" s="1"/>
  <c r="A62" i="68" s="1"/>
  <c r="A63" i="68" s="1"/>
  <c r="A64" i="68" s="1"/>
  <c r="A65" i="68" s="1"/>
  <c r="A66" i="68" s="1"/>
  <c r="A67" i="68" s="1"/>
  <c r="A68" i="68" s="1"/>
  <c r="A70" i="68" s="1"/>
  <c r="B3" i="68"/>
  <c r="N132" i="53"/>
  <c r="L19" i="60"/>
  <c r="L23" i="60" s="1"/>
  <c r="F181" i="53"/>
  <c r="N128" i="53" s="1"/>
  <c r="H25" i="71" s="1"/>
  <c r="A20" i="5"/>
  <c r="F23" i="5"/>
  <c r="F20" i="5"/>
  <c r="K102" i="53"/>
  <c r="K56" i="53"/>
  <c r="F223" i="53"/>
  <c r="N103" i="53" s="1"/>
  <c r="K103" i="53"/>
  <c r="N73" i="53"/>
  <c r="N71" i="53"/>
  <c r="K71" i="53"/>
  <c r="K72" i="53"/>
  <c r="J76" i="67"/>
  <c r="D48" i="67" s="1"/>
  <c r="M63" i="67"/>
  <c r="M61" i="67"/>
  <c r="K61" i="67"/>
  <c r="F61" i="67"/>
  <c r="C61" i="67"/>
  <c r="D60" i="67"/>
  <c r="E60" i="67" s="1"/>
  <c r="G60" i="67" s="1"/>
  <c r="I60" i="67" s="1"/>
  <c r="L60" i="67" s="1"/>
  <c r="N60" i="67" s="1"/>
  <c r="D59" i="67"/>
  <c r="E59" i="67" s="1"/>
  <c r="G59" i="67" s="1"/>
  <c r="I59" i="67" s="1"/>
  <c r="L59" i="67" s="1"/>
  <c r="N59" i="67" s="1"/>
  <c r="D58" i="67"/>
  <c r="E58" i="67" s="1"/>
  <c r="G58" i="67" s="1"/>
  <c r="I58" i="67" s="1"/>
  <c r="L58" i="67" s="1"/>
  <c r="N58" i="67" s="1"/>
  <c r="D57" i="67"/>
  <c r="E57" i="67" s="1"/>
  <c r="G57" i="67" s="1"/>
  <c r="I57" i="67" s="1"/>
  <c r="L57" i="67" s="1"/>
  <c r="N57" i="67" s="1"/>
  <c r="D56" i="67"/>
  <c r="E56" i="67" s="1"/>
  <c r="M53" i="67"/>
  <c r="K53" i="67"/>
  <c r="K63" i="67" s="1"/>
  <c r="F53" i="67"/>
  <c r="C53" i="67"/>
  <c r="D52" i="67"/>
  <c r="E52" i="67" s="1"/>
  <c r="G52" i="67" s="1"/>
  <c r="I52" i="67" s="1"/>
  <c r="L52" i="67" s="1"/>
  <c r="N52" i="67" s="1"/>
  <c r="D51" i="67"/>
  <c r="E51" i="67" s="1"/>
  <c r="G51" i="67" s="1"/>
  <c r="I51" i="67" s="1"/>
  <c r="L51" i="67" s="1"/>
  <c r="N51" i="67" s="1"/>
  <c r="D50" i="67"/>
  <c r="E50" i="67" s="1"/>
  <c r="G50" i="67" s="1"/>
  <c r="I50" i="67" s="1"/>
  <c r="L50" i="67" s="1"/>
  <c r="N50" i="67" s="1"/>
  <c r="D49" i="67"/>
  <c r="E49" i="67" s="1"/>
  <c r="G49" i="67" s="1"/>
  <c r="I49" i="67" s="1"/>
  <c r="L49" i="67" s="1"/>
  <c r="N49" i="67" s="1"/>
  <c r="F45" i="67"/>
  <c r="C45" i="67"/>
  <c r="D44" i="67"/>
  <c r="E44" i="67" s="1"/>
  <c r="G44" i="67" s="1"/>
  <c r="I44" i="67" s="1"/>
  <c r="L44" i="67" s="1"/>
  <c r="N44" i="67" s="1"/>
  <c r="D43" i="67"/>
  <c r="E43" i="67" s="1"/>
  <c r="M34" i="67"/>
  <c r="K34" i="67"/>
  <c r="F34" i="67"/>
  <c r="C34" i="67"/>
  <c r="E33" i="67"/>
  <c r="G33" i="67" s="1"/>
  <c r="I33" i="67" s="1"/>
  <c r="L33" i="67" s="1"/>
  <c r="N33" i="67" s="1"/>
  <c r="G32" i="67"/>
  <c r="I32" i="67" s="1"/>
  <c r="L32" i="67" s="1"/>
  <c r="N32" i="67" s="1"/>
  <c r="E32" i="67"/>
  <c r="G31" i="67"/>
  <c r="I31" i="67" s="1"/>
  <c r="L31" i="67" s="1"/>
  <c r="N31" i="67" s="1"/>
  <c r="E31" i="67"/>
  <c r="E30" i="67"/>
  <c r="G30" i="67" s="1"/>
  <c r="I30" i="67" s="1"/>
  <c r="L30" i="67" s="1"/>
  <c r="N30" i="67" s="1"/>
  <c r="D29" i="67"/>
  <c r="E29" i="67" s="1"/>
  <c r="M26" i="67"/>
  <c r="K26" i="67"/>
  <c r="F26" i="67"/>
  <c r="C26" i="67"/>
  <c r="N25" i="67"/>
  <c r="L25" i="67"/>
  <c r="E25" i="67"/>
  <c r="G25" i="67" s="1"/>
  <c r="D25" i="67"/>
  <c r="D26" i="67" s="1"/>
  <c r="E24" i="67"/>
  <c r="G24" i="67" s="1"/>
  <c r="I24" i="67" s="1"/>
  <c r="L24" i="67" s="1"/>
  <c r="N24" i="67" s="1"/>
  <c r="G23" i="67"/>
  <c r="I23" i="67" s="1"/>
  <c r="L23" i="67" s="1"/>
  <c r="N23" i="67" s="1"/>
  <c r="E23" i="67"/>
  <c r="G22" i="67"/>
  <c r="I22" i="67" s="1"/>
  <c r="E22" i="67"/>
  <c r="B22" i="67"/>
  <c r="M19" i="67"/>
  <c r="M36" i="67" s="1"/>
  <c r="M69" i="67" s="1"/>
  <c r="K19" i="67"/>
  <c r="K36" i="67" s="1"/>
  <c r="K69" i="67" s="1"/>
  <c r="F19" i="67"/>
  <c r="C19" i="67"/>
  <c r="D18" i="67"/>
  <c r="E18" i="67" s="1"/>
  <c r="G18" i="67" s="1"/>
  <c r="I18" i="67" s="1"/>
  <c r="L18" i="67" s="1"/>
  <c r="N18" i="67" s="1"/>
  <c r="E17" i="67"/>
  <c r="G17" i="67" s="1"/>
  <c r="I17" i="67" s="1"/>
  <c r="L17" i="67" s="1"/>
  <c r="N17" i="67" s="1"/>
  <c r="D17" i="67"/>
  <c r="D16" i="67"/>
  <c r="E16" i="67" s="1"/>
  <c r="G16" i="67" s="1"/>
  <c r="I16" i="67" s="1"/>
  <c r="L16" i="67" s="1"/>
  <c r="N16" i="67" s="1"/>
  <c r="D15" i="67"/>
  <c r="E15" i="67" s="1"/>
  <c r="G15" i="67" s="1"/>
  <c r="I15" i="67" s="1"/>
  <c r="L15" i="67" s="1"/>
  <c r="N15" i="67" s="1"/>
  <c r="A15" i="67"/>
  <c r="A16" i="67" s="1"/>
  <c r="A17" i="67" s="1"/>
  <c r="A18" i="67" s="1"/>
  <c r="A19" i="67" s="1"/>
  <c r="A22" i="67" s="1"/>
  <c r="A23" i="67" s="1"/>
  <c r="A24" i="67" s="1"/>
  <c r="A25" i="67" s="1"/>
  <c r="A26" i="67" s="1"/>
  <c r="A29" i="67" s="1"/>
  <c r="A30" i="67" s="1"/>
  <c r="A31" i="67" s="1"/>
  <c r="A32" i="67" s="1"/>
  <c r="A33" i="67" s="1"/>
  <c r="A34" i="67" s="1"/>
  <c r="A36" i="67" s="1"/>
  <c r="A37" i="67" s="1"/>
  <c r="A38" i="67" s="1"/>
  <c r="A43" i="67" s="1"/>
  <c r="A44" i="67" s="1"/>
  <c r="A45" i="67" s="1"/>
  <c r="A48" i="67" s="1"/>
  <c r="A49" i="67" s="1"/>
  <c r="A50" i="67" s="1"/>
  <c r="A51" i="67" s="1"/>
  <c r="A52" i="67" s="1"/>
  <c r="A53" i="67" s="1"/>
  <c r="A56" i="67" s="1"/>
  <c r="A57" i="67" s="1"/>
  <c r="A58" i="67" s="1"/>
  <c r="A59" i="67" s="1"/>
  <c r="A60" i="67" s="1"/>
  <c r="A61" i="67" s="1"/>
  <c r="A63" i="67" s="1"/>
  <c r="A64" i="67" s="1"/>
  <c r="A65" i="67" s="1"/>
  <c r="A67" i="67" s="1"/>
  <c r="A69" i="67" s="1"/>
  <c r="A74" i="67" s="1"/>
  <c r="A75" i="67" s="1"/>
  <c r="A76" i="67" s="1"/>
  <c r="D11" i="67" s="1"/>
  <c r="D14" i="67"/>
  <c r="D19" i="67" s="1"/>
  <c r="N11" i="67"/>
  <c r="L11" i="67"/>
  <c r="I11" i="67"/>
  <c r="G11" i="67"/>
  <c r="E11" i="67"/>
  <c r="B6" i="67"/>
  <c r="C29" i="66"/>
  <c r="D27" i="66"/>
  <c r="D26" i="66" s="1"/>
  <c r="G29" i="66"/>
  <c r="E19" i="66"/>
  <c r="E20" i="66" s="1"/>
  <c r="E21" i="66" s="1"/>
  <c r="E22" i="66" s="1"/>
  <c r="E23" i="66" s="1"/>
  <c r="E24" i="66" s="1"/>
  <c r="E25" i="66" s="1"/>
  <c r="E26" i="66" s="1"/>
  <c r="E27" i="66" s="1"/>
  <c r="E28" i="66" s="1"/>
  <c r="F28" i="66" s="1"/>
  <c r="E18" i="66"/>
  <c r="A18" i="66"/>
  <c r="A19" i="66" s="1"/>
  <c r="A20" i="66" s="1"/>
  <c r="A21" i="66" s="1"/>
  <c r="A22" i="66" s="1"/>
  <c r="A23" i="66" s="1"/>
  <c r="A24" i="66" s="1"/>
  <c r="A25" i="66" s="1"/>
  <c r="A26" i="66" s="1"/>
  <c r="A27" i="66" s="1"/>
  <c r="A28" i="66" s="1"/>
  <c r="A29" i="66" s="1"/>
  <c r="A35" i="66" s="1"/>
  <c r="A36" i="66" s="1"/>
  <c r="A37" i="66" s="1"/>
  <c r="A38" i="66" s="1"/>
  <c r="A39" i="66" s="1"/>
  <c r="A40" i="66" s="1"/>
  <c r="A41" i="66" s="1"/>
  <c r="A42" i="66" s="1"/>
  <c r="A43" i="66" s="1"/>
  <c r="A44" i="66" s="1"/>
  <c r="A45" i="66" s="1"/>
  <c r="A46" i="66" s="1"/>
  <c r="E17" i="66"/>
  <c r="A17" i="66"/>
  <c r="P16" i="66"/>
  <c r="B5" i="66"/>
  <c r="O24" i="65"/>
  <c r="K24" i="65"/>
  <c r="D24" i="65"/>
  <c r="C23" i="65"/>
  <c r="E22" i="65"/>
  <c r="E21" i="65" s="1"/>
  <c r="C22" i="65"/>
  <c r="C21" i="65"/>
  <c r="C20" i="65"/>
  <c r="C19" i="65"/>
  <c r="C18" i="65"/>
  <c r="C17" i="65"/>
  <c r="C16" i="65"/>
  <c r="C15" i="65"/>
  <c r="C14" i="65"/>
  <c r="C13" i="65"/>
  <c r="F12" i="65"/>
  <c r="F13" i="65" s="1"/>
  <c r="F14" i="65" s="1"/>
  <c r="F15" i="65" s="1"/>
  <c r="F16" i="65" s="1"/>
  <c r="F17" i="65" s="1"/>
  <c r="F18" i="65" s="1"/>
  <c r="F19" i="65" s="1"/>
  <c r="F20" i="65" s="1"/>
  <c r="F21" i="65" s="1"/>
  <c r="F22" i="65" s="1"/>
  <c r="A12" i="65"/>
  <c r="A13" i="65" s="1"/>
  <c r="A14" i="65" s="1"/>
  <c r="A15" i="65" s="1"/>
  <c r="A16" i="65" s="1"/>
  <c r="A17" i="65" s="1"/>
  <c r="A18" i="65" s="1"/>
  <c r="A19" i="65" s="1"/>
  <c r="A20" i="65" s="1"/>
  <c r="A21" i="65" s="1"/>
  <c r="A22" i="65" s="1"/>
  <c r="A23" i="65" s="1"/>
  <c r="A24" i="65" s="1"/>
  <c r="G11" i="65"/>
  <c r="B3" i="65"/>
  <c r="G79" i="64"/>
  <c r="F79" i="64"/>
  <c r="E79" i="64"/>
  <c r="D79" i="64"/>
  <c r="C78" i="64"/>
  <c r="C77" i="64"/>
  <c r="C76" i="64"/>
  <c r="C75" i="64"/>
  <c r="C74" i="64"/>
  <c r="C73" i="64"/>
  <c r="C72" i="64"/>
  <c r="C79" i="64" s="1"/>
  <c r="G71" i="64"/>
  <c r="F71" i="64"/>
  <c r="B67" i="64"/>
  <c r="B66" i="64"/>
  <c r="G56" i="64"/>
  <c r="F56" i="64"/>
  <c r="D56" i="64"/>
  <c r="C55" i="64"/>
  <c r="C54" i="64"/>
  <c r="C53" i="64"/>
  <c r="C52" i="64"/>
  <c r="D50" i="64"/>
  <c r="D71" i="64" s="1"/>
  <c r="B45" i="64"/>
  <c r="B44" i="64"/>
  <c r="G36" i="64"/>
  <c r="F36" i="64"/>
  <c r="E36" i="64"/>
  <c r="D36" i="64"/>
  <c r="C35" i="64"/>
  <c r="C34" i="64"/>
  <c r="C33" i="64"/>
  <c r="C32" i="64"/>
  <c r="C31" i="64"/>
  <c r="C30" i="64"/>
  <c r="C29" i="64"/>
  <c r="C28" i="64"/>
  <c r="C27" i="64"/>
  <c r="C26" i="64"/>
  <c r="C36" i="64" s="1"/>
  <c r="C25" i="64"/>
  <c r="B25" i="64"/>
  <c r="C24" i="64"/>
  <c r="B24" i="64"/>
  <c r="E22" i="64"/>
  <c r="E49" i="64" s="1"/>
  <c r="E70" i="64" s="1"/>
  <c r="D12" i="64"/>
  <c r="D15" i="64" s="1"/>
  <c r="F11" i="64"/>
  <c r="E11" i="64"/>
  <c r="D11" i="64"/>
  <c r="F10" i="64"/>
  <c r="F12" i="64" s="1"/>
  <c r="E10" i="64"/>
  <c r="A10" i="64"/>
  <c r="A11" i="64" s="1"/>
  <c r="A12" i="64" s="1"/>
  <c r="F9" i="64"/>
  <c r="E9" i="64"/>
  <c r="E12" i="64" s="1"/>
  <c r="D9" i="64"/>
  <c r="B3" i="64"/>
  <c r="G85" i="63"/>
  <c r="F85" i="63"/>
  <c r="E85" i="63"/>
  <c r="D85" i="63"/>
  <c r="C84" i="63"/>
  <c r="C83" i="63"/>
  <c r="C82" i="63"/>
  <c r="C81" i="63"/>
  <c r="C80" i="63"/>
  <c r="C85" i="63" s="1"/>
  <c r="C79" i="63"/>
  <c r="C78" i="63"/>
  <c r="D77" i="63"/>
  <c r="B73" i="63"/>
  <c r="B72" i="63"/>
  <c r="G62" i="63"/>
  <c r="F62" i="63"/>
  <c r="E11" i="63" s="1"/>
  <c r="D62" i="63"/>
  <c r="C61" i="63"/>
  <c r="C60" i="63"/>
  <c r="C59" i="63"/>
  <c r="C58" i="63"/>
  <c r="D56" i="63"/>
  <c r="E55" i="63"/>
  <c r="E76" i="63" s="1"/>
  <c r="B51" i="63"/>
  <c r="B50" i="63"/>
  <c r="G42" i="63"/>
  <c r="F10" i="63" s="1"/>
  <c r="F13" i="63" s="1"/>
  <c r="F42" i="63"/>
  <c r="E10" i="63" s="1"/>
  <c r="E42" i="63"/>
  <c r="D42" i="63"/>
  <c r="C41" i="63"/>
  <c r="C40" i="63"/>
  <c r="C39" i="63"/>
  <c r="C38" i="63"/>
  <c r="C37" i="63"/>
  <c r="C36" i="63"/>
  <c r="C35" i="63"/>
  <c r="C34" i="63"/>
  <c r="C33" i="63"/>
  <c r="C32" i="63"/>
  <c r="C31" i="63"/>
  <c r="C42" i="63" s="1"/>
  <c r="C30" i="63"/>
  <c r="E28" i="63"/>
  <c r="F12" i="63"/>
  <c r="E12" i="63"/>
  <c r="D12" i="63"/>
  <c r="F11" i="63"/>
  <c r="A11" i="63"/>
  <c r="A12" i="63" s="1"/>
  <c r="D10" i="63"/>
  <c r="D13" i="63" s="1"/>
  <c r="D16" i="63" s="1"/>
  <c r="B3" i="63"/>
  <c r="N35" i="53"/>
  <c r="N33" i="53"/>
  <c r="K28" i="53"/>
  <c r="K29" i="53"/>
  <c r="K27" i="53"/>
  <c r="S25" i="3"/>
  <c r="R25" i="3"/>
  <c r="Q25" i="3"/>
  <c r="P25" i="3"/>
  <c r="O25" i="3"/>
  <c r="T24" i="3"/>
  <c r="T23" i="3"/>
  <c r="T22" i="3"/>
  <c r="T21" i="3"/>
  <c r="T20" i="3"/>
  <c r="T19" i="3"/>
  <c r="T18" i="3"/>
  <c r="T17" i="3"/>
  <c r="T16" i="3"/>
  <c r="T15" i="3"/>
  <c r="T14" i="3"/>
  <c r="T13" i="3"/>
  <c r="T12" i="3"/>
  <c r="T10" i="3"/>
  <c r="S46" i="3"/>
  <c r="R46" i="3"/>
  <c r="Q46" i="3"/>
  <c r="P46" i="3"/>
  <c r="O46" i="3"/>
  <c r="T45" i="3"/>
  <c r="T44" i="3"/>
  <c r="T43" i="3"/>
  <c r="T42" i="3"/>
  <c r="T41" i="3"/>
  <c r="T40" i="3"/>
  <c r="T39" i="3"/>
  <c r="T38" i="3"/>
  <c r="T37" i="3"/>
  <c r="T36" i="3"/>
  <c r="T35" i="3"/>
  <c r="T34" i="3"/>
  <c r="T33" i="3"/>
  <c r="T31" i="3"/>
  <c r="F153" i="53"/>
  <c r="K12" i="53"/>
  <c r="K73" i="53" s="1"/>
  <c r="F152" i="53"/>
  <c r="E22" i="56"/>
  <c r="H183" i="53"/>
  <c r="K37" i="71" l="1"/>
  <c r="K39" i="71"/>
  <c r="I34" i="73"/>
  <c r="J34" i="73" s="1"/>
  <c r="I36" i="68"/>
  <c r="J44" i="71"/>
  <c r="J43" i="71"/>
  <c r="D43" i="71"/>
  <c r="G43" i="71" s="1"/>
  <c r="J42" i="71"/>
  <c r="D44" i="71"/>
  <c r="G44" i="71" s="1"/>
  <c r="E36" i="73"/>
  <c r="A28" i="73"/>
  <c r="A29" i="71"/>
  <c r="A31" i="71" s="1"/>
  <c r="L32" i="70"/>
  <c r="D8" i="70" s="1"/>
  <c r="T25" i="3"/>
  <c r="N15" i="53" s="1"/>
  <c r="F155" i="53" s="1"/>
  <c r="D42" i="71"/>
  <c r="G42" i="71" s="1"/>
  <c r="T46" i="3"/>
  <c r="N25" i="53" s="1"/>
  <c r="H16" i="71" s="1"/>
  <c r="F32" i="70"/>
  <c r="D10" i="70" s="1"/>
  <c r="D9" i="70"/>
  <c r="F9" i="70"/>
  <c r="J34" i="68"/>
  <c r="J36" i="68" s="1"/>
  <c r="K36" i="68" s="1"/>
  <c r="I37" i="68" s="1"/>
  <c r="L29" i="60"/>
  <c r="L27" i="60"/>
  <c r="L21" i="60"/>
  <c r="A22" i="5"/>
  <c r="L22" i="67"/>
  <c r="I26" i="67"/>
  <c r="G29" i="67"/>
  <c r="E34" i="67"/>
  <c r="E61" i="67"/>
  <c r="G56" i="67"/>
  <c r="G43" i="67"/>
  <c r="E45" i="67"/>
  <c r="D53" i="67"/>
  <c r="D61" i="67"/>
  <c r="E48" i="67"/>
  <c r="E26" i="67"/>
  <c r="D45" i="67"/>
  <c r="G26" i="67"/>
  <c r="E14" i="67"/>
  <c r="D34" i="67"/>
  <c r="H26" i="66"/>
  <c r="D25" i="66"/>
  <c r="F26" i="66"/>
  <c r="H28" i="66"/>
  <c r="F27" i="66"/>
  <c r="H27" i="66" s="1"/>
  <c r="F23" i="65"/>
  <c r="G23" i="65" s="1"/>
  <c r="G22" i="65"/>
  <c r="E20" i="65"/>
  <c r="G21" i="65"/>
  <c r="A13" i="64"/>
  <c r="A14" i="64" s="1"/>
  <c r="A15" i="64" s="1"/>
  <c r="A24" i="64" s="1"/>
  <c r="A25" i="64" s="1"/>
  <c r="A26" i="64" s="1"/>
  <c r="A27" i="64" s="1"/>
  <c r="A28" i="64" s="1"/>
  <c r="A29" i="64" s="1"/>
  <c r="A30" i="64" s="1"/>
  <c r="A31" i="64" s="1"/>
  <c r="A32" i="64" s="1"/>
  <c r="A33" i="64" s="1"/>
  <c r="A34" i="64" s="1"/>
  <c r="A35" i="64" s="1"/>
  <c r="A36" i="64" s="1"/>
  <c r="I12" i="64"/>
  <c r="E13" i="63"/>
  <c r="D18" i="63"/>
  <c r="I13" i="63"/>
  <c r="A13" i="63"/>
  <c r="K42" i="71" l="1"/>
  <c r="K43" i="71"/>
  <c r="K44" i="71"/>
  <c r="K34" i="73"/>
  <c r="L34" i="73" s="1"/>
  <c r="M34" i="73" s="1"/>
  <c r="J36" i="73"/>
  <c r="J61" i="71"/>
  <c r="A30" i="73"/>
  <c r="I36" i="73" s="1"/>
  <c r="E30" i="73"/>
  <c r="A33" i="71"/>
  <c r="H39" i="71"/>
  <c r="D37" i="70"/>
  <c r="D38" i="70" s="1"/>
  <c r="F8" i="70" s="1"/>
  <c r="D11" i="70"/>
  <c r="E9" i="70" s="1"/>
  <c r="G9" i="70" s="1"/>
  <c r="H12" i="71"/>
  <c r="N34" i="53"/>
  <c r="I43" i="67"/>
  <c r="L43" i="67" s="1"/>
  <c r="N43" i="67" s="1"/>
  <c r="G45" i="67"/>
  <c r="G61" i="67"/>
  <c r="I56" i="67"/>
  <c r="N22" i="67"/>
  <c r="N26" i="67" s="1"/>
  <c r="L26" i="67"/>
  <c r="E19" i="67"/>
  <c r="E36" i="67" s="1"/>
  <c r="E38" i="67" s="1"/>
  <c r="E67" i="67" s="1"/>
  <c r="G14" i="67"/>
  <c r="E53" i="67"/>
  <c r="G48" i="67"/>
  <c r="E63" i="67"/>
  <c r="E65" i="67" s="1"/>
  <c r="G34" i="67"/>
  <c r="I29" i="67"/>
  <c r="F25" i="66"/>
  <c r="H25" i="66" s="1"/>
  <c r="D24" i="66"/>
  <c r="E19" i="65"/>
  <c r="G20" i="65"/>
  <c r="J21" i="65"/>
  <c r="J22" i="65"/>
  <c r="J23" i="65"/>
  <c r="I9" i="64"/>
  <c r="A51" i="64"/>
  <c r="A52" i="64" s="1"/>
  <c r="A53" i="64" s="1"/>
  <c r="A54" i="64" s="1"/>
  <c r="A55" i="64" s="1"/>
  <c r="A56" i="64" s="1"/>
  <c r="I15" i="64"/>
  <c r="A14" i="63"/>
  <c r="A15" i="63" s="1"/>
  <c r="A16" i="63" s="1"/>
  <c r="I16" i="63"/>
  <c r="L39" i="71" l="1"/>
  <c r="A41" i="71"/>
  <c r="A42" i="71" s="1"/>
  <c r="A43" i="71" s="1"/>
  <c r="A44" i="71" s="1"/>
  <c r="A45" i="71" s="1"/>
  <c r="A46" i="71" s="1"/>
  <c r="A47" i="71" s="1"/>
  <c r="A48" i="71" s="1"/>
  <c r="A49" i="71" s="1"/>
  <c r="A50" i="71" s="1"/>
  <c r="A51" i="71" s="1"/>
  <c r="A52" i="71" s="1"/>
  <c r="A53" i="71" s="1"/>
  <c r="A54" i="71" s="1"/>
  <c r="A55" i="71" s="1"/>
  <c r="A56" i="71" s="1"/>
  <c r="A57" i="71" s="1"/>
  <c r="A58" i="71" s="1"/>
  <c r="A59" i="71" s="1"/>
  <c r="A61" i="71" s="1"/>
  <c r="L37" i="71"/>
  <c r="M37" i="71" s="1"/>
  <c r="M36" i="73"/>
  <c r="N34" i="73"/>
  <c r="O34" i="73" s="1"/>
  <c r="P34" i="73" s="1"/>
  <c r="E10" i="70"/>
  <c r="G10" i="70" s="1"/>
  <c r="K61" i="71"/>
  <c r="A38" i="73"/>
  <c r="A39" i="73" s="1"/>
  <c r="A40" i="73" s="1"/>
  <c r="A41" i="73" s="1"/>
  <c r="A42" i="73" s="1"/>
  <c r="A43" i="73" s="1"/>
  <c r="A44" i="73" s="1"/>
  <c r="A45" i="73" s="1"/>
  <c r="A46" i="73" s="1"/>
  <c r="A47" i="73" s="1"/>
  <c r="A48" i="73" s="1"/>
  <c r="A49" i="73" s="1"/>
  <c r="A50" i="73" s="1"/>
  <c r="A51" i="73" s="1"/>
  <c r="A52" i="73" s="1"/>
  <c r="A53" i="73" s="1"/>
  <c r="A54" i="73" s="1"/>
  <c r="A55" i="73" s="1"/>
  <c r="A56" i="73" s="1"/>
  <c r="A58" i="73" s="1"/>
  <c r="E8" i="70"/>
  <c r="A20" i="70"/>
  <c r="A21" i="70" s="1"/>
  <c r="A22" i="70" s="1"/>
  <c r="A23" i="70" s="1"/>
  <c r="A24" i="70" s="1"/>
  <c r="A25" i="70" s="1"/>
  <c r="A26" i="70" s="1"/>
  <c r="A27" i="70" s="1"/>
  <c r="A28" i="70" s="1"/>
  <c r="A29" i="70" s="1"/>
  <c r="A30" i="70" s="1"/>
  <c r="A31" i="70" s="1"/>
  <c r="A32" i="70" s="1"/>
  <c r="I61" i="67"/>
  <c r="L56" i="67"/>
  <c r="I34" i="67"/>
  <c r="L29" i="67"/>
  <c r="I48" i="67"/>
  <c r="G53" i="67"/>
  <c r="G63" i="67" s="1"/>
  <c r="G65" i="67" s="1"/>
  <c r="I14" i="67"/>
  <c r="G19" i="67"/>
  <c r="G36" i="67" s="1"/>
  <c r="G38" i="67" s="1"/>
  <c r="D23" i="66"/>
  <c r="F24" i="66"/>
  <c r="H24" i="66" s="1"/>
  <c r="J20" i="65"/>
  <c r="E18" i="65"/>
  <c r="G19" i="65"/>
  <c r="A72" i="64"/>
  <c r="A73" i="64" s="1"/>
  <c r="A74" i="64" s="1"/>
  <c r="A75" i="64" s="1"/>
  <c r="A76" i="64" s="1"/>
  <c r="A77" i="64" s="1"/>
  <c r="A78" i="64" s="1"/>
  <c r="A79" i="64" s="1"/>
  <c r="I11" i="64" s="1"/>
  <c r="I10" i="64"/>
  <c r="A17" i="63"/>
  <c r="A18" i="63" s="1"/>
  <c r="A19" i="63" s="1"/>
  <c r="A20" i="63" s="1"/>
  <c r="A30" i="63" s="1"/>
  <c r="A31" i="63" s="1"/>
  <c r="A32" i="63" s="1"/>
  <c r="A33" i="63" s="1"/>
  <c r="A34" i="63" s="1"/>
  <c r="A35" i="63" s="1"/>
  <c r="A36" i="63" s="1"/>
  <c r="A37" i="63" s="1"/>
  <c r="A38" i="63" s="1"/>
  <c r="A39" i="63" s="1"/>
  <c r="A40" i="63" s="1"/>
  <c r="A41" i="63" s="1"/>
  <c r="A42" i="63" s="1"/>
  <c r="M36" i="12"/>
  <c r="M27" i="12"/>
  <c r="M18" i="12"/>
  <c r="G71" i="56"/>
  <c r="F71" i="56"/>
  <c r="B3" i="56"/>
  <c r="D73" i="53"/>
  <c r="I73" i="53"/>
  <c r="N37" i="71" l="1"/>
  <c r="O37" i="71" s="1"/>
  <c r="P37" i="71" s="1"/>
  <c r="M39" i="71"/>
  <c r="P36" i="73"/>
  <c r="E11" i="70"/>
  <c r="G8" i="70"/>
  <c r="G11" i="70" s="1"/>
  <c r="C8" i="70"/>
  <c r="C41" i="70"/>
  <c r="C10" i="70"/>
  <c r="C37" i="70"/>
  <c r="C9" i="70"/>
  <c r="A36" i="70"/>
  <c r="I53" i="67"/>
  <c r="I63" i="67" s="1"/>
  <c r="I65" i="67" s="1"/>
  <c r="L48" i="67"/>
  <c r="N29" i="67"/>
  <c r="N34" i="67" s="1"/>
  <c r="L34" i="67"/>
  <c r="N56" i="67"/>
  <c r="N61" i="67" s="1"/>
  <c r="L61" i="67"/>
  <c r="G67" i="67"/>
  <c r="L14" i="67"/>
  <c r="I19" i="67"/>
  <c r="I36" i="67" s="1"/>
  <c r="I38" i="67" s="1"/>
  <c r="D22" i="66"/>
  <c r="F23" i="66"/>
  <c r="H23" i="66" s="1"/>
  <c r="J19" i="65"/>
  <c r="E17" i="65"/>
  <c r="G18" i="65"/>
  <c r="A57" i="63"/>
  <c r="A58" i="63" s="1"/>
  <c r="A59" i="63" s="1"/>
  <c r="A60" i="63" s="1"/>
  <c r="A61" i="63" s="1"/>
  <c r="A62" i="63" s="1"/>
  <c r="I10" i="63"/>
  <c r="I18" i="63"/>
  <c r="L11" i="54"/>
  <c r="D18" i="4"/>
  <c r="P39" i="71" l="1"/>
  <c r="Q37" i="71"/>
  <c r="A37" i="70"/>
  <c r="A38" i="70" s="1"/>
  <c r="A40" i="70" s="1"/>
  <c r="N48" i="67"/>
  <c r="N53" i="67" s="1"/>
  <c r="N63" i="67" s="1"/>
  <c r="N65" i="67" s="1"/>
  <c r="L53" i="67"/>
  <c r="L63" i="67" s="1"/>
  <c r="L65" i="67" s="1"/>
  <c r="I67" i="67"/>
  <c r="N14" i="67"/>
  <c r="N19" i="67" s="1"/>
  <c r="N36" i="67" s="1"/>
  <c r="N38" i="67" s="1"/>
  <c r="L19" i="67"/>
  <c r="L36" i="67" s="1"/>
  <c r="L38" i="67" s="1"/>
  <c r="D21" i="66"/>
  <c r="F22" i="66"/>
  <c r="H22" i="66" s="1"/>
  <c r="J18" i="65"/>
  <c r="G17" i="65"/>
  <c r="E16" i="65"/>
  <c r="I11" i="63"/>
  <c r="A78" i="63"/>
  <c r="A79" i="63" s="1"/>
  <c r="A80" i="63" s="1"/>
  <c r="A81" i="63" s="1"/>
  <c r="A82" i="63" s="1"/>
  <c r="A83" i="63" s="1"/>
  <c r="A84" i="63" s="1"/>
  <c r="A85" i="63" s="1"/>
  <c r="I12" i="63" s="1"/>
  <c r="G13" i="57"/>
  <c r="G14" i="57"/>
  <c r="G15" i="57"/>
  <c r="G16" i="57"/>
  <c r="G17" i="57"/>
  <c r="G18" i="57"/>
  <c r="G19" i="57"/>
  <c r="G20" i="57"/>
  <c r="G21" i="57"/>
  <c r="G22" i="57"/>
  <c r="G23" i="57"/>
  <c r="G12" i="57"/>
  <c r="D223" i="53"/>
  <c r="I103" i="53" s="1"/>
  <c r="R37" i="71" l="1"/>
  <c r="S39" i="71" s="1"/>
  <c r="A41" i="70"/>
  <c r="A42" i="70" s="1"/>
  <c r="C38" i="70"/>
  <c r="L67" i="67"/>
  <c r="N67" i="67"/>
  <c r="D20" i="66"/>
  <c r="F21" i="66"/>
  <c r="H21" i="66" s="1"/>
  <c r="E15" i="65"/>
  <c r="G16" i="65"/>
  <c r="J17" i="65"/>
  <c r="A30" i="4"/>
  <c r="A19" i="4"/>
  <c r="A20" i="4" s="1"/>
  <c r="S37" i="71" l="1"/>
  <c r="C42" i="70"/>
  <c r="D19" i="66"/>
  <c r="F20" i="66"/>
  <c r="H20" i="66" s="1"/>
  <c r="J16" i="65"/>
  <c r="E14" i="65"/>
  <c r="G15" i="65"/>
  <c r="L46" i="12"/>
  <c r="L47" i="12"/>
  <c r="L48" i="12"/>
  <c r="L49" i="12"/>
  <c r="L50" i="12"/>
  <c r="L51" i="12"/>
  <c r="L52" i="12"/>
  <c r="L53" i="12"/>
  <c r="L54" i="12"/>
  <c r="L55" i="12"/>
  <c r="L56" i="12"/>
  <c r="L57" i="12"/>
  <c r="L45" i="12"/>
  <c r="L44" i="12"/>
  <c r="T37" i="71" l="1"/>
  <c r="U37" i="71" s="1"/>
  <c r="V37" i="71" s="1"/>
  <c r="F19" i="66"/>
  <c r="H19" i="66" s="1"/>
  <c r="D18" i="66"/>
  <c r="E13" i="65"/>
  <c r="G14" i="65"/>
  <c r="J15" i="65"/>
  <c r="A3" i="59"/>
  <c r="B3" i="57"/>
  <c r="B3" i="4"/>
  <c r="A7" i="61"/>
  <c r="E28" i="4"/>
  <c r="N31" i="3"/>
  <c r="N10" i="3"/>
  <c r="D84" i="53"/>
  <c r="V39" i="71" l="1"/>
  <c r="D17" i="66"/>
  <c r="F17" i="66" s="1"/>
  <c r="H17" i="66" s="1"/>
  <c r="F18" i="66"/>
  <c r="H18" i="66" s="1"/>
  <c r="E12" i="65"/>
  <c r="G12" i="65" s="1"/>
  <c r="G13" i="65"/>
  <c r="J14" i="65"/>
  <c r="C67" i="12"/>
  <c r="C63" i="12"/>
  <c r="F44" i="12"/>
  <c r="F38" i="12"/>
  <c r="F29" i="12"/>
  <c r="F20" i="12"/>
  <c r="F11" i="12"/>
  <c r="C37" i="12"/>
  <c r="C36" i="12"/>
  <c r="C35" i="12"/>
  <c r="C28" i="12"/>
  <c r="C27" i="12"/>
  <c r="C26" i="12"/>
  <c r="C19" i="12"/>
  <c r="C18" i="12"/>
  <c r="C17" i="12"/>
  <c r="C10" i="12"/>
  <c r="C9" i="12"/>
  <c r="C8" i="12"/>
  <c r="I17" i="66" l="1"/>
  <c r="I18" i="66" s="1"/>
  <c r="I19" i="66" s="1"/>
  <c r="I20" i="66" s="1"/>
  <c r="I21" i="66" s="1"/>
  <c r="I22" i="66" s="1"/>
  <c r="I23" i="66" s="1"/>
  <c r="I24" i="66" s="1"/>
  <c r="I25" i="66" s="1"/>
  <c r="I26" i="66" s="1"/>
  <c r="I27" i="66" s="1"/>
  <c r="I28" i="66" s="1"/>
  <c r="H29" i="66"/>
  <c r="J13" i="65"/>
  <c r="J12" i="65"/>
  <c r="M24" i="62"/>
  <c r="J24" i="62"/>
  <c r="F24" i="62"/>
  <c r="D24" i="62"/>
  <c r="H9" i="62"/>
  <c r="F13" i="5"/>
  <c r="C34" i="54"/>
  <c r="N11" i="54"/>
  <c r="I11" i="54"/>
  <c r="G11" i="54"/>
  <c r="E11" i="54"/>
  <c r="A12" i="57"/>
  <c r="A13" i="57" s="1"/>
  <c r="A14" i="57" s="1"/>
  <c r="A15" i="57" s="1"/>
  <c r="A16" i="57" s="1"/>
  <c r="A17" i="57" s="1"/>
  <c r="A18" i="57" s="1"/>
  <c r="A19" i="57" s="1"/>
  <c r="A20" i="57" s="1"/>
  <c r="A21" i="57" s="1"/>
  <c r="A22" i="57" s="1"/>
  <c r="A23" i="57" s="1"/>
  <c r="A24" i="57" s="1"/>
  <c r="B2" i="3" l="1"/>
  <c r="F10" i="5"/>
  <c r="B49" i="61" l="1"/>
  <c r="D78" i="53"/>
  <c r="B80" i="62" l="1"/>
  <c r="B52" i="62"/>
  <c r="B41" i="62"/>
  <c r="B22" i="54"/>
  <c r="B25" i="56"/>
  <c r="B24" i="56"/>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O9" i="62"/>
  <c r="N9" i="62"/>
  <c r="M9" i="62"/>
  <c r="P9" i="62"/>
  <c r="L9" i="62"/>
  <c r="K9" i="62"/>
  <c r="J9" i="62"/>
  <c r="N33" i="3"/>
  <c r="I29" i="3"/>
  <c r="J46" i="3"/>
  <c r="K46" i="3"/>
  <c r="L46" i="3"/>
  <c r="F16" i="62" s="1"/>
  <c r="M46" i="3"/>
  <c r="N34" i="3"/>
  <c r="N35" i="3"/>
  <c r="N36" i="3"/>
  <c r="N37" i="3"/>
  <c r="N38" i="3"/>
  <c r="N39" i="3"/>
  <c r="N40" i="3"/>
  <c r="N41" i="3"/>
  <c r="N42" i="3"/>
  <c r="N43" i="3"/>
  <c r="N44" i="3"/>
  <c r="N45" i="3"/>
  <c r="J30" i="3"/>
  <c r="P30" i="3" s="1"/>
  <c r="K30" i="3"/>
  <c r="Q30" i="3" s="1"/>
  <c r="L30" i="3"/>
  <c r="R30" i="3" s="1"/>
  <c r="N30" i="3"/>
  <c r="N13" i="3"/>
  <c r="N14" i="3"/>
  <c r="N15" i="3"/>
  <c r="N16" i="3"/>
  <c r="N17" i="3"/>
  <c r="N18" i="3"/>
  <c r="N19" i="3"/>
  <c r="N20" i="3"/>
  <c r="N21" i="3"/>
  <c r="N22" i="3"/>
  <c r="N23" i="3"/>
  <c r="N24" i="3"/>
  <c r="N12" i="3"/>
  <c r="J25" i="3"/>
  <c r="K25" i="3"/>
  <c r="L25" i="3"/>
  <c r="D16" i="62" s="1"/>
  <c r="M25" i="3"/>
  <c r="F14" i="62" l="1"/>
  <c r="G41" i="73"/>
  <c r="F12" i="62"/>
  <c r="G40" i="73"/>
  <c r="D14" i="62"/>
  <c r="D41" i="73"/>
  <c r="H41" i="73" s="1"/>
  <c r="D12" i="62"/>
  <c r="H12" i="62" s="1"/>
  <c r="D40" i="73"/>
  <c r="H40" i="73" s="1"/>
  <c r="T30" i="3"/>
  <c r="H16" i="62"/>
  <c r="N46" i="3"/>
  <c r="I25" i="53" s="1"/>
  <c r="H13" i="73" s="1"/>
  <c r="H14" i="62" l="1"/>
  <c r="A9" i="12"/>
  <c r="A10" i="12" s="1"/>
  <c r="A11" i="12" s="1"/>
  <c r="A17" i="12" s="1"/>
  <c r="A18" i="12" s="1"/>
  <c r="A19" i="12" s="1"/>
  <c r="A20" i="12" s="1"/>
  <c r="A26" i="12" s="1"/>
  <c r="A27" i="12" s="1"/>
  <c r="A28" i="12" s="1"/>
  <c r="A29" i="12" s="1"/>
  <c r="A35" i="12" s="1"/>
  <c r="A36" i="12" s="1"/>
  <c r="A37" i="12" s="1"/>
  <c r="A38" i="12" s="1"/>
  <c r="A45" i="12" s="1"/>
  <c r="A46" i="12" s="1"/>
  <c r="F37" i="12"/>
  <c r="F28" i="12"/>
  <c r="F19" i="12"/>
  <c r="F10" i="12"/>
  <c r="D153" i="53"/>
  <c r="D174" i="53"/>
  <c r="G172" i="53" s="1"/>
  <c r="C12" i="53"/>
  <c r="F76" i="3"/>
  <c r="I55" i="3" s="1"/>
  <c r="J55" i="3" s="1"/>
  <c r="F77" i="3"/>
  <c r="I56" i="3" s="1"/>
  <c r="J56" i="3" s="1"/>
  <c r="F78" i="3"/>
  <c r="I57" i="3" s="1"/>
  <c r="J57" i="3" s="1"/>
  <c r="F79" i="3"/>
  <c r="I58" i="3" s="1"/>
  <c r="J58" i="3" s="1"/>
  <c r="F80" i="3"/>
  <c r="I59" i="3" s="1"/>
  <c r="J59" i="3" s="1"/>
  <c r="F81" i="3"/>
  <c r="I60" i="3" s="1"/>
  <c r="J60" i="3" s="1"/>
  <c r="F82" i="3"/>
  <c r="I61" i="3" s="1"/>
  <c r="J61" i="3" s="1"/>
  <c r="F83" i="3"/>
  <c r="I62" i="3" s="1"/>
  <c r="J62" i="3" s="1"/>
  <c r="F84" i="3"/>
  <c r="I63" i="3" s="1"/>
  <c r="J63" i="3" s="1"/>
  <c r="F85" i="3"/>
  <c r="I64" i="3" s="1"/>
  <c r="J64" i="3" s="1"/>
  <c r="F86" i="3"/>
  <c r="I65" i="3" s="1"/>
  <c r="J65" i="3" s="1"/>
  <c r="F87" i="3"/>
  <c r="I66" i="3" s="1"/>
  <c r="J66" i="3" s="1"/>
  <c r="F75" i="3"/>
  <c r="I54" i="3" s="1"/>
  <c r="E88" i="3"/>
  <c r="D88" i="3"/>
  <c r="C88" i="3"/>
  <c r="F19" i="60"/>
  <c r="F23" i="60" s="1"/>
  <c r="A13" i="60"/>
  <c r="A15" i="60" s="1"/>
  <c r="F70" i="55"/>
  <c r="J35" i="55" s="1"/>
  <c r="E70" i="55"/>
  <c r="I35" i="55" s="1"/>
  <c r="I34" i="55"/>
  <c r="J34" i="55" s="1"/>
  <c r="A33" i="55"/>
  <c r="A34" i="55" s="1"/>
  <c r="A35" i="55" s="1"/>
  <c r="A36" i="55" s="1"/>
  <c r="A37" i="55"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I67" i="3" l="1"/>
  <c r="J54" i="3"/>
  <c r="J67" i="3" s="1"/>
  <c r="D26" i="58"/>
  <c r="F27" i="58"/>
  <c r="A29" i="58"/>
  <c r="A35" i="58" s="1"/>
  <c r="A36" i="58" s="1"/>
  <c r="A37" i="58" s="1"/>
  <c r="A38" i="58" s="1"/>
  <c r="A39" i="58" s="1"/>
  <c r="A40" i="58" s="1"/>
  <c r="A41" i="58" s="1"/>
  <c r="A42" i="58" s="1"/>
  <c r="A43" i="58" s="1"/>
  <c r="A44" i="58" s="1"/>
  <c r="A45" i="58" s="1"/>
  <c r="A46" i="58" s="1"/>
  <c r="H27" i="58"/>
  <c r="A19" i="54"/>
  <c r="A22" i="54" s="1"/>
  <c r="A23" i="54" s="1"/>
  <c r="A24" i="54" s="1"/>
  <c r="A25" i="54" s="1"/>
  <c r="A26" i="54" s="1"/>
  <c r="A29" i="54" s="1"/>
  <c r="A30" i="54" s="1"/>
  <c r="A31" i="54" s="1"/>
  <c r="A32" i="54" s="1"/>
  <c r="A33" i="54" s="1"/>
  <c r="A34" i="54" s="1"/>
  <c r="G29" i="58"/>
  <c r="F88" i="3"/>
  <c r="A16" i="60"/>
  <c r="A19" i="60" s="1"/>
  <c r="C21" i="60" s="1"/>
  <c r="F27" i="60"/>
  <c r="F29" i="60" s="1"/>
  <c r="I132"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K36" i="55" l="1"/>
  <c r="I37" i="55" s="1"/>
  <c r="D25" i="58"/>
  <c r="F26" i="58"/>
  <c r="H26" i="58" s="1"/>
  <c r="K69" i="54"/>
  <c r="E29" i="54"/>
  <c r="G29" i="54" s="1"/>
  <c r="I29" i="54" s="1"/>
  <c r="D34" i="54"/>
  <c r="E48" i="54"/>
  <c r="D53" i="54"/>
  <c r="D61" i="54" s="1"/>
  <c r="C19" i="60"/>
  <c r="C23" i="60"/>
  <c r="A21" i="60"/>
  <c r="A23" i="60"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D24" i="58"/>
  <c r="F25" i="58"/>
  <c r="H25" i="58" s="1"/>
  <c r="A25" i="60"/>
  <c r="A26" i="60" s="1"/>
  <c r="A27" i="60" s="1"/>
  <c r="A29" i="60"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N20" i="62"/>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8" i="53"/>
  <c r="D181" i="53"/>
  <c r="I128" i="53" s="1"/>
  <c r="H22" i="7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A12" i="5"/>
  <c r="F102" i="53"/>
  <c r="F27" i="53"/>
  <c r="F28" i="53" s="1"/>
  <c r="D87" i="53"/>
  <c r="C87" i="53"/>
  <c r="B27" i="53"/>
  <c r="D110" i="53" l="1"/>
  <c r="E12" i="5"/>
  <c r="D12" i="5"/>
  <c r="C22" i="5"/>
  <c r="E22" i="5"/>
  <c r="D22" i="5"/>
  <c r="D105" i="53"/>
  <c r="O20" i="62"/>
  <c r="D18" i="58"/>
  <c r="F19" i="58"/>
  <c r="H19" i="58" s="1"/>
  <c r="D27" i="12"/>
  <c r="D36" i="12"/>
  <c r="L58" i="12"/>
  <c r="D8" i="12" s="1"/>
  <c r="D67" i="12"/>
  <c r="D18" i="12"/>
  <c r="A62" i="12"/>
  <c r="D9" i="12"/>
  <c r="F58" i="12"/>
  <c r="I35" i="53"/>
  <c r="I33" i="53"/>
  <c r="F29" i="53"/>
  <c r="I46" i="3"/>
  <c r="I30" i="3"/>
  <c r="O30" i="3" s="1"/>
  <c r="G46" i="3"/>
  <c r="D27" i="53" s="1"/>
  <c r="B32" i="3"/>
  <c r="B53" i="3" s="1"/>
  <c r="B28" i="53"/>
  <c r="B25" i="53"/>
  <c r="A15" i="53"/>
  <c r="E12" i="73" s="1"/>
  <c r="D163" i="53"/>
  <c r="D164" i="53" s="1"/>
  <c r="B51" i="3"/>
  <c r="F18" i="53"/>
  <c r="I25" i="3"/>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C19" i="53" l="1"/>
  <c r="D39" i="71"/>
  <c r="C18" i="53"/>
  <c r="C17" i="53"/>
  <c r="C16" i="53"/>
  <c r="C14" i="53"/>
  <c r="C15" i="53"/>
  <c r="D36" i="73"/>
  <c r="F10" i="62"/>
  <c r="F20" i="62" s="1"/>
  <c r="G39" i="73"/>
  <c r="G58" i="73" s="1"/>
  <c r="D10" i="62"/>
  <c r="D39" i="73"/>
  <c r="H39" i="73" s="1"/>
  <c r="E12" i="71"/>
  <c r="B74" i="3"/>
  <c r="B95" i="3" s="1"/>
  <c r="B103" i="3" s="1"/>
  <c r="B72" i="3"/>
  <c r="B73" i="3"/>
  <c r="B94" i="3" s="1"/>
  <c r="B102" i="3" s="1"/>
  <c r="F22" i="5"/>
  <c r="N113" i="53" s="1"/>
  <c r="D17" i="58"/>
  <c r="F17" i="58" s="1"/>
  <c r="H17" i="58" s="1"/>
  <c r="F18" i="58"/>
  <c r="H18" i="58" s="1"/>
  <c r="D63" i="12"/>
  <c r="D64" i="12" s="1"/>
  <c r="F17" i="12" s="1"/>
  <c r="A33" i="3"/>
  <c r="A34" i="3" s="1"/>
  <c r="A35" i="3" s="1"/>
  <c r="A36" i="3" s="1"/>
  <c r="A37" i="3" s="1"/>
  <c r="A38" i="3" s="1"/>
  <c r="A39" i="3" s="1"/>
  <c r="A40" i="3" s="1"/>
  <c r="A41" i="3" s="1"/>
  <c r="A42" i="3" s="1"/>
  <c r="A43" i="3" s="1"/>
  <c r="A44" i="3" s="1"/>
  <c r="A45" i="3" s="1"/>
  <c r="A46" i="3" s="1"/>
  <c r="D9" i="62"/>
  <c r="D17" i="12"/>
  <c r="D35" i="12"/>
  <c r="D26" i="12"/>
  <c r="D19" i="12"/>
  <c r="D37" i="12"/>
  <c r="D28" i="12"/>
  <c r="N25" i="3"/>
  <c r="I15" i="53" s="1"/>
  <c r="A63" i="12"/>
  <c r="A64" i="12" s="1"/>
  <c r="A66" i="12" s="1"/>
  <c r="D68" i="12"/>
  <c r="D10" i="12"/>
  <c r="D11" i="12" s="1"/>
  <c r="C155" i="53"/>
  <c r="C154" i="53"/>
  <c r="D38" i="53"/>
  <c r="E11" i="3"/>
  <c r="D36" i="53"/>
  <c r="A16" i="53"/>
  <c r="H10" i="62" l="1"/>
  <c r="H20" i="62" s="1"/>
  <c r="J39" i="71"/>
  <c r="C25" i="53"/>
  <c r="G36" i="73"/>
  <c r="C27" i="53"/>
  <c r="C24" i="53"/>
  <c r="C29" i="53"/>
  <c r="C28" i="53"/>
  <c r="C26" i="53"/>
  <c r="D20" i="62"/>
  <c r="E10" i="62" s="1"/>
  <c r="N10" i="62" s="1"/>
  <c r="F26" i="12"/>
  <c r="F35" i="12"/>
  <c r="F8" i="12"/>
  <c r="D20" i="12"/>
  <c r="E18" i="12" s="1"/>
  <c r="D58" i="73"/>
  <c r="H58" i="73"/>
  <c r="D155" i="53"/>
  <c r="H12" i="73"/>
  <c r="H14" i="73" s="1"/>
  <c r="I17" i="58"/>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A75" i="3" s="1"/>
  <c r="F9" i="62"/>
  <c r="D38" i="12"/>
  <c r="E36" i="12" s="1"/>
  <c r="F36" i="12"/>
  <c r="F27" i="12"/>
  <c r="I34" i="53"/>
  <c r="C64" i="12"/>
  <c r="D29" i="12"/>
  <c r="E27" i="12" s="1"/>
  <c r="A67" i="12"/>
  <c r="C68" i="12" s="1"/>
  <c r="F9" i="12"/>
  <c r="F18" i="12"/>
  <c r="G10" i="12"/>
  <c r="E9" i="12"/>
  <c r="F11" i="3"/>
  <c r="A17" i="53"/>
  <c r="C46" i="53" l="1"/>
  <c r="E18" i="62"/>
  <c r="E16" i="62"/>
  <c r="N16" i="62" s="1"/>
  <c r="E14" i="62"/>
  <c r="N14" i="62" s="1"/>
  <c r="E12" i="62"/>
  <c r="N12" i="62" s="1"/>
  <c r="O10" i="62"/>
  <c r="G18" i="12"/>
  <c r="T11" i="3"/>
  <c r="S11" i="3"/>
  <c r="R11" i="3"/>
  <c r="Q11" i="3"/>
  <c r="P11" i="3"/>
  <c r="O11" i="3"/>
  <c r="G19" i="12"/>
  <c r="G9" i="12"/>
  <c r="H25" i="62" s="1"/>
  <c r="G36" i="12"/>
  <c r="E20" i="62"/>
  <c r="G17" i="12"/>
  <c r="A68" i="12"/>
  <c r="G27" i="12"/>
  <c r="E11" i="12"/>
  <c r="G8" i="12"/>
  <c r="G11" i="3"/>
  <c r="A18" i="53"/>
  <c r="O16" i="62" l="1"/>
  <c r="O12" i="62"/>
  <c r="O14" i="62"/>
  <c r="H27" i="62"/>
  <c r="G28" i="12"/>
  <c r="H29" i="62"/>
  <c r="G37" i="12"/>
  <c r="G20" i="12"/>
  <c r="L27" i="62"/>
  <c r="H31" i="62"/>
  <c r="G11" i="12"/>
  <c r="L25" i="62"/>
  <c r="E20" i="12"/>
  <c r="E29" i="12"/>
  <c r="G26" i="12"/>
  <c r="A19" i="53"/>
  <c r="C11" i="3"/>
  <c r="A76" i="3" l="1"/>
  <c r="A77" i="3" s="1"/>
  <c r="A78" i="3" s="1"/>
  <c r="A79" i="3" s="1"/>
  <c r="A80" i="3" s="1"/>
  <c r="A81" i="3" s="1"/>
  <c r="A82" i="3" s="1"/>
  <c r="A83" i="3" s="1"/>
  <c r="A84" i="3" s="1"/>
  <c r="A85" i="3" s="1"/>
  <c r="A86" i="3" s="1"/>
  <c r="A87" i="3" s="1"/>
  <c r="A88" i="3" s="1"/>
  <c r="E27" i="62"/>
  <c r="E25" i="62"/>
  <c r="G29" i="12"/>
  <c r="L29" i="62"/>
  <c r="E38" i="12"/>
  <c r="G35" i="12"/>
  <c r="C20" i="53"/>
  <c r="H11" i="3"/>
  <c r="A20" i="53"/>
  <c r="A96" i="3" l="1"/>
  <c r="A104" i="3" s="1"/>
  <c r="I52" i="3"/>
  <c r="N39" i="71"/>
  <c r="A21" i="53"/>
  <c r="A24" i="53" s="1"/>
  <c r="C33" i="53" s="1"/>
  <c r="E29" i="62"/>
  <c r="L31" i="62"/>
  <c r="G38" i="12"/>
  <c r="K65" i="53"/>
  <c r="G26" i="53"/>
  <c r="A68" i="53"/>
  <c r="A147" i="53"/>
  <c r="C91" i="53" l="1"/>
  <c r="L36" i="73"/>
  <c r="D32" i="3"/>
  <c r="A25" i="53"/>
  <c r="E13" i="73" s="1"/>
  <c r="E31" i="62"/>
  <c r="K144" i="53"/>
  <c r="A26" i="53" l="1"/>
  <c r="C35" i="53"/>
  <c r="C53" i="3"/>
  <c r="D53" i="3" s="1"/>
  <c r="C34" i="53"/>
  <c r="E16" i="71"/>
  <c r="E32" i="3"/>
  <c r="K32" i="3" s="1"/>
  <c r="M32" i="3"/>
  <c r="L32" i="3"/>
  <c r="A27" i="53"/>
  <c r="C36" i="53" s="1"/>
  <c r="F32" i="3"/>
  <c r="N32" i="3" l="1"/>
  <c r="I32" i="3"/>
  <c r="J32" i="3"/>
  <c r="T32" i="3"/>
  <c r="R32" i="3"/>
  <c r="S32" i="3"/>
  <c r="Q32" i="3"/>
  <c r="P32" i="3"/>
  <c r="O32" i="3"/>
  <c r="A28" i="53"/>
  <c r="C37" i="53" s="1"/>
  <c r="G32" i="3"/>
  <c r="C32" i="3" l="1"/>
  <c r="A29" i="53"/>
  <c r="C38" i="53" s="1"/>
  <c r="C30" i="53" l="1"/>
  <c r="A30" i="53"/>
  <c r="A33" i="53" s="1"/>
  <c r="H32" i="3"/>
  <c r="A34" i="53" l="1"/>
  <c r="A35" i="53" s="1"/>
  <c r="A36" i="53" s="1"/>
  <c r="A37" i="53" l="1"/>
  <c r="J21" i="62"/>
  <c r="A38" i="53" l="1"/>
  <c r="K21" i="62"/>
  <c r="A39" i="53" l="1"/>
  <c r="L21" i="62"/>
  <c r="C39" i="53"/>
  <c r="A42" i="53" l="1"/>
  <c r="M21" i="62" s="1"/>
  <c r="A43" i="53" l="1"/>
  <c r="C44" i="53"/>
  <c r="N21" i="62"/>
  <c r="A44" i="53"/>
  <c r="A46" i="53" l="1"/>
  <c r="O21" i="62" l="1"/>
  <c r="A48" i="53"/>
  <c r="A50" i="53" l="1"/>
  <c r="F111" i="3"/>
  <c r="F132" i="3" l="1"/>
  <c r="A53" i="53"/>
  <c r="A54" i="53" s="1"/>
  <c r="E53" i="3" l="1"/>
  <c r="A55" i="53"/>
  <c r="F53" i="3" l="1"/>
  <c r="A56" i="53"/>
  <c r="G53" i="3" l="1"/>
  <c r="A57" i="53"/>
  <c r="J53" i="3" l="1"/>
  <c r="C58" i="53"/>
  <c r="A58" i="53"/>
  <c r="C60" i="53" l="1"/>
  <c r="P21" i="62"/>
  <c r="A60" i="53"/>
  <c r="C122" i="53" l="1"/>
  <c r="C121" i="53"/>
  <c r="A75" i="53"/>
  <c r="A76" i="53" s="1"/>
  <c r="A77" i="53" l="1"/>
  <c r="A78" i="53" s="1"/>
  <c r="A79" i="53" s="1"/>
  <c r="C78" i="53"/>
  <c r="A80" i="53" l="1"/>
  <c r="A81" i="53" s="1"/>
  <c r="A82" i="53" s="1"/>
  <c r="A83" i="53" s="1"/>
  <c r="A84" i="53" s="1"/>
  <c r="A85" i="53" s="1"/>
  <c r="A86" i="53" s="1"/>
  <c r="A87" i="53" s="1"/>
  <c r="C84" i="53"/>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F25" i="3"/>
  <c r="D16" i="53" s="1"/>
  <c r="A88" i="53" l="1"/>
  <c r="C88" i="53"/>
  <c r="B81" i="3"/>
  <c r="B77" i="3"/>
  <c r="B82" i="3"/>
  <c r="B79" i="3"/>
  <c r="B85" i="3"/>
  <c r="B78" i="3"/>
  <c r="B86" i="3"/>
  <c r="B83" i="3"/>
  <c r="B80" i="3"/>
  <c r="B84" i="3"/>
  <c r="D35" i="53"/>
  <c r="B45" i="3"/>
  <c r="B66" i="3" s="1"/>
  <c r="B34" i="3"/>
  <c r="B55" i="3" s="1"/>
  <c r="B33" i="3"/>
  <c r="B54" i="3" s="1"/>
  <c r="A91" i="53" l="1"/>
  <c r="C53" i="53"/>
  <c r="E16" i="73"/>
  <c r="E19" i="71"/>
  <c r="B87" i="3"/>
  <c r="B75" i="3"/>
  <c r="B76" i="3"/>
  <c r="A92" i="53" l="1"/>
  <c r="A93" i="53" l="1"/>
  <c r="E20" i="73"/>
  <c r="E23" i="71"/>
  <c r="E25" i="3"/>
  <c r="D15" i="53" s="1"/>
  <c r="F154" i="53" s="1"/>
  <c r="C46" i="3"/>
  <c r="D28" i="53" s="1"/>
  <c r="C25" i="3"/>
  <c r="D18" i="53" s="1"/>
  <c r="A99" i="53" l="1"/>
  <c r="F156" i="53"/>
  <c r="D154" i="53"/>
  <c r="D156" i="53" s="1"/>
  <c r="D34" i="53"/>
  <c r="D37" i="53"/>
  <c r="D25" i="3"/>
  <c r="D14" i="53" s="1"/>
  <c r="D46" i="3"/>
  <c r="D24" i="53" s="1"/>
  <c r="A100" i="53" l="1"/>
  <c r="A101" i="53" s="1"/>
  <c r="A102" i="53" s="1"/>
  <c r="A103" i="53" s="1"/>
  <c r="A104" i="53" s="1"/>
  <c r="A105" i="53" s="1"/>
  <c r="C105" i="53"/>
  <c r="L85" i="53"/>
  <c r="N85" i="53" s="1"/>
  <c r="L78" i="53"/>
  <c r="N78" i="53" s="1"/>
  <c r="F166" i="53"/>
  <c r="F167" i="53" s="1"/>
  <c r="L54" i="53"/>
  <c r="N54" i="53" s="1"/>
  <c r="D33" i="53"/>
  <c r="E18" i="73" l="1"/>
  <c r="A108" i="53"/>
  <c r="A109" i="53" s="1"/>
  <c r="A110" i="53" s="1"/>
  <c r="A111" i="53" s="1"/>
  <c r="E21" i="71"/>
  <c r="F168" i="53"/>
  <c r="L57" i="53"/>
  <c r="N57" i="53" s="1"/>
  <c r="L92" i="53"/>
  <c r="N92" i="53" s="1"/>
  <c r="N95" i="53" s="1"/>
  <c r="L84" i="53"/>
  <c r="N84" i="53" s="1"/>
  <c r="L93" i="53"/>
  <c r="N93" i="53" s="1"/>
  <c r="L99" i="53"/>
  <c r="N99" i="53" s="1"/>
  <c r="F13" i="64"/>
  <c r="F15" i="64" s="1"/>
  <c r="F17" i="63" s="1"/>
  <c r="F14" i="63"/>
  <c r="F16" i="63" s="1"/>
  <c r="L19" i="53"/>
  <c r="N19" i="53" s="1"/>
  <c r="L18" i="53"/>
  <c r="N18" i="53" s="1"/>
  <c r="L17" i="53"/>
  <c r="N17" i="53" s="1"/>
  <c r="L28" i="53"/>
  <c r="N28" i="53" s="1"/>
  <c r="L27" i="53"/>
  <c r="N27" i="53" s="1"/>
  <c r="L29" i="53"/>
  <c r="N29" i="53" s="1"/>
  <c r="G78" i="53"/>
  <c r="I78" i="53" s="1"/>
  <c r="D166" i="53"/>
  <c r="G54" i="53"/>
  <c r="G85" i="53"/>
  <c r="I85" i="53" s="1"/>
  <c r="D30" i="53"/>
  <c r="D20" i="53"/>
  <c r="C115" i="53" l="1"/>
  <c r="A112" i="53"/>
  <c r="H23" i="71"/>
  <c r="F18" i="63"/>
  <c r="N20" i="53"/>
  <c r="N21" i="53" s="1"/>
  <c r="N37" i="53"/>
  <c r="N30" i="53"/>
  <c r="N36" i="53"/>
  <c r="N38" i="53"/>
  <c r="D21" i="53"/>
  <c r="D168" i="53"/>
  <c r="D167" i="53"/>
  <c r="D39" i="53"/>
  <c r="C116" i="53" l="1"/>
  <c r="A113" i="53"/>
  <c r="P11" i="65"/>
  <c r="Q11" i="65" s="1"/>
  <c r="P11" i="57"/>
  <c r="Q11" i="57" s="1"/>
  <c r="L21" i="53"/>
  <c r="L87" i="53" s="1"/>
  <c r="N87" i="53" s="1"/>
  <c r="N88" i="53" s="1"/>
  <c r="L20" i="53"/>
  <c r="E15" i="63" s="1"/>
  <c r="E16" i="63" s="1"/>
  <c r="I41" i="66"/>
  <c r="K41" i="66" s="1"/>
  <c r="P22" i="65"/>
  <c r="Q22" i="65" s="1"/>
  <c r="R22" i="65" s="1"/>
  <c r="I35" i="66"/>
  <c r="K35" i="66" s="1"/>
  <c r="P18" i="65"/>
  <c r="Q18" i="65" s="1"/>
  <c r="R18" i="65" s="1"/>
  <c r="I40" i="66"/>
  <c r="K40" i="66" s="1"/>
  <c r="I45" i="66"/>
  <c r="K45" i="66" s="1"/>
  <c r="P14" i="65"/>
  <c r="Q14" i="65" s="1"/>
  <c r="R14" i="65" s="1"/>
  <c r="P21" i="65"/>
  <c r="Q21" i="65" s="1"/>
  <c r="R21" i="65" s="1"/>
  <c r="I39" i="66"/>
  <c r="K39" i="66" s="1"/>
  <c r="I44" i="66"/>
  <c r="K44" i="66" s="1"/>
  <c r="P17" i="65"/>
  <c r="Q17" i="65" s="1"/>
  <c r="R17" i="65" s="1"/>
  <c r="I38" i="66"/>
  <c r="K38" i="66" s="1"/>
  <c r="P13" i="65"/>
  <c r="Q13" i="65" s="1"/>
  <c r="R13" i="65" s="1"/>
  <c r="P20" i="65"/>
  <c r="Q20" i="65" s="1"/>
  <c r="R20" i="65" s="1"/>
  <c r="I43" i="66"/>
  <c r="K43" i="66" s="1"/>
  <c r="P16" i="65"/>
  <c r="Q16" i="65" s="1"/>
  <c r="R16" i="65" s="1"/>
  <c r="I37" i="66"/>
  <c r="K37" i="66" s="1"/>
  <c r="P15" i="65"/>
  <c r="Q15" i="65" s="1"/>
  <c r="R15" i="65" s="1"/>
  <c r="P23" i="65"/>
  <c r="Q23" i="65" s="1"/>
  <c r="R23" i="65" s="1"/>
  <c r="P19" i="65"/>
  <c r="Q19" i="65" s="1"/>
  <c r="R19" i="65" s="1"/>
  <c r="P12" i="65"/>
  <c r="Q12" i="65" s="1"/>
  <c r="R12" i="65" s="1"/>
  <c r="I42" i="66"/>
  <c r="K42" i="66" s="1"/>
  <c r="I36" i="66"/>
  <c r="K36" i="66" s="1"/>
  <c r="I46" i="66"/>
  <c r="K46" i="66" s="1"/>
  <c r="E14" i="64"/>
  <c r="E15" i="64" s="1"/>
  <c r="N39" i="53"/>
  <c r="G57" i="53"/>
  <c r="I39" i="58"/>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92" i="53"/>
  <c r="I92" i="53" s="1"/>
  <c r="I95" i="53" s="1"/>
  <c r="P12" i="57"/>
  <c r="Q12" i="57" s="1"/>
  <c r="R12" i="57" s="1"/>
  <c r="P23" i="57"/>
  <c r="Q23" i="57" s="1"/>
  <c r="R23" i="57" s="1"/>
  <c r="P14" i="57"/>
  <c r="Q14" i="57" s="1"/>
  <c r="R14" i="57" s="1"/>
  <c r="G84" i="53"/>
  <c r="I41" i="58"/>
  <c r="K41" i="58" s="1"/>
  <c r="I37" i="58"/>
  <c r="K37" i="58" s="1"/>
  <c r="I36" i="58"/>
  <c r="K36" i="58" s="1"/>
  <c r="P18" i="57"/>
  <c r="Q18" i="57" s="1"/>
  <c r="R18" i="57" s="1"/>
  <c r="P19" i="57"/>
  <c r="Q19" i="57" s="1"/>
  <c r="R19" i="57" s="1"/>
  <c r="P13" i="57"/>
  <c r="Q13" i="57" s="1"/>
  <c r="R13" i="57" s="1"/>
  <c r="G93" i="53"/>
  <c r="I38" i="58"/>
  <c r="K38" i="58" s="1"/>
  <c r="I42" i="58"/>
  <c r="K42" i="58" s="1"/>
  <c r="I45" i="58"/>
  <c r="K45" i="58" s="1"/>
  <c r="P21" i="57"/>
  <c r="Q21" i="57" s="1"/>
  <c r="R21" i="57" s="1"/>
  <c r="G18" i="53"/>
  <c r="I54" i="53"/>
  <c r="A114" i="53" l="1"/>
  <c r="C117" i="53"/>
  <c r="L56" i="53"/>
  <c r="N56" i="53" s="1"/>
  <c r="L55" i="53"/>
  <c r="N55" i="53" s="1"/>
  <c r="L101" i="53"/>
  <c r="N101" i="53" s="1"/>
  <c r="L102" i="53"/>
  <c r="N102" i="53" s="1"/>
  <c r="N105" i="53"/>
  <c r="H21" i="71" s="1"/>
  <c r="N53" i="53"/>
  <c r="N58" i="53" s="1"/>
  <c r="H19" i="71"/>
  <c r="H16" i="63"/>
  <c r="R24" i="65"/>
  <c r="E17" i="63"/>
  <c r="H17" i="63" s="1"/>
  <c r="H15" i="64"/>
  <c r="G28" i="53"/>
  <c r="I28" i="53" s="1"/>
  <c r="I18" i="53"/>
  <c r="R24" i="57"/>
  <c r="I84" i="53"/>
  <c r="G99" i="53"/>
  <c r="I93" i="53"/>
  <c r="G19" i="53"/>
  <c r="I19" i="53" s="1"/>
  <c r="I17" i="53"/>
  <c r="A115" i="53" l="1"/>
  <c r="A116" i="53" s="1"/>
  <c r="A117" i="53" s="1"/>
  <c r="A118" i="53" s="1"/>
  <c r="C118" i="53"/>
  <c r="H27" i="71"/>
  <c r="H42" i="71" s="1"/>
  <c r="I42" i="71" s="1"/>
  <c r="H20" i="73"/>
  <c r="E18" i="63"/>
  <c r="H18" i="63" s="1"/>
  <c r="I37" i="53"/>
  <c r="K20" i="62" s="1"/>
  <c r="G29" i="53"/>
  <c r="I27" i="53"/>
  <c r="I36" i="53" s="1"/>
  <c r="J20" i="62" s="1"/>
  <c r="J10" i="62" s="1"/>
  <c r="Q10" i="62" s="1"/>
  <c r="E28" i="73" l="1"/>
  <c r="A121" i="53"/>
  <c r="A122" i="53" s="1"/>
  <c r="H43" i="71"/>
  <c r="I43" i="71" s="1"/>
  <c r="K10" i="62"/>
  <c r="K16" i="62"/>
  <c r="K12" i="62"/>
  <c r="K14" i="62"/>
  <c r="J12" i="62"/>
  <c r="J16" i="62"/>
  <c r="J14" i="62"/>
  <c r="I99" i="53"/>
  <c r="C123" i="53" l="1"/>
  <c r="C114" i="53"/>
  <c r="A123" i="53"/>
  <c r="H44" i="71"/>
  <c r="I20" i="53"/>
  <c r="H45" i="71" l="1"/>
  <c r="I45" i="71" s="1"/>
  <c r="I44" i="71"/>
  <c r="A126" i="53"/>
  <c r="C126" i="53"/>
  <c r="E31" i="71"/>
  <c r="I21" i="53"/>
  <c r="G21" i="53" s="1"/>
  <c r="G87" i="53" s="1"/>
  <c r="G20" i="53"/>
  <c r="H46" i="71" l="1"/>
  <c r="I46" i="71" s="1"/>
  <c r="A128" i="53"/>
  <c r="C130" i="53"/>
  <c r="L11" i="65"/>
  <c r="M11" i="65" s="1"/>
  <c r="H11" i="65" s="1"/>
  <c r="H24" i="65" s="1"/>
  <c r="L11" i="57"/>
  <c r="M11" i="57" s="1"/>
  <c r="H11" i="57" s="1"/>
  <c r="G101" i="53"/>
  <c r="I101" i="53" s="1"/>
  <c r="G56" i="53"/>
  <c r="I56" i="53" s="1"/>
  <c r="G55" i="53"/>
  <c r="I55" i="53" s="1"/>
  <c r="G102" i="53"/>
  <c r="I102" i="53" s="1"/>
  <c r="F36" i="66"/>
  <c r="G36" i="66" s="1"/>
  <c r="M36" i="66" s="1"/>
  <c r="K18" i="66" s="1"/>
  <c r="L15" i="65"/>
  <c r="M15" i="65" s="1"/>
  <c r="N15" i="65" s="1"/>
  <c r="S15" i="65" s="1"/>
  <c r="F46" i="66"/>
  <c r="G46" i="66" s="1"/>
  <c r="M46" i="66" s="1"/>
  <c r="K28" i="66" s="1"/>
  <c r="F41" i="66"/>
  <c r="G41" i="66" s="1"/>
  <c r="M41" i="66" s="1"/>
  <c r="K23" i="66" s="1"/>
  <c r="L22" i="65"/>
  <c r="M22" i="65" s="1"/>
  <c r="N22" i="65" s="1"/>
  <c r="S22" i="65" s="1"/>
  <c r="F35" i="66"/>
  <c r="G35" i="66" s="1"/>
  <c r="M35" i="66" s="1"/>
  <c r="K17" i="66" s="1"/>
  <c r="L18" i="65"/>
  <c r="M18" i="65" s="1"/>
  <c r="N18" i="65" s="1"/>
  <c r="S18" i="65" s="1"/>
  <c r="L20" i="65"/>
  <c r="M20" i="65" s="1"/>
  <c r="N20" i="65" s="1"/>
  <c r="S20" i="65" s="1"/>
  <c r="F40" i="66"/>
  <c r="G40" i="66" s="1"/>
  <c r="M40" i="66" s="1"/>
  <c r="K22" i="66" s="1"/>
  <c r="F45" i="66"/>
  <c r="G45" i="66" s="1"/>
  <c r="M45" i="66" s="1"/>
  <c r="K27" i="66" s="1"/>
  <c r="L21" i="65"/>
  <c r="M21" i="65" s="1"/>
  <c r="N21" i="65" s="1"/>
  <c r="S21" i="65" s="1"/>
  <c r="L14" i="65"/>
  <c r="M14" i="65" s="1"/>
  <c r="N14" i="65" s="1"/>
  <c r="S14" i="65" s="1"/>
  <c r="L13" i="65"/>
  <c r="M13" i="65" s="1"/>
  <c r="N13" i="65" s="1"/>
  <c r="S13" i="65" s="1"/>
  <c r="F39" i="66"/>
  <c r="G39" i="66" s="1"/>
  <c r="M39" i="66" s="1"/>
  <c r="K21" i="66" s="1"/>
  <c r="F38" i="66"/>
  <c r="G38" i="66" s="1"/>
  <c r="M38" i="66" s="1"/>
  <c r="K20" i="66" s="1"/>
  <c r="F44" i="66"/>
  <c r="G44" i="66" s="1"/>
  <c r="M44" i="66" s="1"/>
  <c r="K26" i="66" s="1"/>
  <c r="L17" i="65"/>
  <c r="M17" i="65" s="1"/>
  <c r="N17" i="65" s="1"/>
  <c r="S17" i="65" s="1"/>
  <c r="F43" i="66"/>
  <c r="G43" i="66" s="1"/>
  <c r="M43" i="66" s="1"/>
  <c r="K25" i="66" s="1"/>
  <c r="L16" i="65"/>
  <c r="M16" i="65" s="1"/>
  <c r="N16" i="65" s="1"/>
  <c r="S16" i="65" s="1"/>
  <c r="F37" i="66"/>
  <c r="G37" i="66" s="1"/>
  <c r="M37" i="66" s="1"/>
  <c r="K19" i="66" s="1"/>
  <c r="L12" i="65"/>
  <c r="M12" i="65" s="1"/>
  <c r="N12" i="65" s="1"/>
  <c r="F42" i="66"/>
  <c r="G42" i="66" s="1"/>
  <c r="M42" i="66" s="1"/>
  <c r="K24" i="66" s="1"/>
  <c r="L23" i="65"/>
  <c r="M23" i="65" s="1"/>
  <c r="N23" i="65" s="1"/>
  <c r="S23" i="65" s="1"/>
  <c r="L19" i="65"/>
  <c r="M19" i="65" s="1"/>
  <c r="N19" i="65" s="1"/>
  <c r="S19" i="65" s="1"/>
  <c r="I57" i="53"/>
  <c r="I87" i="53"/>
  <c r="I88" i="53" s="1"/>
  <c r="H16" i="73" s="1"/>
  <c r="F42" i="58"/>
  <c r="G42" i="58" s="1"/>
  <c r="F43" i="58"/>
  <c r="G43" i="58" s="1"/>
  <c r="F44" i="58"/>
  <c r="G44" i="58" s="1"/>
  <c r="F45" i="58"/>
  <c r="G45" i="58" s="1"/>
  <c r="F46" i="58"/>
  <c r="G46" i="58" s="1"/>
  <c r="F39" i="58"/>
  <c r="G39" i="58" s="1"/>
  <c r="F35" i="58"/>
  <c r="G35" i="58" s="1"/>
  <c r="M35" i="58" s="1"/>
  <c r="K17" i="58" s="1"/>
  <c r="F41" i="58"/>
  <c r="G41" i="58" s="1"/>
  <c r="F36" i="58"/>
  <c r="G36" i="58" s="1"/>
  <c r="F40" i="58"/>
  <c r="G40" i="58" s="1"/>
  <c r="F37" i="58"/>
  <c r="G37" i="58" s="1"/>
  <c r="F38" i="58"/>
  <c r="G38" i="58" s="1"/>
  <c r="L18" i="57"/>
  <c r="M18" i="57" s="1"/>
  <c r="N18" i="57" s="1"/>
  <c r="E15" i="4"/>
  <c r="L21" i="57"/>
  <c r="M21" i="57" s="1"/>
  <c r="N21" i="57" s="1"/>
  <c r="L23" i="57"/>
  <c r="M23" i="57" s="1"/>
  <c r="N23" i="57" s="1"/>
  <c r="E14" i="56"/>
  <c r="E15"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29" i="53"/>
  <c r="H47" i="71" l="1"/>
  <c r="I47" i="71" s="1"/>
  <c r="E25" i="71"/>
  <c r="A130" i="53"/>
  <c r="A132" i="53" s="1"/>
  <c r="A134" i="53" s="1"/>
  <c r="A136" i="53" s="1"/>
  <c r="C63" i="73" s="1"/>
  <c r="E22" i="73"/>
  <c r="C136" i="53"/>
  <c r="A138" i="53"/>
  <c r="A140" i="53" s="1"/>
  <c r="A153" i="53" s="1"/>
  <c r="A154" i="53" s="1"/>
  <c r="A155" i="53" s="1"/>
  <c r="H48" i="71"/>
  <c r="I48" i="71" s="1"/>
  <c r="L26" i="66"/>
  <c r="N26" i="66" s="1"/>
  <c r="O26" i="66"/>
  <c r="M26" i="66"/>
  <c r="O22" i="66"/>
  <c r="L22" i="66"/>
  <c r="N22" i="66" s="1"/>
  <c r="M22" i="66"/>
  <c r="L24" i="66"/>
  <c r="N24" i="66" s="1"/>
  <c r="O24" i="66"/>
  <c r="L23" i="66"/>
  <c r="M23" i="66" s="1"/>
  <c r="O23" i="66"/>
  <c r="L27" i="66"/>
  <c r="M27" i="66" s="1"/>
  <c r="O27" i="66"/>
  <c r="L28" i="66"/>
  <c r="M28" i="66" s="1"/>
  <c r="O28" i="66"/>
  <c r="N28" i="66"/>
  <c r="O20" i="66"/>
  <c r="L20" i="66"/>
  <c r="N20" i="66" s="1"/>
  <c r="L17" i="66"/>
  <c r="M17" i="66" s="1"/>
  <c r="O17" i="66"/>
  <c r="K29" i="66"/>
  <c r="L25" i="66"/>
  <c r="M25" i="66" s="1"/>
  <c r="O25" i="66"/>
  <c r="L21" i="66"/>
  <c r="N21" i="66" s="1"/>
  <c r="O21" i="66"/>
  <c r="N24" i="65"/>
  <c r="S12" i="65"/>
  <c r="L19" i="66"/>
  <c r="N19" i="66" s="1"/>
  <c r="O19" i="66"/>
  <c r="L18" i="66"/>
  <c r="M18" i="66" s="1"/>
  <c r="O18" i="66"/>
  <c r="I105" i="53"/>
  <c r="H18" i="73" s="1"/>
  <c r="H24" i="73" s="1"/>
  <c r="H26" i="73" s="1"/>
  <c r="E39" i="73" s="1"/>
  <c r="M45" i="58"/>
  <c r="K27" i="58" s="1"/>
  <c r="L27" i="58" s="1"/>
  <c r="N27" i="58" s="1"/>
  <c r="M43" i="58"/>
  <c r="K25" i="58" s="1"/>
  <c r="M42" i="58"/>
  <c r="K24" i="58" s="1"/>
  <c r="M46" i="58"/>
  <c r="K28" i="58" s="1"/>
  <c r="M44" i="58"/>
  <c r="K26" i="58" s="1"/>
  <c r="M38" i="58"/>
  <c r="K20" i="58" s="1"/>
  <c r="M39" i="58"/>
  <c r="K21" i="58" s="1"/>
  <c r="M37" i="58"/>
  <c r="K19" i="58" s="1"/>
  <c r="M40" i="58"/>
  <c r="K22" i="58" s="1"/>
  <c r="M36" i="58"/>
  <c r="K18" i="58" s="1"/>
  <c r="M41" i="58"/>
  <c r="K23" i="58" s="1"/>
  <c r="I53" i="53"/>
  <c r="O17" i="58"/>
  <c r="L17" i="58"/>
  <c r="M17" i="58" s="1"/>
  <c r="S16" i="57"/>
  <c r="S15" i="57"/>
  <c r="S20" i="57"/>
  <c r="S17" i="57"/>
  <c r="S13" i="57"/>
  <c r="S23" i="57"/>
  <c r="N24" i="57"/>
  <c r="S21" i="57"/>
  <c r="S14" i="57"/>
  <c r="S19" i="57"/>
  <c r="S12" i="57"/>
  <c r="S18" i="57"/>
  <c r="S22" i="57"/>
  <c r="I30" i="53"/>
  <c r="I38" i="53"/>
  <c r="C156" i="53" l="1"/>
  <c r="A156" i="53"/>
  <c r="A159" i="53" s="1"/>
  <c r="C140" i="53"/>
  <c r="F39" i="73"/>
  <c r="E40" i="73"/>
  <c r="M24" i="66"/>
  <c r="M19" i="66"/>
  <c r="M20" i="66"/>
  <c r="N23" i="66"/>
  <c r="N18" i="66"/>
  <c r="H49" i="71"/>
  <c r="I49" i="71" s="1"/>
  <c r="N25" i="66"/>
  <c r="M21" i="66"/>
  <c r="O29" i="66"/>
  <c r="N17" i="66"/>
  <c r="P17" i="66" s="1"/>
  <c r="L29" i="66"/>
  <c r="N27" i="66"/>
  <c r="L22" i="58"/>
  <c r="M22" i="58" s="1"/>
  <c r="O22" i="58"/>
  <c r="L23" i="58"/>
  <c r="M23" i="58" s="1"/>
  <c r="O23" i="58"/>
  <c r="L19" i="58"/>
  <c r="M19" i="58" s="1"/>
  <c r="O19" i="58"/>
  <c r="L20" i="58"/>
  <c r="N20" i="58" s="1"/>
  <c r="O20" i="58"/>
  <c r="L26" i="58"/>
  <c r="M26" i="58" s="1"/>
  <c r="O26" i="58"/>
  <c r="L24" i="58"/>
  <c r="N24" i="58" s="1"/>
  <c r="O24" i="58"/>
  <c r="O25" i="58"/>
  <c r="L25" i="58"/>
  <c r="M25" i="58" s="1"/>
  <c r="L18" i="58"/>
  <c r="N18" i="58" s="1"/>
  <c r="K29" i="58"/>
  <c r="O18" i="58"/>
  <c r="O21" i="58"/>
  <c r="L21" i="58"/>
  <c r="M21" i="58" s="1"/>
  <c r="L28" i="58"/>
  <c r="M28" i="58" s="1"/>
  <c r="O28" i="58"/>
  <c r="O27" i="58"/>
  <c r="I39" i="53"/>
  <c r="L20" i="62"/>
  <c r="M27" i="58"/>
  <c r="N17" i="58"/>
  <c r="I58" i="53"/>
  <c r="P20" i="62" l="1"/>
  <c r="P12" i="62" s="1"/>
  <c r="P18" i="66"/>
  <c r="P19" i="66" s="1"/>
  <c r="P20" i="66" s="1"/>
  <c r="P21" i="66" s="1"/>
  <c r="P22" i="66" s="1"/>
  <c r="P23" i="66" s="1"/>
  <c r="P24" i="66" s="1"/>
  <c r="P25" i="66" s="1"/>
  <c r="P26" i="66" s="1"/>
  <c r="P27" i="66" s="1"/>
  <c r="P28" i="66" s="1"/>
  <c r="E51" i="64" s="1"/>
  <c r="M29" i="66"/>
  <c r="A160" i="53"/>
  <c r="E41" i="73"/>
  <c r="F40" i="73"/>
  <c r="H50" i="71"/>
  <c r="I50" i="71" s="1"/>
  <c r="N29" i="66"/>
  <c r="N22" i="58"/>
  <c r="N28" i="58"/>
  <c r="N19" i="58"/>
  <c r="N21" i="58"/>
  <c r="M20" i="58"/>
  <c r="O29" i="58"/>
  <c r="N26" i="58"/>
  <c r="M18" i="58"/>
  <c r="N23" i="58"/>
  <c r="L29" i="58"/>
  <c r="N25" i="58"/>
  <c r="M24" i="58"/>
  <c r="L12" i="62"/>
  <c r="L14" i="62"/>
  <c r="L16" i="62"/>
  <c r="L10" i="62"/>
  <c r="P17" i="58"/>
  <c r="C12" i="5"/>
  <c r="D109" i="53"/>
  <c r="P16" i="62" l="1"/>
  <c r="P14" i="62"/>
  <c r="P10" i="62"/>
  <c r="A161" i="53"/>
  <c r="A162" i="53" s="1"/>
  <c r="C163" i="53" s="1"/>
  <c r="C166" i="53"/>
  <c r="E42" i="73"/>
  <c r="F41" i="73"/>
  <c r="H51" i="71"/>
  <c r="I51" i="71" s="1"/>
  <c r="I115" i="53"/>
  <c r="N116" i="53"/>
  <c r="N115" i="53"/>
  <c r="N117" i="53"/>
  <c r="P18" i="58"/>
  <c r="P19" i="58" s="1"/>
  <c r="P20" i="58" s="1"/>
  <c r="P21" i="58" s="1"/>
  <c r="P22" i="58" s="1"/>
  <c r="P23" i="58" s="1"/>
  <c r="P24" i="58" s="1"/>
  <c r="P25" i="58" s="1"/>
  <c r="P26" i="58" s="1"/>
  <c r="P27" i="58" s="1"/>
  <c r="P28" i="58" s="1"/>
  <c r="M29" i="58"/>
  <c r="N29" i="58"/>
  <c r="F12" i="5"/>
  <c r="I113" i="53" s="1"/>
  <c r="I117" i="53" s="1"/>
  <c r="I116" i="53"/>
  <c r="A163" i="53" l="1"/>
  <c r="E43" i="73"/>
  <c r="F42" i="73"/>
  <c r="H52" i="71"/>
  <c r="I52" i="71" s="1"/>
  <c r="E51" i="56"/>
  <c r="C51" i="56" s="1"/>
  <c r="C56" i="56" s="1"/>
  <c r="I24" i="57"/>
  <c r="C164" i="53" l="1"/>
  <c r="A164" i="53"/>
  <c r="A166" i="53" s="1"/>
  <c r="E56" i="56"/>
  <c r="D12" i="56" s="1"/>
  <c r="D15" i="56" s="1"/>
  <c r="E44" i="73"/>
  <c r="F43" i="73"/>
  <c r="H53" i="71"/>
  <c r="I53" i="71" s="1"/>
  <c r="C51" i="64"/>
  <c r="C56" i="64" s="1"/>
  <c r="E56" i="64"/>
  <c r="I24" i="65"/>
  <c r="J24" i="57"/>
  <c r="S11" i="57"/>
  <c r="H24" i="57"/>
  <c r="H17" i="4"/>
  <c r="H15" i="56"/>
  <c r="A167" i="53" l="1"/>
  <c r="A168" i="53" s="1"/>
  <c r="A171" i="53" s="1"/>
  <c r="C167" i="53"/>
  <c r="C168" i="53"/>
  <c r="F44" i="73"/>
  <c r="E45" i="73"/>
  <c r="H54" i="71"/>
  <c r="I54" i="71" s="1"/>
  <c r="S11" i="65"/>
  <c r="J24" i="65"/>
  <c r="S24" i="65" s="1"/>
  <c r="S24" i="57"/>
  <c r="H19" i="63" l="1"/>
  <c r="H20" i="63" s="1"/>
  <c r="N42" i="53" s="1"/>
  <c r="N44" i="53" s="1"/>
  <c r="N60" i="53" s="1"/>
  <c r="E57" i="63"/>
  <c r="A172" i="53"/>
  <c r="A173" i="53" s="1"/>
  <c r="A174" i="53" s="1"/>
  <c r="A177" i="53" s="1"/>
  <c r="A179" i="53" s="1"/>
  <c r="A181" i="53" s="1"/>
  <c r="C128" i="53" s="1"/>
  <c r="C153" i="53"/>
  <c r="F45" i="73"/>
  <c r="E46" i="73"/>
  <c r="H55" i="71"/>
  <c r="I55" i="71" s="1"/>
  <c r="C57" i="63"/>
  <c r="C62" i="63" s="1"/>
  <c r="E62" i="63"/>
  <c r="E57" i="4"/>
  <c r="E62" i="4" s="1"/>
  <c r="D13" i="4" s="1"/>
  <c r="H19" i="4"/>
  <c r="F173" i="53" l="1"/>
  <c r="N121" i="53"/>
  <c r="N123" i="53" s="1"/>
  <c r="C174" i="53"/>
  <c r="C57" i="4"/>
  <c r="C62" i="4" s="1"/>
  <c r="F46" i="73"/>
  <c r="E47" i="73"/>
  <c r="H56" i="71"/>
  <c r="I56" i="71" s="1"/>
  <c r="D16" i="4"/>
  <c r="C31" i="4"/>
  <c r="C32" i="4"/>
  <c r="C33" i="4"/>
  <c r="C38" i="4"/>
  <c r="F42" i="4"/>
  <c r="E10" i="4" s="1"/>
  <c r="E13" i="4" s="1"/>
  <c r="E16" i="4" s="1"/>
  <c r="R61" i="71" l="1"/>
  <c r="N138" i="53" s="1"/>
  <c r="N122" i="53"/>
  <c r="N114" i="53" s="1"/>
  <c r="N118" i="53" s="1"/>
  <c r="H31" i="71" s="1"/>
  <c r="F47" i="73"/>
  <c r="E48" i="73"/>
  <c r="H57" i="71"/>
  <c r="I57" i="71" s="1"/>
  <c r="E18" i="4"/>
  <c r="C34" i="4"/>
  <c r="C35" i="4"/>
  <c r="C36" i="4"/>
  <c r="G42" i="4"/>
  <c r="F10" i="4" s="1"/>
  <c r="F13" i="4" s="1"/>
  <c r="F16" i="4" s="1"/>
  <c r="H33" i="71" l="1"/>
  <c r="L42" i="71" s="1"/>
  <c r="N126" i="53"/>
  <c r="N130" i="53" s="1"/>
  <c r="N136" i="53" s="1"/>
  <c r="N140" i="53" s="1"/>
  <c r="F48" i="73"/>
  <c r="E49" i="73"/>
  <c r="H58" i="71"/>
  <c r="I58" i="71" s="1"/>
  <c r="H16" i="4"/>
  <c r="F18" i="4"/>
  <c r="H18" i="4" s="1"/>
  <c r="M42" i="71" l="1"/>
  <c r="P42" i="71" s="1"/>
  <c r="S42" i="71" s="1"/>
  <c r="L43" i="71"/>
  <c r="L44" i="71" s="1"/>
  <c r="F49" i="73"/>
  <c r="E50" i="73"/>
  <c r="M43" i="71"/>
  <c r="H59" i="71"/>
  <c r="I59" i="71" s="1"/>
  <c r="H20" i="4"/>
  <c r="I42" i="53" s="1"/>
  <c r="P43" i="71" l="1"/>
  <c r="S43" i="71" s="1"/>
  <c r="I44" i="53"/>
  <c r="I60" i="53" s="1"/>
  <c r="M20" i="62"/>
  <c r="F50" i="73"/>
  <c r="E51" i="73"/>
  <c r="L45" i="71"/>
  <c r="M45" i="71" s="1"/>
  <c r="P45" i="71" s="1"/>
  <c r="M44" i="71"/>
  <c r="I61" i="71"/>
  <c r="M14" i="62"/>
  <c r="Q14" i="62" s="1"/>
  <c r="D29" i="62" s="1"/>
  <c r="C37" i="4"/>
  <c r="C39" i="4"/>
  <c r="C41" i="4"/>
  <c r="D42" i="4"/>
  <c r="C40" i="4"/>
  <c r="P44" i="71" l="1"/>
  <c r="S44" i="71" s="1"/>
  <c r="F51" i="73"/>
  <c r="E52" i="73"/>
  <c r="L46" i="71"/>
  <c r="M46" i="71" s="1"/>
  <c r="P46" i="71" s="1"/>
  <c r="S45" i="71"/>
  <c r="V45" i="71" s="1"/>
  <c r="M16" i="62"/>
  <c r="Q16" i="62" s="1"/>
  <c r="D31" i="62" s="1"/>
  <c r="M31" i="62" s="1"/>
  <c r="M10" i="62"/>
  <c r="D25" i="62" s="1"/>
  <c r="M12" i="62"/>
  <c r="Q12" i="62" s="1"/>
  <c r="D27" i="62" s="1"/>
  <c r="J27" i="62" s="1"/>
  <c r="M29" i="62"/>
  <c r="J29" i="62"/>
  <c r="F29" i="62"/>
  <c r="K41" i="73" s="1"/>
  <c r="C42" i="4"/>
  <c r="E53" i="73" l="1"/>
  <c r="F52" i="73"/>
  <c r="L47" i="71"/>
  <c r="M47" i="71" s="1"/>
  <c r="P47" i="71" s="1"/>
  <c r="F31" i="62"/>
  <c r="J31" i="62"/>
  <c r="F27" i="62"/>
  <c r="K40" i="73" s="1"/>
  <c r="M27" i="62"/>
  <c r="Q20" i="62"/>
  <c r="F25" i="62"/>
  <c r="K39" i="73" s="1"/>
  <c r="K58" i="73" s="1"/>
  <c r="M25" i="62"/>
  <c r="M35" i="62" s="1"/>
  <c r="I121" i="53" s="1"/>
  <c r="D35" i="62"/>
  <c r="J25" i="62"/>
  <c r="J35" i="62" s="1"/>
  <c r="I122" i="53" s="1"/>
  <c r="F35" i="62" l="1"/>
  <c r="E54" i="73"/>
  <c r="F53" i="73"/>
  <c r="S46" i="71"/>
  <c r="V46" i="71" s="1"/>
  <c r="L48" i="71"/>
  <c r="M48" i="71" s="1"/>
  <c r="P48" i="71" s="1"/>
  <c r="I123" i="53"/>
  <c r="I114" i="53"/>
  <c r="I118" i="53" s="1"/>
  <c r="H28" i="73" s="1"/>
  <c r="H30" i="73" l="1"/>
  <c r="I39" i="73" s="1"/>
  <c r="F54" i="73"/>
  <c r="E55" i="73"/>
  <c r="S47" i="71"/>
  <c r="V47" i="71" s="1"/>
  <c r="L49" i="71"/>
  <c r="M49" i="71" s="1"/>
  <c r="P49" i="71" s="1"/>
  <c r="S48" i="71"/>
  <c r="V48" i="71" s="1"/>
  <c r="I126" i="53"/>
  <c r="I130" i="53" s="1"/>
  <c r="I136" i="53" s="1"/>
  <c r="E56" i="73" l="1"/>
  <c r="F56" i="73" s="1"/>
  <c r="F55" i="73"/>
  <c r="I40" i="73"/>
  <c r="J39" i="73"/>
  <c r="M39" i="73" s="1"/>
  <c r="L50" i="71"/>
  <c r="M50" i="71" s="1"/>
  <c r="P50" i="71" s="1"/>
  <c r="P39" i="73" l="1"/>
  <c r="I41" i="73"/>
  <c r="J40" i="73"/>
  <c r="M40" i="73" s="1"/>
  <c r="F58" i="73"/>
  <c r="L51" i="71"/>
  <c r="M51" i="71" s="1"/>
  <c r="P51" i="71" s="1"/>
  <c r="S49" i="71"/>
  <c r="V49" i="71" s="1"/>
  <c r="I42" i="73" l="1"/>
  <c r="J42" i="73" s="1"/>
  <c r="J41" i="73"/>
  <c r="M41" i="73" s="1"/>
  <c r="S50" i="71"/>
  <c r="V50" i="71" s="1"/>
  <c r="L52" i="71"/>
  <c r="M52" i="71" s="1"/>
  <c r="P52" i="71" s="1"/>
  <c r="I43" i="73" l="1"/>
  <c r="J43" i="73" s="1"/>
  <c r="M42" i="73"/>
  <c r="P42" i="73" s="1"/>
  <c r="S51" i="71"/>
  <c r="V51" i="71" s="1"/>
  <c r="L53" i="71"/>
  <c r="M53" i="71" s="1"/>
  <c r="P53" i="71" s="1"/>
  <c r="M43" i="73" l="1"/>
  <c r="P43" i="73" s="1"/>
  <c r="I44" i="73"/>
  <c r="J44" i="73" s="1"/>
  <c r="S52" i="71"/>
  <c r="V52" i="71" s="1"/>
  <c r="L54" i="71"/>
  <c r="M54" i="71" s="1"/>
  <c r="P54" i="71" s="1"/>
  <c r="I45" i="73" l="1"/>
  <c r="J45" i="73" s="1"/>
  <c r="S53" i="71"/>
  <c r="V53" i="71" s="1"/>
  <c r="L55" i="71"/>
  <c r="M55" i="71" s="1"/>
  <c r="P55" i="71" s="1"/>
  <c r="M44" i="73" l="1"/>
  <c r="P44" i="73" s="1"/>
  <c r="M45" i="73"/>
  <c r="P45" i="73" s="1"/>
  <c r="I46" i="73"/>
  <c r="J46" i="73" s="1"/>
  <c r="L56" i="71"/>
  <c r="M56" i="71" s="1"/>
  <c r="P56" i="71" s="1"/>
  <c r="S54" i="71"/>
  <c r="V54" i="71" s="1"/>
  <c r="M46" i="73" l="1"/>
  <c r="P46" i="73" s="1"/>
  <c r="I47" i="73"/>
  <c r="J47" i="73" s="1"/>
  <c r="L57" i="71"/>
  <c r="M57" i="71" s="1"/>
  <c r="P57" i="71" s="1"/>
  <c r="S55" i="71"/>
  <c r="V55" i="71" s="1"/>
  <c r="I48" i="73" l="1"/>
  <c r="J48" i="73" s="1"/>
  <c r="M47" i="73"/>
  <c r="P47" i="73" s="1"/>
  <c r="L58" i="71"/>
  <c r="M58" i="71" s="1"/>
  <c r="P58" i="71" s="1"/>
  <c r="S56" i="71"/>
  <c r="V56" i="71" s="1"/>
  <c r="I49" i="73" l="1"/>
  <c r="J49" i="73" s="1"/>
  <c r="M48" i="73"/>
  <c r="P48" i="73" s="1"/>
  <c r="L59" i="71"/>
  <c r="S57" i="71"/>
  <c r="V57" i="71" s="1"/>
  <c r="M59" i="71" l="1"/>
  <c r="P59" i="71" s="1"/>
  <c r="I50" i="73"/>
  <c r="J50" i="73" s="1"/>
  <c r="M49" i="73"/>
  <c r="P49" i="73" s="1"/>
  <c r="M61" i="71"/>
  <c r="S59" i="71" l="1"/>
  <c r="V59" i="71" s="1"/>
  <c r="M50" i="73"/>
  <c r="P50" i="73" s="1"/>
  <c r="I51" i="73"/>
  <c r="J51" i="73" s="1"/>
  <c r="S58" i="71"/>
  <c r="P61" i="71"/>
  <c r="S61" i="71" l="1"/>
  <c r="V58" i="71"/>
  <c r="U42" i="71"/>
  <c r="T42" i="71"/>
  <c r="U43" i="71"/>
  <c r="T43" i="71"/>
  <c r="U44" i="71"/>
  <c r="T44" i="71"/>
  <c r="M51" i="73"/>
  <c r="P51" i="73" s="1"/>
  <c r="I52" i="73"/>
  <c r="J52" i="73" s="1"/>
  <c r="V42" i="71" l="1"/>
  <c r="V44" i="71"/>
  <c r="V43" i="71"/>
  <c r="M52" i="73"/>
  <c r="P52" i="73" s="1"/>
  <c r="I53" i="73"/>
  <c r="J53" i="73" s="1"/>
  <c r="U61" i="71"/>
  <c r="T61" i="71"/>
  <c r="V61" i="71"/>
  <c r="M53" i="73" l="1"/>
  <c r="P53" i="73" s="1"/>
  <c r="I54" i="73"/>
  <c r="J54" i="73" s="1"/>
  <c r="M54" i="73" l="1"/>
  <c r="P54" i="73" s="1"/>
  <c r="I55" i="73"/>
  <c r="J55" i="73" s="1"/>
  <c r="I56" i="73" l="1"/>
  <c r="J56" i="73" s="1"/>
  <c r="M55" i="73"/>
  <c r="P55" i="73" s="1"/>
  <c r="M56" i="73" l="1"/>
  <c r="P56" i="73" s="1"/>
  <c r="J58" i="73"/>
  <c r="M58" i="73" l="1"/>
  <c r="N39" i="73" l="1"/>
  <c r="N40" i="73"/>
  <c r="N41" i="73"/>
  <c r="O40" i="73"/>
  <c r="O39" i="73"/>
  <c r="O41" i="73"/>
  <c r="O58" i="73" l="1"/>
  <c r="P40" i="73"/>
  <c r="P41" i="73"/>
  <c r="N58" i="73"/>
  <c r="P58" i="73" l="1"/>
</calcChain>
</file>

<file path=xl/sharedStrings.xml><?xml version="1.0" encoding="utf-8"?>
<sst xmlns="http://schemas.openxmlformats.org/spreadsheetml/2006/main" count="2110" uniqueCount="789">
  <si>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</si>
  <si>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</si>
  <si>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</si>
  <si>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</si>
  <si>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</si>
  <si>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</si>
  <si>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</si>
  <si>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</si>
  <si>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</si>
  <si>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</si>
  <si>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</si>
  <si>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</si>
  <si>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</si>
  <si>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</si>
  <si>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</si>
  <si>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</si>
  <si>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</si>
  <si>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</si>
  <si>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</si>
  <si>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</si>
  <si>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</si>
  <si>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</si>
  <si>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</si>
  <si>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</si>
  <si>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</si>
  <si>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</si>
  <si>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</si>
  <si>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</si>
  <si>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</si>
  <si>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</si>
  <si>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</si>
  <si>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</si>
  <si>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</si>
  <si>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</si>
  <si>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</si>
  <si>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</si>
  <si>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</si>
  <si>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</si>
  <si>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</si>
  <si>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</si>
  <si>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</si>
  <si>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</si>
  <si>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</si>
  <si>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</si>
  <si>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</si>
  <si>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</si>
  <si>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</si>
  <si>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</si>
  <si>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</si>
  <si>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</si>
  <si>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</si>
  <si>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</si>
  <si>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</si>
  <si>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</si>
  <si>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</si>
  <si>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</si>
  <si>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</si>
  <si>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</si>
  <si>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</si>
  <si>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</si>
  <si>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</si>
  <si>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</si>
  <si>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</si>
  <si>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</si>
  <si>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Consolidated Edison Company of New York, Inc.</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</si>
  <si>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</si>
  <si>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</si>
  <si>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</si>
  <si>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</si>
  <si>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</si>
  <si>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</si>
  <si>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</si>
  <si>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</si>
  <si>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</si>
  <si>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</si>
  <si>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</si>
  <si>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</si>
  <si>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</si>
  <si>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</si>
  <si>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</si>
  <si>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</si>
  <si>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</si>
  <si>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</si>
  <si>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</si>
  <si>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</si>
  <si>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</si>
  <si>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</si>
  <si>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</si>
  <si>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</si>
  <si>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</si>
  <si>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</si>
  <si>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</si>
  <si>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</si>
  <si>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</si>
  <si>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</si>
  <si>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</si>
  <si>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</si>
  <si>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</si>
  <si>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</si>
  <si>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</si>
  <si>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</si>
  <si>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</si>
  <si>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</si>
  <si>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</si>
  <si>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</si>
  <si>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</si>
  <si>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</si>
  <si>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</si>
  <si>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</si>
  <si>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</si>
  <si>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</si>
  <si>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</si>
  <si>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</si>
  <si>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</si>
  <si>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</si>
  <si>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</si>
  <si>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</si>
  <si>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</si>
  <si>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</si>
  <si>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</si>
  <si>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</si>
  <si>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</si>
  <si>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</si>
  <si>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</si>
  <si>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</si>
  <si>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</si>
  <si>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</si>
  <si>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</si>
  <si>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</si>
  <si>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</si>
  <si>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</si>
  <si>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</si>
  <si>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</si>
  <si>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</si>
  <si>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</si>
  <si>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</si>
  <si>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</si>
  <si>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</si>
  <si>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</si>
  <si>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</si>
  <si>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</si>
  <si>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</si>
  <si>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</si>
  <si>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</si>
  <si>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</si>
  <si>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</si>
  <si>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</si>
  <si>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</si>
  <si>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</si>
  <si>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</si>
  <si>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</si>
  <si>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</si>
  <si>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</si>
  <si>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</si>
  <si>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</si>
  <si>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</si>
  <si>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</si>
  <si>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</si>
  <si>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</si>
  <si>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         Other (Note E)</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</si>
  <si>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</si>
  <si>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</si>
  <si>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</si>
  <si>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</si>
  <si>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</si>
  <si>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</si>
  <si>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</si>
  <si>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</si>
  <si>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</si>
  <si>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</si>
  <si>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</si>
  <si>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</si>
  <si>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</si>
  <si>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</si>
  <si>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</si>
  <si>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</si>
  <si>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</si>
  <si>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</si>
  <si>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</si>
  <si>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</si>
  <si>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</si>
  <si>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</si>
  <si>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</si>
  <si>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</si>
  <si>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</si>
  <si>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</si>
  <si>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</si>
  <si>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</si>
  <si>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</si>
  <si>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</si>
  <si>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</si>
  <si>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</si>
  <si>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</si>
  <si>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</si>
  <si>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</si>
  <si>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</si>
  <si>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</si>
  <si>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</si>
  <si>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</si>
  <si>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</si>
  <si>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</si>
  <si>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</si>
  <si>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</si>
  <si>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</si>
  <si>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</si>
  <si>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</si>
  <si>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</si>
  <si>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</si>
  <si>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</si>
  <si>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</si>
  <si>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</si>
  <si>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</si>
  <si>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</si>
  <si>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</si>
  <si>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</si>
  <si>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</si>
  <si>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</si>
  <si>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</si>
  <si>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</si>
  <si>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</si>
  <si>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</si>
  <si>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</si>
  <si>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</si>
  <si>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</si>
  <si>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</si>
  <si>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</si>
  <si>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</si>
  <si>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</si>
  <si>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</si>
  <si>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</si>
  <si>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</si>
  <si>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</si>
  <si>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</si>
  <si>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</si>
  <si>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</si>
  <si>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</si>
  <si>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</si>
  <si>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</si>
  <si>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</si>
  <si>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</si>
  <si>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</si>
  <si>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</si>
  <si>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</si>
  <si>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</si>
  <si>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</si>
  <si>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</si>
  <si>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</si>
  <si>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</si>
  <si>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</si>
  <si>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</si>
  <si>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</si>
  <si>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</si>
  <si>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</si>
  <si>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</si>
  <si>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</si>
  <si>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</si>
  <si>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</si>
  <si>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</si>
  <si>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</si>
  <si>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</si>
  <si>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</si>
  <si>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</si>
  <si>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</si>
  <si>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</si>
  <si>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</si>
  <si>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</si>
  <si>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</si>
  <si>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</si>
  <si>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</si>
  <si>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</si>
  <si>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</si>
  <si>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</si>
  <si>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</si>
  <si>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</si>
  <si>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</si>
  <si>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</si>
  <si>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</si>
  <si>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</si>
  <si>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</si>
  <si>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</si>
  <si>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</si>
  <si>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</si>
  <si>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</si>
  <si>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</si>
  <si>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</si>
  <si>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</si>
  <si>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</si>
  <si>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</si>
  <si>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</si>
  <si>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</si>
  <si>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</si>
  <si>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</si>
  <si>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</si>
  <si>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</si>
  <si>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</si>
  <si>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</si>
  <si>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</si>
  <si>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</si>
  <si>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</si>
  <si>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</si>
  <si>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</si>
  <si>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</si>
  <si>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</si>
  <si>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</si>
  <si>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</si>
  <si>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</si>
  <si>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</si>
  <si>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</si>
  <si>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</si>
  <si>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</si>
  <si>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</si>
  <si>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</si>
  <si>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</si>
  <si>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</si>
  <si>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</si>
  <si>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</si>
  <si>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</si>
  <si>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</si>
  <si>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</si>
  <si>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</si>
  <si>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</si>
  <si>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</si>
  <si>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</si>
  <si>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</si>
  <si>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</si>
  <si>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</si>
  <si>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</si>
  <si>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</si>
  <si>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</si>
  <si>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</si>
  <si>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</si>
  <si>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</si>
  <si>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</si>
  <si>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</si>
  <si>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</si>
  <si>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Tab</t>
  </si>
  <si>
    <t>Proration of Projected Accumulated Deferred Income Taxes</t>
  </si>
  <si>
    <t>Proration of Actual Accumulated Deferred Income Taxes</t>
  </si>
  <si>
    <t>Excess Accumulated Deferred Income Tax Rate Base and Amortization</t>
  </si>
  <si>
    <t>IT Permanent Differences</t>
  </si>
  <si>
    <t>Depreciation Rates</t>
  </si>
  <si>
    <t>Corrections</t>
  </si>
  <si>
    <t>Miscellaneous Current and Accrued Liabilities</t>
  </si>
  <si>
    <t>Prior Year ADIT</t>
  </si>
  <si>
    <t>Accrued Vacation</t>
  </si>
  <si>
    <t>Other</t>
  </si>
  <si>
    <t>LAND HELD FOR FUTURE USE</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</si>
  <si>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</si>
  <si>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</si>
  <si>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</si>
  <si>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</si>
  <si>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</si>
  <si>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</si>
  <si>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</si>
  <si>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</si>
  <si>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 xml:space="preserve">  Steam</t>
  </si>
  <si>
    <t>T W/S</t>
  </si>
  <si>
    <t>TAXES OTHER THAN INCOME TAXES (TOTAL COMPANY)</t>
  </si>
  <si>
    <t xml:space="preserve">  Total</t>
  </si>
  <si>
    <t>NA=</t>
  </si>
  <si>
    <t>DA=</t>
  </si>
  <si>
    <t xml:space="preserve">The following acronyms are used for allocators:   </t>
  </si>
  <si>
    <t>T W/S=</t>
  </si>
  <si>
    <t>transmission wages and salaries as % of electric wages and salaries</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</si>
  <si>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</si>
  <si>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</si>
  <si>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</si>
  <si>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</si>
  <si>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</si>
  <si>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</si>
  <si>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</si>
  <si>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</si>
  <si>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</si>
  <si>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</si>
  <si>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</si>
  <si>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</si>
  <si>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</si>
  <si>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</si>
  <si>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</si>
  <si>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</si>
  <si>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</si>
  <si>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</si>
  <si>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Rate Base</t>
  </si>
  <si>
    <t>Return</t>
  </si>
  <si>
    <t>Preferred and Common Equity Return</t>
  </si>
  <si>
    <t>Income Tax Factor</t>
  </si>
  <si>
    <t>T/(1-T)</t>
  </si>
  <si>
    <t>Debt Return</t>
  </si>
  <si>
    <t>Permanent Book/Tax Differences</t>
  </si>
  <si>
    <t xml:space="preserve">  Transmission - Direct Assign</t>
  </si>
  <si>
    <t>Energy Storage Equipment</t>
  </si>
  <si>
    <t>Intangible Plant - Transmission Software</t>
  </si>
  <si>
    <t>Transmission General and Intangible</t>
  </si>
  <si>
    <t>Truck Automobile</t>
  </si>
  <si>
    <t>Light Truck Automobile</t>
  </si>
  <si>
    <t>Intangible Plant - Software 5 years</t>
  </si>
  <si>
    <t>Intangible Plant - Software 10 years</t>
  </si>
  <si>
    <t>Intangible Plant - Software 15 years</t>
  </si>
  <si>
    <t>Intangible Plant - Software 20 years</t>
  </si>
  <si>
    <t>Office Furniture and Equipment - EDP Equipment</t>
  </si>
  <si>
    <t>391</t>
  </si>
  <si>
    <t>Office Furniture and Equipment - All Other</t>
  </si>
  <si>
    <t>392</t>
  </si>
  <si>
    <t>Transportation Equipment - All</t>
  </si>
  <si>
    <t xml:space="preserve">  Common Equity and Preferred Stock</t>
  </si>
  <si>
    <t>RETURN (Note H)</t>
  </si>
  <si>
    <t>ANNUAL TRANSMISSION REVENUE REQUIREMENT BEFORE REVENUE CREDITS</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</si>
  <si>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</si>
  <si>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</si>
  <si>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</si>
  <si>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Alternative Minimum Tax</t>
  </si>
  <si>
    <t>Net Operating Loss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</si>
  <si>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</si>
  <si>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</si>
  <si>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</si>
  <si>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</si>
  <si>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</si>
  <si>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</si>
  <si>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</si>
  <si>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</si>
  <si>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</si>
  <si>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Employee Stock Based Compensation</t>
  </si>
  <si>
    <t>352-353.17.f</t>
  </si>
  <si>
    <t xml:space="preserve">  Subtotal - Transmission to Allocate</t>
  </si>
  <si>
    <t xml:space="preserve">  Less:  EPRI Dues in Account 566</t>
  </si>
  <si>
    <t xml:space="preserve">  Plus:  Direct Assigned Regulatory Commission Expenses</t>
  </si>
  <si>
    <t>350-351 fn</t>
  </si>
  <si>
    <t>Appendix A</t>
  </si>
  <si>
    <t>320-323.112.b fn</t>
  </si>
  <si>
    <t>320-323.197.b</t>
  </si>
  <si>
    <t>320-323.189.b</t>
  </si>
  <si>
    <t>320-323.185.b</t>
  </si>
  <si>
    <t xml:space="preserve">         Gross Receipts Tax</t>
  </si>
  <si>
    <t>354-355.20.b</t>
  </si>
  <si>
    <t>354-355.21.b</t>
  </si>
  <si>
    <t>354-355.23.b</t>
  </si>
  <si>
    <t>354-355.24,25,26.b</t>
  </si>
  <si>
    <t>S19 W/S</t>
  </si>
  <si>
    <t>CP*S19 W/S</t>
  </si>
  <si>
    <t>S19P</t>
  </si>
  <si>
    <t>S19 W/S T</t>
  </si>
  <si>
    <t>355 fn</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</si>
  <si>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</si>
  <si>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</si>
  <si>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</si>
  <si>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</si>
  <si>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</si>
  <si>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</si>
  <si>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</si>
  <si>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</si>
  <si>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</si>
  <si>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</si>
  <si>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</si>
  <si>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</si>
  <si>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</si>
  <si>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</si>
  <si>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</si>
  <si>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</si>
  <si>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</si>
  <si>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</si>
  <si>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</si>
  <si>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</si>
  <si>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</si>
  <si>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</si>
  <si>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</si>
  <si>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</si>
  <si>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</si>
  <si>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</si>
  <si>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</si>
  <si>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</si>
  <si>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</si>
  <si>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</si>
  <si>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</si>
  <si>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</si>
  <si>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262-263.35+262-263.36. l</t>
  </si>
  <si>
    <t>262-263.4.l</t>
  </si>
  <si>
    <t>262-263.28.l</t>
  </si>
  <si>
    <t>262-263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</si>
  <si>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</si>
  <si>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</si>
  <si>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</si>
  <si>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</si>
  <si>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</si>
  <si>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</si>
  <si>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</si>
  <si>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</si>
  <si>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</si>
  <si>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</si>
  <si>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</si>
  <si>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</si>
  <si>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</si>
  <si>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</si>
  <si>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214, line TBD</t>
  </si>
  <si>
    <t>227, Line 8 fn</t>
  </si>
  <si>
    <t>227, line 5 fn</t>
  </si>
  <si>
    <t>110-111, line 57 fn</t>
  </si>
  <si>
    <t>112-113, line 28 fn</t>
  </si>
  <si>
    <t>Unfunded Liabilities - Account 242</t>
  </si>
  <si>
    <t xml:space="preserve">Schedule 19 Projects </t>
  </si>
  <si>
    <t>Schedule 19 Projects</t>
  </si>
  <si>
    <t>(r)</t>
  </si>
  <si>
    <t>Total Days in Projected Rate Year (Line 14, Col b)</t>
  </si>
  <si>
    <t>Calculated</t>
  </si>
  <si>
    <r>
      <t>RATE BASE (Note A):</t>
    </r>
    <r>
      <rPr>
        <b/>
        <sz val="12"/>
        <color indexed="10"/>
        <rFont val="Arial"/>
        <family val="2"/>
      </rPr>
      <t xml:space="preserve"> </t>
    </r>
  </si>
  <si>
    <t>Form No. 1 or Transmission Formula Rate Reference</t>
  </si>
  <si>
    <t>Year =</t>
  </si>
  <si>
    <t>`</t>
  </si>
  <si>
    <t>Appendix A line #</t>
  </si>
  <si>
    <t>200-201.3.c+6.c</t>
  </si>
  <si>
    <t>200-201.3.d+6.d</t>
  </si>
  <si>
    <t>200-201.3.e+6.e</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</si>
  <si>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</si>
  <si>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</si>
  <si>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</si>
  <si>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</si>
  <si>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</si>
  <si>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</si>
  <si>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</si>
  <si>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</si>
  <si>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</si>
  <si>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</si>
  <si>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Con Edison will exclude items in Account 930.2 shown on FF1 page 335 that are greater than $1 M and not directly or indirectly related to the provision of transmission services.</t>
  </si>
  <si>
    <t>Amortization of Excess Deferred Income Taxes (enter negative)</t>
  </si>
  <si>
    <t>336-337</t>
  </si>
  <si>
    <t>ANNUAL TRANSMISSION REVENUE REQUIREMENT (ATRR)</t>
  </si>
  <si>
    <t>N</t>
  </si>
  <si>
    <t>Gross receipt tax rate</t>
  </si>
  <si>
    <t>Revenue requirement</t>
  </si>
  <si>
    <t>Gross Receipts Tax</t>
  </si>
  <si>
    <t>Note N</t>
  </si>
  <si>
    <t>Weighted Preferred and Common Equity Rate</t>
  </si>
  <si>
    <t>Weighted Debt Rate</t>
  </si>
  <si>
    <t>Rate Year = 2021</t>
  </si>
  <si>
    <t>Total (d) * (e)</t>
  </si>
  <si>
    <t>Total (g) * (h)</t>
  </si>
  <si>
    <t>Grand Total (b) + (f) + (i)</t>
  </si>
  <si>
    <t>Allocator</t>
  </si>
  <si>
    <t>Net General Plant - Using Allocator</t>
  </si>
  <si>
    <t>Net Intangible Plant -  - Using Allocator</t>
  </si>
  <si>
    <t>Net Common Plant -  - Using Allocator</t>
  </si>
  <si>
    <t>Accumulated Deferred Income Taxes - Using Allocator</t>
  </si>
  <si>
    <t>Land Held for Future Use - Using Allocator</t>
  </si>
  <si>
    <t>Other Rate Base Items - Using Allocator</t>
  </si>
  <si>
    <t>Total Rate Base</t>
  </si>
  <si>
    <t>Notes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</si>
  <si>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</si>
  <si>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</si>
  <si>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</si>
  <si>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</si>
  <si>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Note B:  The allocation factors used to allocate total excess accumulated deferred income taxes to local transmission projections are (to be completed when used)</t>
  </si>
  <si>
    <t>Workpaper 4: Permanent Book/Tax Differences</t>
  </si>
  <si>
    <t xml:space="preserve">ROE per New York Public Service Commission, Case No. </t>
  </si>
  <si>
    <t>In accordance with its formula rate protocols, Con Edison shall recalculate its Annual Transmission</t>
  </si>
  <si>
    <t>Workpaper 8: Electric and Common Depreciation and Amortization Rates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</si>
  <si>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</si>
  <si>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</si>
  <si>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</si>
  <si>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</si>
  <si>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</si>
  <si>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</si>
  <si>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</si>
  <si>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</si>
  <si>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Rate (Note 1)</t>
  </si>
  <si>
    <t>common plant allocator (allocate common plant and common expenses to total electric)</t>
  </si>
  <si>
    <t>Prior Period Corrections</t>
  </si>
  <si>
    <t>Workpaper 9: Prior Period Corrections</t>
  </si>
  <si>
    <t>Prior Year Accumulated Deferred Income Taxes</t>
  </si>
  <si>
    <t>)g)</t>
  </si>
  <si>
    <t>356 fn</t>
  </si>
  <si>
    <t>(Note A)</t>
  </si>
  <si>
    <t>Note A:  The common equity, preferred stock and long-term debt amounts are not used for capital structure purposes since the CSRA requires use of the NYPSC approved capital structure.</t>
  </si>
  <si>
    <t>Return on Schedule 19 Projects</t>
  </si>
  <si>
    <t>ACCUMULATED DEFERRED INCOME TAXES  (Note B)</t>
  </si>
  <si>
    <t>Amortization of Excess Deferred Income Tax Adjustment</t>
  </si>
  <si>
    <t>Total Transmission Plant</t>
  </si>
  <si>
    <t>Total Electric Plant</t>
  </si>
  <si>
    <t xml:space="preserve">  Total (excludes common)</t>
  </si>
  <si>
    <t>All amounts shown are based on 13 month averages which monthly numbers are contained in footnotes to the FF1 (with the following exceptions: CWC in line 28, which is based upon one-eigth of O&amp;M,Accumulated Deferred Income Taxes in line 24 and Excess Accumulated Deferred Income  Taxes in line 25, which are beginning/ending year averages and prorated amounts) .</t>
  </si>
  <si>
    <t>O</t>
  </si>
  <si>
    <t>Tax Effect of Permanent Book/Tax Differences</t>
  </si>
  <si>
    <t>The Annual True-Up Adjustment ("ATU") component of the Formula Rate for each Year shall be determined as follows:</t>
  </si>
  <si>
    <t>(iii)</t>
  </si>
  <si>
    <t>Schedule 19 Projects Included in Each Project Group</t>
  </si>
  <si>
    <t>Schedule 19</t>
  </si>
  <si>
    <t>Schedule 10</t>
  </si>
  <si>
    <t>Schedule 10 Projects</t>
  </si>
  <si>
    <t>(6)</t>
  </si>
  <si>
    <t>(7)</t>
  </si>
  <si>
    <t>S10 W/S</t>
  </si>
  <si>
    <t>CP*S10 W/S</t>
  </si>
  <si>
    <t>Schedule Specific Projects</t>
  </si>
  <si>
    <t>Schedule Specific Projects Plant Allocator</t>
  </si>
  <si>
    <t>(s)</t>
  </si>
  <si>
    <t>Total Company</t>
  </si>
  <si>
    <t>S10P</t>
  </si>
  <si>
    <t>S10 W/S T</t>
  </si>
  <si>
    <t>Schedule 10 Projects - Land Held for Future Use</t>
  </si>
  <si>
    <t>GP19=</t>
  </si>
  <si>
    <t>GPE19=</t>
  </si>
  <si>
    <t>GP10=</t>
  </si>
  <si>
    <t>GPE10=</t>
  </si>
  <si>
    <t>GPE19</t>
  </si>
  <si>
    <t>GPE10</t>
  </si>
  <si>
    <t>AFUDC Equity</t>
  </si>
  <si>
    <t>GP19 or GP10=</t>
  </si>
  <si>
    <t>GPE 19 ot GPE 10=</t>
  </si>
  <si>
    <t>S19P or S10P=</t>
  </si>
  <si>
    <t>S19 W/S or S10 W/S=</t>
  </si>
  <si>
    <t>S19 W/S T or S10 W/S T</t>
  </si>
  <si>
    <t>Cash Working Capital equals one-eighth (45 days) of O&amp;M allocated to Schedule 19 or Schedule 10 Projects.</t>
  </si>
  <si>
    <t>Debt cost rate = long-term interest  / long term debt.  Preferred cost rate = preferred dividends / preferred outstanding.  For Schedule 19 Projects, the ROE is determined by the New York Public Utilities Commission and capped by the ROE determined by FERC.  The ROE Cap will be supported in the original filing and no change in ROE Cap may be made absent a filing with FERC.  For Schedule 10 Projects, the ROE will be supported in the original filing and no change in ROE Cap may be made absent a filing with FERC.</t>
  </si>
  <si>
    <t>Schedule 10 Projects W/S Allocator</t>
  </si>
  <si>
    <t>ADIT-190 - Includes Only Items Applicable to Schedule 10 Projects</t>
  </si>
  <si>
    <t xml:space="preserve">Schedule 10 Projects </t>
  </si>
  <si>
    <t>ADIT- 282 - Includes Only Items Applicable to Schedule 10 Projects</t>
  </si>
  <si>
    <t>ADIT-283 - Includes Only Items Applicable to Schedule 10 Projects</t>
  </si>
  <si>
    <t>1.  ADIT items related only to Schedule 10 Projects are directly assigned to Column D</t>
  </si>
  <si>
    <t>Schedule 10 Projects Allocation Factors (Note B)</t>
  </si>
  <si>
    <t>Allocated to Schedule 10 Projects</t>
  </si>
  <si>
    <t>2a19</t>
  </si>
  <si>
    <t>2a10</t>
  </si>
  <si>
    <t>2b19</t>
  </si>
  <si>
    <t>2b10</t>
  </si>
  <si>
    <t>2c10</t>
  </si>
  <si>
    <t>2c19</t>
  </si>
  <si>
    <t>2d19</t>
  </si>
  <si>
    <t>2d10</t>
  </si>
  <si>
    <t>Appendix A: Annual Transmission Revenue Requirement for Schedule 19 and Schedule 10 Projects</t>
  </si>
  <si>
    <t>Schedule 10 Project ATRRs</t>
  </si>
  <si>
    <t>ATRRs for Schedule 10 Projects</t>
  </si>
  <si>
    <t>Item</t>
  </si>
  <si>
    <t>Page, Line, Col.</t>
  </si>
  <si>
    <t>Transmission ($)</t>
  </si>
  <si>
    <t>O&amp;M TRANSMISSION EXPENSE</t>
  </si>
  <si>
    <t>Line No.</t>
  </si>
  <si>
    <t>Project Name and #</t>
  </si>
  <si>
    <t>Annual Return Charge ($)</t>
  </si>
  <si>
    <t>Annual Revenue Requirement ($)</t>
  </si>
  <si>
    <t>Incentive Return ($)</t>
  </si>
  <si>
    <t>Total Annual Revenue Requirement ($)</t>
  </si>
  <si>
    <t>True-Up Adjustment ($)</t>
  </si>
  <si>
    <t>Net Revenue Requirement ($)</t>
  </si>
  <si>
    <t>TAXES OTHER THAN INCOME TAXES</t>
  </si>
  <si>
    <t>RETURN AND INCOME TAXES</t>
  </si>
  <si>
    <t>TOTAL</t>
  </si>
  <si>
    <t>Annual Factor for Expenses</t>
  </si>
  <si>
    <t>Annual Factor for Return and Income Taxes</t>
  </si>
  <si>
    <t>Gross Transmission Plant</t>
  </si>
  <si>
    <t>Accumulated Depreciation - Transmission</t>
  </si>
  <si>
    <t>Annual Expenses Without Depreciation ($)</t>
  </si>
  <si>
    <t>Gross Plant ($)</t>
  </si>
  <si>
    <t>Accumulated Depreciation ($)</t>
  </si>
  <si>
    <t>(Note P)</t>
  </si>
  <si>
    <t>Note C</t>
  </si>
  <si>
    <t>Direct Assignable Rate Base</t>
  </si>
  <si>
    <t>Workpaper 1: Average Balances for Most Rate Base Items and Transmission Depreciation and Amortization Expenses</t>
  </si>
  <si>
    <t>Average Balances for Most Rate Base Items and Transmission Depreciation and Amortization Expenses</t>
  </si>
  <si>
    <t>Annual Transmission Revenue Requirement for Schedule 19 and Schedule 10 Projects</t>
  </si>
  <si>
    <t>GENERAL AND COMMON DEPRECIATION EXPENSE</t>
  </si>
  <si>
    <t>Schedule 19 Project ATRRs</t>
  </si>
  <si>
    <t>ATRRs for Schedule 19 Projects</t>
  </si>
  <si>
    <t>ADIT-Current Year (Schedule 19 Projects)</t>
  </si>
  <si>
    <t>ADIT-Current Year (Schedule 10 Projects)</t>
  </si>
  <si>
    <t>ADIT-Prior Year (Schedule 19 Projects)</t>
  </si>
  <si>
    <t>ADIT-Prior Year (Schedule 10 Projects)</t>
  </si>
  <si>
    <t>ADIT Proration Projected (Schedule 19 Projects)</t>
  </si>
  <si>
    <t>ADIT Proration Projected (Schedule 10 Projects)</t>
  </si>
  <si>
    <t>ADIT Proration Actual (Schedule 19 Projects)</t>
  </si>
  <si>
    <t>ADIT Proration Actual (Schedule 10 Projects)</t>
  </si>
  <si>
    <t>EADIT (Schedule 19 Projects)</t>
  </si>
  <si>
    <t>EADIT (Schedule 10 Projects)</t>
  </si>
  <si>
    <t>Project Cost Of Capital (Schedule 19 Projects)</t>
  </si>
  <si>
    <t>Cost Of Capital (Schedule 10 Projects)</t>
  </si>
  <si>
    <t>Annual True-up Adjustment (Schedule 19 Projects)</t>
  </si>
  <si>
    <t>Annual True-up Adjustment (Schedule 10 Projects)</t>
  </si>
  <si>
    <t>GP19</t>
  </si>
  <si>
    <t>GP10</t>
  </si>
  <si>
    <t>Annual Factor for Income Taxes</t>
  </si>
  <si>
    <t>INCOME TAXES</t>
  </si>
  <si>
    <t>Annual Allocation Factor for Income Taxes</t>
  </si>
  <si>
    <t>Annual Income Tax Charge ($)</t>
  </si>
  <si>
    <t>Actual or Projected for the 12 Months Ended December ….</t>
  </si>
  <si>
    <t>(Note 1)</t>
  </si>
  <si>
    <t>Section 6.19.8.2.2 Formula Rate Template</t>
  </si>
  <si>
    <t>Schedule 19 and Schedule 10 Projects</t>
  </si>
  <si>
    <t>3a19</t>
  </si>
  <si>
    <t>3b10</t>
  </si>
  <si>
    <t>Project Return (Schedule 19 Projects)</t>
  </si>
  <si>
    <t>Schedule 19 Projects Cost of Capital</t>
  </si>
  <si>
    <t>Schedule 10 Projects Cost of Capital</t>
  </si>
  <si>
    <t>Schedule 19 Projects Annual True-up Adjustment</t>
  </si>
  <si>
    <t>Schedule 10 Projects Annual True-up Adjustment</t>
  </si>
  <si>
    <t>Depreciation Rates Approved by the Commission and Used to Determine Schedule 19 Projects and Schedule 10 Projects Depreciation and Amortization Expense</t>
  </si>
  <si>
    <t>10a19</t>
  </si>
  <si>
    <t>10b10</t>
  </si>
  <si>
    <t>6a19</t>
  </si>
  <si>
    <t>6b10</t>
  </si>
  <si>
    <t>7a19</t>
  </si>
  <si>
    <t>7b10</t>
  </si>
  <si>
    <t>3a19 or 3b10-EDIT</t>
  </si>
  <si>
    <t>not applicable (the item is not applicable to Schedule 19 Projects or Scheduel 10 Projects)</t>
  </si>
  <si>
    <t>Includes revenue related to Schedule 19 Projects or Schedule 10 Projects only, such as pole attachments, rentals and special use.</t>
  </si>
  <si>
    <t>Includes revenue related to Schedule 19 Projects or Schedule 10 Projects only.</t>
  </si>
  <si>
    <t>gross plant allocator (allocated Schedule 19 Projects or Schedule 10 Projects gross plant as % of electric and common plant)</t>
  </si>
  <si>
    <t>gross electric plant allocator (allocated Schedule 19 Projects or Schedule 10 Projects gross plant as % of total electric gross plant)</t>
  </si>
  <si>
    <t>Schedule 19 Projects or Schedule 10 Projects plant allocator (Schedule 19 Projects or Schedule 10 Projects gross plant as % of total transmission gross plant)</t>
  </si>
  <si>
    <t>Schedule 19 Projects or Schedule 10 Projects wage and salary allocator (Schedule 19 Projects or Schedule 10 Projects wages and salaries as % of total electric wages and salaries)</t>
  </si>
  <si>
    <t>Schedule 19 Projects or Schedule 10 Projects wages and salary allocator for transmission (Schedule 19 Projects or Schedule 10 Projects wages and salaries as a % of transmission wages and salaries)</t>
  </si>
  <si>
    <t>Con Edison either will direct assign O&amp;M expense that have been tracked for the Schedule 19 Projects or Schedule 10 Projects or allocate transmission O&amp;M to the Schedule 19 Projects or Schedule 10 Projects, but not both.</t>
  </si>
  <si>
    <t>In accordance with the NYISO OATT, Section 14.1.5, the gross receipts tax included in the ATRR for Schedule 19 and Schedule 10 Projects is as follows:</t>
  </si>
  <si>
    <t>Schedule 10 Projects - Depreciation Expense</t>
  </si>
  <si>
    <t>Schedule 19 Projects - Depreciation Expense</t>
  </si>
  <si>
    <t>Workpaper 2c19: Accumulated Deferred Income Taxes - Prorated Projection (Schedule 19 Projects)</t>
  </si>
  <si>
    <t>Workpaper 2c10: Accumulated Deferred Income Taxes - Prorated Projection (Schedule 10 Projects)</t>
  </si>
  <si>
    <t>Workpaper 2d19: Accumulated Deferred Income Taxes - Actual Proration (Schedule 19 Projects)</t>
  </si>
  <si>
    <t>Workpaper 2d10: Accumulated Deferred Income Taxes - Actual Proration (Schedule 10 Projects)</t>
  </si>
  <si>
    <t>Workpaper 3a19: Excess Accumulated Deferred Income Taxes (Schedule 19 Projects)</t>
  </si>
  <si>
    <t>Workpaper 3b10: Excess Accumulated Deferred Income Taxes (Schedule 10 Projects)</t>
  </si>
  <si>
    <t>Workpaper 5: Project Return (Schedule 19 Projects)</t>
  </si>
  <si>
    <t>Workpaper 6a19: Project Cost of Capital (Schedule 19 Projects)</t>
  </si>
  <si>
    <t>Workpaper 6b10: Cost of Capital (Schedule 10 Projects)</t>
  </si>
  <si>
    <t>Workpaper 7a19: Annual True-up Adjustment (Schedule 19 Projects)</t>
  </si>
  <si>
    <t>Workpaper 7b10: Annual True-up Adjustment (Schedule 10 Projects)</t>
  </si>
  <si>
    <t>Workpaper 10a19: Schedule 19 Project ATRRs</t>
  </si>
  <si>
    <t>Workpaper 10b10: Schedule 10 Project ATRRs</t>
  </si>
  <si>
    <t xml:space="preserve">Consolidated Edison Company of New York, Inc </t>
  </si>
  <si>
    <t>ROE Ceiling</t>
  </si>
  <si>
    <t>Schedule Specific Projects Wages and Salaries</t>
  </si>
  <si>
    <t>Schedule Specific Projects Wage and Salary Allocator</t>
  </si>
  <si>
    <t>Schedule Specific Projects Transmission Wage and Salary Allocator</t>
  </si>
  <si>
    <t>336 fn</t>
  </si>
  <si>
    <t>Interest Rate True-up (Note 1)</t>
  </si>
  <si>
    <t>Note 1:  Use Workpaper 7a19-True-up Adjustment to determine ATU with actual interest rates and include interest rate true-up adjustment with subsequent ATU adjustment.</t>
  </si>
  <si>
    <t>Interest Rate True-up from (Note 1)</t>
  </si>
  <si>
    <t>Note 1:  Use Workpaper 7a10-True-up Adjustment to determine ATU with actual interest rates and include interest rate true-up adjustment with subsequent ATU adjustment.</t>
  </si>
  <si>
    <t>Corrections are from Workpaper 9 and allocated to Schedule 10 Projects using Col. 15.</t>
  </si>
  <si>
    <t>Workpaper</t>
  </si>
  <si>
    <t>Workpaper 3</t>
  </si>
  <si>
    <t>By project ATRRs are on Workpaper 10a for Schedule 19 Projects and Workpaper 10b for Schedule 10 Projects.</t>
  </si>
  <si>
    <t>Workpaper 2a19: Accumulated Deferred Income Taxes (ADIT) Workpaper - Current Year (Schedule 19 Projects)</t>
  </si>
  <si>
    <t>Workpaper 2a10: Accumulated Deferred Income Taxes (ADIT) Workpaper - Current Year (Schedule 10 Projects)</t>
  </si>
  <si>
    <t>Workpaper 2b19: Accumulated Deferred Income Taxes (ADIT) Workpaper - Prior Year (Schedule 19 Projects)</t>
  </si>
  <si>
    <t>Workpaper 2b10: Accumulated Deferred Income Taxes (ADIT) Workpaper - Prior Year (Schedule 10 Projects)</t>
  </si>
  <si>
    <t>Note B:  From Workpaper 2d-Prior Year ADIT Proration Actual</t>
  </si>
  <si>
    <t>is provided through a Workpaper included in the filed Formula Rate Template, the inputs to the Workpaper must meet this</t>
  </si>
  <si>
    <t>Workpaper and input to the main body of the Formula Rate.</t>
  </si>
  <si>
    <t>True-up adjustment is from Workpaper 7a19 and allocated to Schedule 19 Projects using Col. 13.</t>
  </si>
  <si>
    <t>Corrections are from Workpaper 9 and allocated to Schedule 19 Projects using Col. 13.</t>
  </si>
  <si>
    <t>Annual Allocation Factor for Return and Income Taxes</t>
  </si>
  <si>
    <t>True-up adjustment is from Workpaper 7b10 and allocated to Schedule 10 Projects using Col. 15.</t>
  </si>
  <si>
    <t>For future use</t>
  </si>
  <si>
    <t>(Excess)/ Deficient ADIT - Using Allocator</t>
  </si>
  <si>
    <t>Project Depreciation ($)</t>
  </si>
  <si>
    <t>Project Depreciation Expense ($)</t>
  </si>
  <si>
    <t>303</t>
  </si>
  <si>
    <t>Intangible Plant - C Plant 15 Years</t>
  </si>
  <si>
    <t>Office Furniture and Equipment - EDP Equipment - ERRP</t>
  </si>
  <si>
    <t>Con Edison will provide revised formula rate calculations to support any corrections.</t>
  </si>
  <si>
    <t>Any transmission regulatory expenses allocated to Schedule 19 or Schedule 10 Projects are determined after deducting any directly assigned transmission regulatory expenses.</t>
  </si>
  <si>
    <t xml:space="preserve">  Transmission - Allocate</t>
  </si>
  <si>
    <t xml:space="preserve">  Plus: Transmission Related Regulatory Expenses (Note E)</t>
  </si>
  <si>
    <t xml:space="preserve">For Competitive Projects, add 0.25%. </t>
  </si>
  <si>
    <t>(Note D)</t>
  </si>
  <si>
    <t>Ties to Appendix A, Line 80, Column 7</t>
  </si>
  <si>
    <t>Construction Work in Progress in Rate Base - Schedule 10 Projects</t>
  </si>
  <si>
    <t>216 fn</t>
  </si>
  <si>
    <t>Construction Work in Process in Rate Base</t>
  </si>
  <si>
    <t>CONSTRUCTION WORK IN PROCESS IN RATE BASE</t>
  </si>
  <si>
    <t>230b</t>
  </si>
  <si>
    <t xml:space="preserve">  Amortization of Abandoned Plant</t>
  </si>
  <si>
    <t>Unamortized Abandoned Plant - Schedule 10 Projects</t>
  </si>
  <si>
    <t>230b fn</t>
  </si>
  <si>
    <t>UNAMORTIZED ABANDONED PLANT</t>
  </si>
  <si>
    <t>Construction Work in Process in Rate Base ($)</t>
  </si>
  <si>
    <t>Unamortized Abandoned Plant ($)</t>
  </si>
  <si>
    <t>Abandoned Plant Amortization Expense ($)</t>
  </si>
  <si>
    <t>Abandoned Plant Amortization Expense - Schedule 10 Projects</t>
  </si>
  <si>
    <t>Unamortized Abandoned Plant</t>
  </si>
  <si>
    <t>Q</t>
  </si>
  <si>
    <t>R</t>
  </si>
  <si>
    <t>Schedule 19 projects are not eligible for any ROE incentive adders.</t>
  </si>
  <si>
    <t>ROE ADDITION OF 25 BASIS POINTS FOR NYISO'S PUBLIC POLICY TRANSMISSION PLANNING PROCESS (PPTPP) PROJECTS (Note O)</t>
  </si>
  <si>
    <t>TOTAL WITH ROE ADDITION FOR PPTPP PROJECTS</t>
  </si>
  <si>
    <t xml:space="preserve">The impact of an additional 25 basis points for the ROE on projects resulting from the NYISO's Public Policy Transmission Planning Process under Attachment Y.  </t>
  </si>
  <si>
    <t>Note Q</t>
  </si>
  <si>
    <t xml:space="preserve">Note 1:  The ROE of 10.6% applies to Right of First Refusal Projects.  For Competitive Projects, Con Edison adds </t>
  </si>
  <si>
    <t>0.25% to this 10.6% ROE on Workpaper 10b10-Schedule 10 ATRRs for a total ROE of 10.85%.</t>
  </si>
  <si>
    <t>ROE Addition for PPTPP Projects</t>
  </si>
  <si>
    <t>Formula is direct assigned rate base times 25 basis point additional ROE for PPTPP projects times the common equity ratio times the gross up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</si>
</sst>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_(* #,##0.00000_);_(* \(#,##0.00000\);_(* &quot;-&quot;??_);_(@_)"/>
    <numFmt numFmtId="179" formatCode="#,##0.0000000000000"/>
    <numFmt numFmtId="180" formatCode="0.00000%"/>
    <numFmt numFmtId="181" formatCode="[$-409]mmmm\ d\,\ yyyy;@"/>
    <numFmt numFmtId="182" formatCode="0_);\(0\)"/>
    <numFmt numFmtId="183" formatCode="_(* #,##0.0000_);_(* \(#,##0.0000\);_(* &quot;-&quot;??_);_(@_)"/>
    <numFmt numFmtId="184" formatCode="_(* #,##0.000_);_(* \(#,##0.000\);_(* &quot;-&quot;??_);_(@_)"/>
    <numFmt numFmtId="185" formatCode="_(* #,##0.0_);_(* \(#,##0.0\);_(* &quot;-&quot;??_);_(@_)"/>
  </numFmts>
  <fonts count="54">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1"/>
      <color indexed="8"/>
      <name val="Arial"/>
      <family val="2"/>
    </font>
    <font>
      <u/>
      <sz val="12"/>
      <color theme="1"/>
      <name val="Arial"/>
      <family val="2"/>
    </font>
    <font>
      <sz val="11"/>
      <name val="Arial"/>
      <family val="2"/>
    </font>
    <font>
      <b/>
      <sz val="12"/>
      <color indexed="10"/>
      <name val="Arial"/>
      <family val="2"/>
    </font>
    <font>
      <sz val="12"/>
      <name val="Arial Narrow"/>
      <family val="2"/>
    </font>
    <font>
      <sz val="12"/>
      <color indexed="8"/>
      <name val="Arial"/>
      <family val="2"/>
    </font>
    <font>
      <sz val="12"/>
      <color indexed="10"/>
      <name val="Arial"/>
      <family val="2"/>
    </font>
    <font>
      <sz val="10"/>
      <color indexed="10"/>
      <name val="Arial"/>
      <family val="2"/>
    </font>
    <font>
      <sz val="10"/>
      <name val="Calibri"/>
      <family val="2"/>
      <scheme val="minor"/>
    </font>
    <font>
      <strike/>
      <sz val="10"/>
      <name val="Arial"/>
      <family val="2"/>
    </font>
    <font>
      <sz val="10"/>
      <name val="Arial Narrow"/>
      <family val="2"/>
    </font>
    <font>
      <sz val="11"/>
      <color rgb="FFFF0000"/>
      <name val="Calibri"/>
      <family val="2"/>
      <scheme val="minor"/>
    </font>
    <font>
      <sz val="10"/>
      <color rgb="FFFF0000"/>
      <name val="Arial"/>
      <family val="2"/>
    </font>
    <font>
      <b/>
      <sz val="11"/>
      <color theme="1"/>
      <name val="Calibri"/>
      <family val="2"/>
      <scheme val="minor"/>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49">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164" fontId="5" fillId="0" borderId="0" applyProtection="0"/>
    <xf numFmtId="9" fontId="2" fillId="0" borderId="0" applyFont="0" applyFill="0" applyBorder="0" applyAlignment="0" applyProtection="0"/>
    <xf numFmtId="164" fontId="5" fillId="0" borderId="0" applyProtection="0"/>
  </cellStyleXfs>
  <cellXfs count="912">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8" fontId="18" fillId="0" borderId="0" xfId="1" applyNumberFormat="1" applyFont="1" applyBorder="1"/>
    <xf numFmtId="0" fontId="18" fillId="0" borderId="0" xfId="0" applyFont="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0" fillId="0" borderId="0" xfId="34" applyFont="1"/>
    <xf numFmtId="0" fontId="30"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2" fillId="0" borderId="22" xfId="34" applyFont="1" applyBorder="1" applyAlignment="1">
      <alignment horizontal="center" vertical="center" wrapText="1"/>
    </xf>
    <xf numFmtId="0" fontId="32"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2" fillId="0" borderId="0" xfId="38" applyNumberFormat="1" applyFont="1" applyAlignment="1">
      <alignment vertical="center" wrapText="1"/>
    </xf>
    <xf numFmtId="3" fontId="32" fillId="0" borderId="0" xfId="38" applyNumberFormat="1" applyFont="1" applyFill="1" applyAlignment="1">
      <alignment vertical="center" wrapText="1"/>
    </xf>
    <xf numFmtId="3" fontId="32"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2" fillId="0" borderId="28" xfId="34" applyNumberFormat="1" applyFont="1" applyBorder="1"/>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3"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2" fillId="0" borderId="0" xfId="0" applyFont="1" applyAlignment="1">
      <alignment wrapText="1"/>
    </xf>
    <xf numFmtId="3" fontId="10" fillId="0" borderId="0" xfId="35" applyNumberFormat="1" applyFont="1"/>
    <xf numFmtId="41" fontId="10" fillId="0" borderId="0" xfId="35" applyFont="1"/>
    <xf numFmtId="0" fontId="31"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2"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4" fillId="0" borderId="0" xfId="36" applyFont="1" applyAlignment="1">
      <alignment horizontal="left"/>
    </xf>
    <xf numFmtId="0" fontId="2" fillId="0" borderId="0" xfId="36" applyAlignment="1">
      <alignment horizontal="center"/>
    </xf>
    <xf numFmtId="170" fontId="2" fillId="0" borderId="0" xfId="21" applyNumberFormat="1" applyFont="1" applyFill="1"/>
    <xf numFmtId="0" fontId="35" fillId="0" borderId="0" xfId="36" applyFont="1" applyAlignment="1">
      <alignment horizontal="center"/>
    </xf>
    <xf numFmtId="0" fontId="36" fillId="0" borderId="0" xfId="36" applyFont="1" applyAlignment="1">
      <alignment horizontal="center"/>
    </xf>
    <xf numFmtId="0" fontId="37"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8" fillId="0" borderId="0" xfId="40" applyNumberFormat="1" applyFont="1" applyFill="1"/>
    <xf numFmtId="43" fontId="2" fillId="0" borderId="0" xfId="39" applyFont="1" applyFill="1"/>
    <xf numFmtId="43" fontId="38" fillId="0" borderId="0" xfId="39" applyFont="1" applyFill="1"/>
    <xf numFmtId="169" fontId="38" fillId="0" borderId="0" xfId="36" applyNumberFormat="1" applyFont="1"/>
    <xf numFmtId="169" fontId="38" fillId="0" borderId="0" xfId="19" applyNumberFormat="1" applyFont="1" applyFill="1"/>
    <xf numFmtId="0" fontId="38" fillId="0" borderId="0" xfId="36" applyFont="1" applyAlignment="1">
      <alignment horizontal="center"/>
    </xf>
    <xf numFmtId="169" fontId="33" fillId="0" borderId="0" xfId="39" applyNumberFormat="1" applyFont="1" applyFill="1" applyAlignment="1"/>
    <xf numFmtId="0" fontId="38"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8"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79" fontId="10" fillId="0" borderId="0" xfId="36" applyNumberFormat="1" applyFont="1" applyAlignment="1">
      <alignment horizontal="center"/>
    </xf>
    <xf numFmtId="169" fontId="10" fillId="0" borderId="0" xfId="36" applyNumberFormat="1" applyFont="1" applyAlignment="1">
      <alignment horizontal="center"/>
    </xf>
    <xf numFmtId="0" fontId="2" fillId="0" borderId="0" xfId="36" applyAlignment="1">
      <alignment horizontal="left"/>
    </xf>
    <xf numFmtId="180" fontId="10" fillId="0" borderId="0" xfId="21" applyNumberFormat="1" applyFont="1"/>
    <xf numFmtId="0" fontId="10" fillId="0" borderId="3" xfId="36" applyFont="1" applyBorder="1" applyAlignment="1">
      <alignment horizontal="center" wrapText="1"/>
    </xf>
    <xf numFmtId="10" fontId="0" fillId="0" borderId="0" xfId="0" applyNumberFormat="1"/>
    <xf numFmtId="10" fontId="2" fillId="0" borderId="0" xfId="21" applyNumberFormat="1" applyFont="1"/>
    <xf numFmtId="10" fontId="2" fillId="0" borderId="0" xfId="0" applyNumberFormat="1" applyFont="1"/>
    <xf numFmtId="0" fontId="28" fillId="0" borderId="0" xfId="41" applyFont="1"/>
    <xf numFmtId="0" fontId="28"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182" fontId="10" fillId="0" borderId="0" xfId="39" applyNumberFormat="1" applyFont="1" applyAlignment="1">
      <alignment horizontal="left"/>
    </xf>
    <xf numFmtId="175" fontId="10" fillId="0" borderId="0" xfId="42" applyNumberFormat="1" applyFont="1" applyAlignment="1">
      <alignment horizontal="center"/>
    </xf>
    <xf numFmtId="10" fontId="10" fillId="0" borderId="0" xfId="21" applyNumberFormat="1" applyFont="1" applyFill="1" applyAlignment="1">
      <alignment horizontal="center"/>
    </xf>
    <xf numFmtId="9" fontId="10" fillId="0" borderId="0" xfId="21" applyFont="1"/>
    <xf numFmtId="182" fontId="28" fillId="0" borderId="0" xfId="39" applyNumberFormat="1" applyFont="1" applyAlignment="1">
      <alignment horizontal="left"/>
    </xf>
    <xf numFmtId="175" fontId="10" fillId="0" borderId="0" xfId="42" applyNumberFormat="1" applyFont="1"/>
    <xf numFmtId="10" fontId="10" fillId="0" borderId="0" xfId="41" applyNumberFormat="1" applyFont="1"/>
    <xf numFmtId="0" fontId="3" fillId="0" borderId="0" xfId="0" applyFont="1"/>
    <xf numFmtId="0" fontId="9" fillId="0" borderId="0" xfId="44" applyFont="1" applyAlignment="1">
      <alignment horizontal="centerContinuous"/>
    </xf>
    <xf numFmtId="0" fontId="6" fillId="0" borderId="0" xfId="44" applyFont="1" applyAlignment="1">
      <alignment horizontal="centerContinuous"/>
    </xf>
    <xf numFmtId="0" fontId="3" fillId="0" borderId="0" xfId="0" applyFont="1" applyAlignment="1">
      <alignment horizontal="centerContinuous"/>
    </xf>
    <xf numFmtId="37" fontId="10" fillId="0" borderId="0" xfId="0" applyNumberFormat="1" applyFont="1" applyAlignment="1">
      <alignment horizontal="center" vertical="top"/>
    </xf>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41" fontId="4" fillId="0" borderId="0" xfId="7" applyNumberFormat="1"/>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10" fontId="40" fillId="0" borderId="0" xfId="2" applyNumberFormat="1" applyFont="1" applyFill="1" applyBorder="1" applyAlignment="1" applyProtection="1">
      <alignment horizontal="center"/>
    </xf>
    <xf numFmtId="49" fontId="10" fillId="0" borderId="0" xfId="39" applyNumberFormat="1" applyFont="1" applyAlignment="1">
      <alignment horizontal="left"/>
    </xf>
    <xf numFmtId="10" fontId="10" fillId="0" borderId="0" xfId="41" applyNumberFormat="1" applyFont="1" applyAlignment="1">
      <alignment wrapText="1"/>
    </xf>
    <xf numFmtId="49" fontId="10" fillId="0" borderId="0" xfId="41" applyNumberFormat="1" applyFont="1" applyAlignment="1">
      <alignment horizontal="left"/>
    </xf>
    <xf numFmtId="0" fontId="10" fillId="0" borderId="3" xfId="41" applyFont="1" applyBorder="1" applyAlignment="1">
      <alignment horizontal="center" wrapText="1"/>
    </xf>
    <xf numFmtId="0" fontId="10" fillId="0" borderId="30" xfId="36" applyFont="1" applyBorder="1" applyAlignment="1">
      <alignment wrapText="1"/>
    </xf>
    <xf numFmtId="0" fontId="10" fillId="0" borderId="31" xfId="36" applyFont="1" applyBorder="1" applyAlignment="1">
      <alignment wrapText="1"/>
    </xf>
    <xf numFmtId="0" fontId="32" fillId="0" borderId="0" xfId="0" applyFont="1" applyAlignment="1">
      <alignment horizontal="left" wrapText="1"/>
    </xf>
    <xf numFmtId="0" fontId="8" fillId="3" borderId="0" xfId="7" applyFont="1" applyFill="1" applyAlignment="1">
      <alignment horizontal="center" vertical="center"/>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1"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18" fillId="0" borderId="9" xfId="0" applyFont="1" applyBorder="1"/>
    <xf numFmtId="0" fontId="18" fillId="3" borderId="9" xfId="0" applyFont="1" applyFill="1" applyBorder="1" applyAlignment="1">
      <alignment wrapText="1"/>
    </xf>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0" fontId="18" fillId="0" borderId="8" xfId="0" applyFont="1" applyBorder="1"/>
    <xf numFmtId="0" fontId="18" fillId="0" borderId="1" xfId="0" applyFont="1" applyBorder="1"/>
    <xf numFmtId="10" fontId="18" fillId="0" borderId="1" xfId="2" applyNumberFormat="1" applyFont="1" applyBorder="1"/>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69" fontId="10" fillId="0" borderId="0" xfId="10" applyNumberFormat="1" applyFont="1" applyBorder="1" applyAlignment="1">
      <alignment horizontal="center" wrapText="1"/>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2"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2"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0"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169" fontId="10" fillId="0" borderId="10" xfId="10" applyNumberFormat="1" applyFont="1" applyBorder="1" applyAlignment="1">
      <alignment horizontal="center" wrapText="1"/>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8" fontId="18" fillId="0" borderId="1" xfId="1" applyNumberFormat="1" applyFont="1" applyBorder="1"/>
    <xf numFmtId="177" fontId="18" fillId="0" borderId="7" xfId="0"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2"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2"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2"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2"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0" xfId="5" applyNumberFormat="1" applyFont="1" applyAlignment="1" applyProtection="1">
      <alignment horizontal="right"/>
      <protection locked="0"/>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2"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169" fontId="10" fillId="3" borderId="0" xfId="1" applyNumberFormat="1" applyFont="1" applyFill="1" applyBorder="1" applyAlignment="1" applyProtection="1"/>
    <xf numFmtId="3" fontId="42"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9" xfId="5" applyNumberFormat="1" applyFont="1" applyBorder="1" applyAlignment="1" applyProtection="1">
      <alignment horizontal="center" vertical="top" wrapText="1"/>
      <protection locked="0"/>
    </xf>
    <xf numFmtId="0" fontId="10" fillId="0" borderId="9" xfId="5" applyNumberFormat="1" applyFont="1" applyBorder="1" applyAlignment="1" applyProtection="1">
      <alignment horizontal="center"/>
      <protection locked="0"/>
    </xf>
    <xf numFmtId="0" fontId="10" fillId="0" borderId="9" xfId="32" applyFont="1" applyBorder="1" applyAlignment="1" applyProtection="1">
      <alignment horizontal="center"/>
      <protection locked="0"/>
    </xf>
    <xf numFmtId="180"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4" fillId="0" borderId="0" xfId="3" applyNumberFormat="1" applyFont="1" applyAlignment="1">
      <alignment horizontal="left" wrapText="1"/>
    </xf>
    <xf numFmtId="37" fontId="10" fillId="3" borderId="3" xfId="0" applyNumberFormat="1" applyFont="1" applyFill="1" applyBorder="1" applyAlignment="1">
      <alignment horizontal="right"/>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9" xfId="32" applyFont="1" applyBorder="1" applyAlignment="1" applyProtection="1">
      <alignment horizontal="left"/>
      <protection locked="0"/>
    </xf>
    <xf numFmtId="0" fontId="10" fillId="0" borderId="9" xfId="32" applyFont="1" applyBorder="1" applyAlignment="1" applyProtection="1">
      <alignment horizontal="center" vertical="top"/>
      <protection locked="0"/>
    </xf>
    <xf numFmtId="169" fontId="4" fillId="0" borderId="0" xfId="1" applyNumberFormat="1" applyFill="1"/>
    <xf numFmtId="0" fontId="20" fillId="0" borderId="0" xfId="0" applyFont="1" applyAlignment="1">
      <alignment horizontal="center"/>
    </xf>
    <xf numFmtId="49" fontId="9" fillId="0" borderId="0" xfId="5" applyNumberFormat="1" applyFont="1" applyAlignment="1" applyProtection="1">
      <alignment horizontal="center"/>
    </xf>
    <xf numFmtId="49" fontId="10"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0" fontId="20" fillId="0" borderId="0" xfId="0" applyFont="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169" fontId="10" fillId="0" borderId="0" xfId="1" applyNumberFormat="1" applyFont="1" applyFill="1" applyBorder="1" applyProtection="1">
      <protection locked="0"/>
    </xf>
    <xf numFmtId="164" fontId="10" fillId="0" borderId="0" xfId="5" applyFont="1" applyAlignment="1" applyProtection="1">
      <alignment wrapText="1"/>
      <protection locked="0"/>
    </xf>
    <xf numFmtId="169" fontId="10" fillId="0" borderId="0" xfId="1" applyNumberFormat="1" applyFont="1" applyBorder="1" applyProtection="1">
      <protection locked="0"/>
    </xf>
    <xf numFmtId="0" fontId="2" fillId="3" borderId="0" xfId="7" quotePrefix="1" applyFont="1" applyFill="1" applyAlignment="1">
      <alignment horizontal="left"/>
    </xf>
    <xf numFmtId="0" fontId="8" fillId="0" borderId="6" xfId="7" applyFont="1" applyBorder="1" applyAlignment="1">
      <alignment horizontal="center" vertical="center"/>
    </xf>
    <xf numFmtId="169" fontId="10" fillId="0" borderId="0" xfId="1" applyNumberFormat="1" applyFont="1" applyProtection="1">
      <protection locked="0"/>
    </xf>
    <xf numFmtId="1" fontId="10" fillId="0" borderId="0" xfId="1" applyNumberFormat="1" applyFont="1" applyProtection="1">
      <protection locked="0"/>
    </xf>
    <xf numFmtId="1" fontId="10" fillId="0" borderId="0" xfId="32" applyNumberFormat="1" applyFont="1" applyProtection="1">
      <protection locked="0"/>
    </xf>
    <xf numFmtId="1" fontId="10" fillId="0" borderId="0" xfId="32" applyNumberFormat="1" applyFont="1" applyAlignment="1" applyProtection="1">
      <alignment vertical="top" wrapText="1"/>
      <protection locked="0"/>
    </xf>
    <xf numFmtId="0" fontId="10" fillId="0" borderId="0" xfId="5" applyNumberFormat="1" applyFont="1" applyAlignment="1" applyProtection="1">
      <alignment horizontal="center" wrapText="1"/>
      <protection locked="0"/>
    </xf>
    <xf numFmtId="49" fontId="10" fillId="0" borderId="0" xfId="32" applyNumberFormat="1" applyFont="1" applyProtection="1">
      <protection locked="0"/>
    </xf>
    <xf numFmtId="49" fontId="10" fillId="0" borderId="0" xfId="32" applyNumberFormat="1" applyFont="1" applyAlignment="1" applyProtection="1">
      <alignment horizontal="center"/>
      <protection locked="0"/>
    </xf>
    <xf numFmtId="49" fontId="10" fillId="0" borderId="10" xfId="5" applyNumberFormat="1" applyFont="1" applyBorder="1" applyAlignment="1" applyProtection="1">
      <alignment horizontal="left"/>
      <protection locked="0"/>
    </xf>
    <xf numFmtId="170" fontId="10" fillId="0" borderId="0" xfId="2" applyNumberFormat="1" applyFont="1" applyProtection="1">
      <protection locked="0"/>
    </xf>
    <xf numFmtId="170" fontId="10" fillId="0" borderId="0" xfId="32" applyNumberFormat="1" applyFont="1" applyProtection="1">
      <protection locked="0"/>
    </xf>
    <xf numFmtId="169" fontId="10" fillId="0" borderId="1" xfId="1" applyNumberFormat="1" applyFont="1" applyBorder="1" applyProtection="1">
      <protection locked="0"/>
    </xf>
    <xf numFmtId="174" fontId="10" fillId="0" borderId="0" xfId="1" applyNumberFormat="1" applyFont="1" applyProtection="1">
      <protection locked="0"/>
    </xf>
    <xf numFmtId="170" fontId="10" fillId="0" borderId="11" xfId="5" applyNumberFormat="1" applyFont="1" applyBorder="1" applyAlignment="1" applyProtection="1">
      <alignment horizontal="left"/>
      <protection locked="0"/>
    </xf>
    <xf numFmtId="170" fontId="10" fillId="0" borderId="13" xfId="2" applyNumberFormat="1" applyFont="1" applyBorder="1" applyProtection="1">
      <protection locked="0"/>
    </xf>
    <xf numFmtId="170" fontId="10" fillId="0" borderId="8" xfId="5" applyNumberFormat="1" applyFont="1" applyBorder="1" applyAlignment="1" applyProtection="1">
      <alignment horizontal="left"/>
      <protection locked="0"/>
    </xf>
    <xf numFmtId="170" fontId="10" fillId="0" borderId="7" xfId="2" applyNumberFormat="1" applyFont="1" applyBorder="1" applyProtection="1">
      <protection locked="0"/>
    </xf>
    <xf numFmtId="1" fontId="10" fillId="3" borderId="0" xfId="1" applyNumberFormat="1" applyFont="1" applyFill="1" applyProtection="1">
      <protection locked="0"/>
    </xf>
    <xf numFmtId="169" fontId="10" fillId="0" borderId="3" xfId="1" applyNumberFormat="1" applyFont="1" applyBorder="1" applyProtection="1">
      <protection locked="0"/>
    </xf>
    <xf numFmtId="3" fontId="10" fillId="0" borderId="0" xfId="5" applyNumberFormat="1" applyFont="1" applyAlignment="1" applyProtection="1">
      <alignment horizontal="left"/>
    </xf>
    <xf numFmtId="1" fontId="10" fillId="3" borderId="3" xfId="1" applyNumberFormat="1" applyFont="1" applyFill="1" applyBorder="1" applyProtection="1">
      <protection locked="0"/>
    </xf>
    <xf numFmtId="1" fontId="10" fillId="0" borderId="0" xfId="1" applyNumberFormat="1" applyFont="1" applyAlignment="1" applyProtection="1">
      <alignment horizontal="center"/>
      <protection locked="0"/>
    </xf>
    <xf numFmtId="1" fontId="9" fillId="0" borderId="6" xfId="1" applyNumberFormat="1" applyFont="1" applyBorder="1" applyAlignment="1" applyProtection="1">
      <alignment horizontal="center" wrapText="1"/>
      <protection locked="0"/>
    </xf>
    <xf numFmtId="170" fontId="10" fillId="3" borderId="0" xfId="5" applyNumberFormat="1" applyFont="1" applyFill="1" applyAlignment="1" applyProtection="1">
      <alignment horizontal="left"/>
      <protection locked="0"/>
    </xf>
    <xf numFmtId="1" fontId="10" fillId="3" borderId="0" xfId="1" applyNumberFormat="1" applyFont="1" applyFill="1" applyAlignment="1" applyProtection="1">
      <protection locked="0"/>
    </xf>
    <xf numFmtId="169" fontId="10" fillId="2" borderId="12" xfId="1" applyNumberFormat="1" applyFont="1" applyFill="1" applyBorder="1" applyProtection="1"/>
    <xf numFmtId="169" fontId="10" fillId="0" borderId="10" xfId="1" applyNumberFormat="1" applyFont="1" applyBorder="1" applyProtection="1">
      <protection locked="0"/>
    </xf>
    <xf numFmtId="169" fontId="10" fillId="0" borderId="1" xfId="1" applyNumberFormat="1" applyFont="1" applyFill="1" applyBorder="1" applyProtection="1">
      <protection locked="0"/>
    </xf>
    <xf numFmtId="169" fontId="10" fillId="3" borderId="13" xfId="1" applyNumberFormat="1" applyFont="1" applyFill="1" applyBorder="1" applyProtection="1">
      <protection locked="0"/>
    </xf>
    <xf numFmtId="169" fontId="10" fillId="3" borderId="10" xfId="1" applyNumberFormat="1" applyFont="1" applyFill="1" applyBorder="1" applyProtection="1">
      <protection locked="0"/>
    </xf>
    <xf numFmtId="0" fontId="10" fillId="0" borderId="11" xfId="0" applyFont="1" applyBorder="1"/>
    <xf numFmtId="0" fontId="10" fillId="0" borderId="12" xfId="0" applyFont="1" applyBorder="1"/>
    <xf numFmtId="0" fontId="10" fillId="0" borderId="13" xfId="0" applyFont="1" applyBorder="1"/>
    <xf numFmtId="0" fontId="10" fillId="0" borderId="9" xfId="0" applyFont="1" applyBorder="1" applyAlignment="1">
      <alignment horizontal="centerContinuous"/>
    </xf>
    <xf numFmtId="0" fontId="9" fillId="0" borderId="0" xfId="44" applyFont="1" applyAlignment="1">
      <alignment horizontal="center"/>
    </xf>
    <xf numFmtId="0" fontId="9" fillId="0" borderId="10" xfId="44" applyFont="1" applyBorder="1" applyAlignment="1">
      <alignment horizontal="center"/>
    </xf>
    <xf numFmtId="0" fontId="10" fillId="0" borderId="9" xfId="0" applyFont="1" applyBorder="1"/>
    <xf numFmtId="0" fontId="10" fillId="0" borderId="10" xfId="0" applyFont="1" applyBorder="1" applyAlignment="1">
      <alignment horizontal="center"/>
    </xf>
    <xf numFmtId="0" fontId="10" fillId="3" borderId="10" xfId="0" quotePrefix="1" applyFont="1" applyFill="1" applyBorder="1" applyAlignment="1">
      <alignment horizontal="center"/>
    </xf>
    <xf numFmtId="0" fontId="28" fillId="0" borderId="9" xfId="0" applyFont="1" applyBorder="1"/>
    <xf numFmtId="0" fontId="28" fillId="0" borderId="10" xfId="0" applyFont="1" applyBorder="1" applyAlignment="1">
      <alignment horizontal="center"/>
    </xf>
    <xf numFmtId="0" fontId="10" fillId="0" borderId="9" xfId="0" quotePrefix="1" applyFont="1" applyBorder="1"/>
    <xf numFmtId="169" fontId="10" fillId="0" borderId="0" xfId="39" applyNumberFormat="1" applyFont="1" applyBorder="1"/>
    <xf numFmtId="169" fontId="39" fillId="3" borderId="10" xfId="39" applyNumberFormat="1" applyFont="1" applyFill="1" applyBorder="1"/>
    <xf numFmtId="3" fontId="39" fillId="3" borderId="10" xfId="39" applyNumberFormat="1" applyFont="1" applyFill="1" applyBorder="1"/>
    <xf numFmtId="3" fontId="10" fillId="0" borderId="10" xfId="39" applyNumberFormat="1" applyFont="1" applyBorder="1"/>
    <xf numFmtId="0" fontId="10" fillId="3" borderId="9" xfId="0" applyFont="1" applyFill="1" applyBorder="1" applyAlignment="1">
      <alignment vertical="center"/>
    </xf>
    <xf numFmtId="0" fontId="2" fillId="3" borderId="0" xfId="0" applyFont="1" applyFill="1"/>
    <xf numFmtId="3" fontId="10" fillId="3" borderId="10" xfId="39" applyNumberFormat="1" applyFont="1" applyFill="1" applyBorder="1"/>
    <xf numFmtId="3" fontId="10" fillId="0" borderId="40" xfId="39" applyNumberFormat="1" applyFont="1" applyBorder="1"/>
    <xf numFmtId="0" fontId="10" fillId="0" borderId="10" xfId="0" applyFont="1" applyBorder="1"/>
    <xf numFmtId="10" fontId="10" fillId="3" borderId="10" xfId="0" applyNumberFormat="1" applyFont="1" applyFill="1" applyBorder="1"/>
    <xf numFmtId="3" fontId="10" fillId="0" borderId="10" xfId="0" applyNumberFormat="1" applyFont="1" applyBorder="1"/>
    <xf numFmtId="0" fontId="10" fillId="0" borderId="8" xfId="0" applyFont="1" applyBorder="1"/>
    <xf numFmtId="0" fontId="10" fillId="0" borderId="1" xfId="0" applyFont="1" applyBorder="1"/>
    <xf numFmtId="3" fontId="10" fillId="0" borderId="7" xfId="39" applyNumberFormat="1" applyFont="1" applyBorder="1"/>
    <xf numFmtId="10" fontId="10" fillId="0" borderId="0" xfId="2" applyNumberFormat="1" applyFont="1" applyFill="1" applyBorder="1" applyAlignment="1" applyProtection="1">
      <protection locked="0"/>
    </xf>
    <xf numFmtId="177" fontId="9" fillId="0" borderId="13" xfId="0" applyNumberFormat="1" applyFont="1" applyBorder="1" applyAlignment="1">
      <alignment horizontal="center"/>
    </xf>
    <xf numFmtId="10" fontId="10" fillId="0" borderId="10" xfId="2" applyNumberFormat="1" applyFont="1" applyBorder="1" applyAlignment="1" applyProtection="1"/>
    <xf numFmtId="10" fontId="28" fillId="0" borderId="10" xfId="2" applyNumberFormat="1" applyFont="1" applyBorder="1" applyAlignment="1" applyProtection="1"/>
    <xf numFmtId="10" fontId="10" fillId="0" borderId="7" xfId="2" applyNumberFormat="1" applyFont="1" applyBorder="1" applyAlignment="1" applyProtection="1"/>
    <xf numFmtId="169" fontId="10" fillId="0" borderId="0" xfId="1" applyNumberFormat="1" applyFont="1" applyFill="1" applyProtection="1">
      <protection locked="0"/>
    </xf>
    <xf numFmtId="169" fontId="10" fillId="0" borderId="3" xfId="1" applyNumberFormat="1" applyFont="1" applyFill="1" applyBorder="1" applyProtection="1">
      <protection locked="0"/>
    </xf>
    <xf numFmtId="0" fontId="9" fillId="0" borderId="9" xfId="0" applyFont="1" applyBorder="1" applyAlignment="1">
      <alignment horizontal="center"/>
    </xf>
    <xf numFmtId="3" fontId="9" fillId="0" borderId="0" xfId="46" applyNumberFormat="1" applyFont="1" applyAlignment="1" applyProtection="1">
      <alignment horizontal="center"/>
    </xf>
    <xf numFmtId="164" fontId="10" fillId="0" borderId="0" xfId="46" applyFont="1" applyProtection="1"/>
    <xf numFmtId="0" fontId="10" fillId="0" borderId="0" xfId="46" applyNumberFormat="1" applyFont="1" applyProtection="1"/>
    <xf numFmtId="3" fontId="10" fillId="0" borderId="0" xfId="46" applyNumberFormat="1" applyFont="1" applyProtection="1"/>
    <xf numFmtId="164" fontId="2" fillId="0" borderId="0" xfId="46" applyFont="1" applyProtection="1"/>
    <xf numFmtId="3" fontId="2" fillId="0" borderId="0" xfId="46" applyNumberFormat="1" applyFont="1" applyProtection="1"/>
    <xf numFmtId="0" fontId="2" fillId="0" borderId="0" xfId="46" applyNumberFormat="1" applyFont="1" applyAlignment="1" applyProtection="1">
      <alignment horizontal="center"/>
    </xf>
    <xf numFmtId="0" fontId="2" fillId="0" borderId="0" xfId="46" applyNumberFormat="1" applyFont="1" applyProtection="1"/>
    <xf numFmtId="164" fontId="19" fillId="0" borderId="0" xfId="46" applyFont="1" applyAlignment="1" applyProtection="1">
      <alignment horizontal="center"/>
    </xf>
    <xf numFmtId="164" fontId="28" fillId="0" borderId="0" xfId="46" applyFont="1" applyProtection="1"/>
    <xf numFmtId="0" fontId="28" fillId="0" borderId="0" xfId="46" applyNumberFormat="1" applyFont="1" applyProtection="1"/>
    <xf numFmtId="0" fontId="19" fillId="0" borderId="0" xfId="46" applyNumberFormat="1" applyFont="1" applyAlignment="1" applyProtection="1">
      <alignment horizontal="center"/>
    </xf>
    <xf numFmtId="0" fontId="9" fillId="0" borderId="0" xfId="46" applyNumberFormat="1" applyFont="1" applyAlignment="1" applyProtection="1">
      <alignment horizontal="center"/>
    </xf>
    <xf numFmtId="0" fontId="10" fillId="0" borderId="0" xfId="46" applyNumberFormat="1" applyFont="1" applyAlignment="1" applyProtection="1">
      <alignment horizontal="center"/>
    </xf>
    <xf numFmtId="49" fontId="10" fillId="0" borderId="0" xfId="46" applyNumberFormat="1" applyFont="1" applyAlignment="1" applyProtection="1">
      <alignment horizontal="center"/>
    </xf>
    <xf numFmtId="49" fontId="2" fillId="0" borderId="0" xfId="46" applyNumberFormat="1" applyFont="1" applyAlignment="1" applyProtection="1">
      <alignment horizontal="center"/>
    </xf>
    <xf numFmtId="0" fontId="9" fillId="0" borderId="0" xfId="46" applyNumberFormat="1" applyFont="1" applyProtection="1"/>
    <xf numFmtId="3" fontId="10" fillId="0" borderId="0" xfId="46" applyNumberFormat="1" applyFont="1" applyAlignment="1" applyProtection="1">
      <alignment horizontal="center"/>
    </xf>
    <xf numFmtId="3" fontId="10" fillId="0" borderId="0" xfId="46" applyNumberFormat="1" applyFont="1" applyAlignment="1" applyProtection="1">
      <alignment horizontal="left"/>
    </xf>
    <xf numFmtId="169" fontId="10" fillId="0" borderId="0" xfId="39" applyNumberFormat="1" applyFont="1" applyFill="1" applyBorder="1" applyAlignment="1" applyProtection="1"/>
    <xf numFmtId="169" fontId="10" fillId="0" borderId="0" xfId="30" applyNumberFormat="1" applyFont="1" applyFill="1" applyBorder="1" applyAlignment="1" applyProtection="1"/>
    <xf numFmtId="169" fontId="10" fillId="0" borderId="3" xfId="30" applyNumberFormat="1" applyFont="1" applyFill="1" applyBorder="1" applyAlignment="1" applyProtection="1"/>
    <xf numFmtId="184" fontId="10" fillId="0" borderId="0" xfId="1" applyNumberFormat="1" applyFont="1" applyFill="1" applyBorder="1" applyAlignment="1" applyProtection="1"/>
    <xf numFmtId="10" fontId="45" fillId="0" borderId="0" xfId="47" applyNumberFormat="1" applyFont="1" applyFill="1" applyBorder="1" applyAlignment="1" applyProtection="1"/>
    <xf numFmtId="10" fontId="8" fillId="0" borderId="0" xfId="46" applyNumberFormat="1" applyFont="1" applyProtection="1"/>
    <xf numFmtId="3" fontId="8" fillId="0" borderId="0" xfId="46" applyNumberFormat="1" applyFont="1" applyProtection="1"/>
    <xf numFmtId="43" fontId="10" fillId="0" borderId="0" xfId="30" applyFont="1" applyFill="1" applyBorder="1" applyAlignment="1" applyProtection="1"/>
    <xf numFmtId="0" fontId="2" fillId="0" borderId="0" xfId="46" applyNumberFormat="1" applyFont="1" applyAlignment="1" applyProtection="1">
      <alignment horizontal="fill"/>
    </xf>
    <xf numFmtId="43" fontId="9" fillId="0" borderId="0" xfId="30" applyFont="1" applyFill="1" applyBorder="1" applyAlignment="1" applyProtection="1"/>
    <xf numFmtId="184" fontId="30" fillId="0" borderId="0" xfId="1" applyNumberFormat="1" applyFont="1" applyFill="1" applyBorder="1" applyAlignment="1" applyProtection="1"/>
    <xf numFmtId="3" fontId="46" fillId="0" borderId="0" xfId="46" applyNumberFormat="1" applyFont="1" applyProtection="1"/>
    <xf numFmtId="164" fontId="47" fillId="0" borderId="0" xfId="46" applyFont="1" applyProtection="1"/>
    <xf numFmtId="170" fontId="2" fillId="0" borderId="0" xfId="46" applyNumberFormat="1" applyFont="1" applyAlignment="1" applyProtection="1">
      <alignment horizontal="center"/>
    </xf>
    <xf numFmtId="0" fontId="46" fillId="0" borderId="0" xfId="46" applyNumberFormat="1" applyFont="1" applyProtection="1"/>
    <xf numFmtId="0" fontId="47" fillId="0" borderId="0" xfId="46" applyNumberFormat="1" applyFont="1" applyProtection="1"/>
    <xf numFmtId="164" fontId="46" fillId="0" borderId="0" xfId="46" applyFont="1" applyProtection="1"/>
    <xf numFmtId="3" fontId="9" fillId="0" borderId="0" xfId="46" applyNumberFormat="1" applyFont="1" applyProtection="1"/>
    <xf numFmtId="164" fontId="48" fillId="0" borderId="0" xfId="46" applyFont="1" applyProtection="1"/>
    <xf numFmtId="182" fontId="8" fillId="0" borderId="0" xfId="46" applyNumberFormat="1" applyFont="1" applyAlignment="1" applyProtection="1">
      <alignment horizontal="center"/>
    </xf>
    <xf numFmtId="164" fontId="8" fillId="0" borderId="28" xfId="46" applyFont="1" applyBorder="1" applyProtection="1"/>
    <xf numFmtId="0" fontId="8" fillId="0" borderId="28" xfId="46" applyNumberFormat="1" applyFont="1" applyBorder="1" applyAlignment="1" applyProtection="1">
      <alignment horizontal="center" wrapText="1"/>
    </xf>
    <xf numFmtId="0" fontId="8" fillId="0" borderId="6" xfId="46" applyNumberFormat="1" applyFont="1" applyBorder="1" applyAlignment="1" applyProtection="1">
      <alignment horizontal="center" wrapText="1"/>
    </xf>
    <xf numFmtId="164" fontId="8" fillId="0" borderId="5" xfId="46" applyFont="1" applyBorder="1" applyAlignment="1" applyProtection="1">
      <alignment horizontal="center" wrapText="1"/>
    </xf>
    <xf numFmtId="3" fontId="8" fillId="0" borderId="5" xfId="46" applyNumberFormat="1" applyFont="1" applyBorder="1" applyAlignment="1" applyProtection="1">
      <alignment horizontal="center" wrapText="1"/>
    </xf>
    <xf numFmtId="0" fontId="2" fillId="0" borderId="6" xfId="46" applyNumberFormat="1" applyFont="1" applyBorder="1" applyProtection="1"/>
    <xf numFmtId="0" fontId="2" fillId="0" borderId="28" xfId="46" applyNumberFormat="1" applyFont="1" applyBorder="1" applyProtection="1"/>
    <xf numFmtId="164" fontId="2" fillId="0" borderId="28" xfId="46" applyFont="1" applyBorder="1" applyProtection="1"/>
    <xf numFmtId="0" fontId="2" fillId="0" borderId="29" xfId="46" applyNumberFormat="1" applyFont="1" applyBorder="1" applyProtection="1"/>
    <xf numFmtId="3" fontId="2" fillId="0" borderId="29" xfId="46" applyNumberFormat="1" applyFont="1" applyBorder="1" applyProtection="1"/>
    <xf numFmtId="164" fontId="2" fillId="0" borderId="0" xfId="48" applyFont="1" applyProtection="1"/>
    <xf numFmtId="43" fontId="2" fillId="0" borderId="0" xfId="30" applyFont="1" applyFill="1" applyBorder="1" applyAlignment="1" applyProtection="1"/>
    <xf numFmtId="43" fontId="2" fillId="2" borderId="0" xfId="30" applyFont="1" applyFill="1" applyBorder="1" applyAlignment="1" applyProtection="1">
      <protection locked="0"/>
    </xf>
    <xf numFmtId="169" fontId="2" fillId="3" borderId="0" xfId="30" applyNumberFormat="1" applyFont="1" applyFill="1" applyBorder="1" applyAlignment="1" applyProtection="1">
      <protection locked="0"/>
    </xf>
    <xf numFmtId="184" fontId="2" fillId="0" borderId="0" xfId="30" applyNumberFormat="1" applyFont="1" applyFill="1" applyBorder="1" applyAlignment="1" applyProtection="1"/>
    <xf numFmtId="169" fontId="2" fillId="0" borderId="0" xfId="30" applyNumberFormat="1" applyFont="1" applyFill="1" applyBorder="1" applyAlignment="1" applyProtection="1"/>
    <xf numFmtId="169" fontId="2" fillId="0" borderId="36" xfId="30" applyNumberFormat="1" applyFont="1" applyFill="1" applyBorder="1" applyAlignment="1" applyProtection="1"/>
    <xf numFmtId="169" fontId="2" fillId="2" borderId="0" xfId="30" applyNumberFormat="1" applyFont="1" applyFill="1" applyBorder="1" applyAlignment="1" applyProtection="1">
      <protection locked="0"/>
    </xf>
    <xf numFmtId="169" fontId="2" fillId="2" borderId="36" xfId="30" applyNumberFormat="1" applyFont="1" applyFill="1" applyBorder="1" applyAlignment="1" applyProtection="1">
      <protection locked="0"/>
    </xf>
    <xf numFmtId="185" fontId="2" fillId="2" borderId="0" xfId="30" applyNumberFormat="1" applyFont="1" applyFill="1" applyBorder="1" applyAlignment="1" applyProtection="1">
      <protection locked="0"/>
    </xf>
    <xf numFmtId="43" fontId="2" fillId="0" borderId="36" xfId="30" applyFont="1" applyFill="1" applyBorder="1" applyAlignment="1" applyProtection="1"/>
    <xf numFmtId="164" fontId="2" fillId="0" borderId="3" xfId="46" applyFont="1" applyBorder="1" applyProtection="1"/>
    <xf numFmtId="10" fontId="2" fillId="0" borderId="3" xfId="30" applyNumberFormat="1" applyFont="1" applyFill="1" applyBorder="1" applyAlignment="1" applyProtection="1"/>
    <xf numFmtId="169" fontId="2" fillId="0" borderId="3" xfId="30" applyNumberFormat="1" applyFont="1" applyFill="1" applyBorder="1" applyAlignment="1" applyProtection="1"/>
    <xf numFmtId="164" fontId="2" fillId="0" borderId="22" xfId="46" applyFont="1" applyBorder="1" applyProtection="1"/>
    <xf numFmtId="43" fontId="2" fillId="0" borderId="22" xfId="30" applyFont="1" applyFill="1" applyBorder="1" applyAlignment="1" applyProtection="1"/>
    <xf numFmtId="164" fontId="49" fillId="0" borderId="22" xfId="46" applyFont="1" applyBorder="1" applyProtection="1"/>
    <xf numFmtId="164" fontId="49" fillId="0" borderId="3" xfId="46" applyFont="1" applyBorder="1" applyProtection="1"/>
    <xf numFmtId="169" fontId="2" fillId="0" borderId="22" xfId="30" applyNumberFormat="1" applyFont="1" applyFill="1" applyBorder="1" applyAlignment="1" applyProtection="1"/>
    <xf numFmtId="169" fontId="2" fillId="0" borderId="0" xfId="30" applyNumberFormat="1" applyFont="1" applyFill="1" applyBorder="1" applyAlignment="1" applyProtection="1">
      <alignment horizontal="center"/>
    </xf>
    <xf numFmtId="173" fontId="2" fillId="0" borderId="0" xfId="46" applyNumberFormat="1" applyFont="1" applyProtection="1"/>
    <xf numFmtId="164" fontId="50" fillId="0" borderId="0" xfId="46" applyFont="1" applyProtection="1"/>
    <xf numFmtId="164" fontId="50" fillId="0" borderId="0" xfId="46" applyFont="1" applyAlignment="1" applyProtection="1">
      <alignment horizontal="center"/>
    </xf>
    <xf numFmtId="3" fontId="50" fillId="0" borderId="0" xfId="46" applyNumberFormat="1" applyFont="1" applyProtection="1"/>
    <xf numFmtId="10" fontId="50" fillId="0" borderId="0" xfId="46" applyNumberFormat="1" applyFont="1" applyProtection="1"/>
    <xf numFmtId="0" fontId="50" fillId="0" borderId="0" xfId="46" applyNumberFormat="1" applyFont="1" applyAlignment="1" applyProtection="1">
      <alignment horizontal="right"/>
    </xf>
    <xf numFmtId="169" fontId="2" fillId="0" borderId="0" xfId="1" applyNumberFormat="1" applyFont="1" applyFill="1" applyBorder="1" applyAlignment="1" applyProtection="1">
      <protection locked="0"/>
    </xf>
    <xf numFmtId="169" fontId="2" fillId="0" borderId="0" xfId="30" applyNumberFormat="1" applyFont="1" applyFill="1" applyBorder="1" applyAlignment="1" applyProtection="1">
      <protection locked="0"/>
    </xf>
    <xf numFmtId="169" fontId="9" fillId="0" borderId="0" xfId="1" applyNumberFormat="1" applyFont="1" applyAlignment="1" applyProtection="1">
      <alignment horizontal="center"/>
    </xf>
    <xf numFmtId="169" fontId="19" fillId="0" borderId="0" xfId="1" applyNumberFormat="1" applyFont="1" applyAlignment="1" applyProtection="1">
      <alignment horizontal="center"/>
    </xf>
    <xf numFmtId="169" fontId="2" fillId="0" borderId="0" xfId="1" applyNumberFormat="1" applyFont="1" applyAlignment="1" applyProtection="1">
      <alignment horizontal="center"/>
    </xf>
    <xf numFmtId="169" fontId="8" fillId="0" borderId="41" xfId="1" applyNumberFormat="1" applyFont="1" applyBorder="1" applyAlignment="1" applyProtection="1">
      <alignment horizontal="center" wrapText="1"/>
    </xf>
    <xf numFmtId="169" fontId="2" fillId="0" borderId="20" xfId="1" applyNumberFormat="1" applyFont="1" applyBorder="1" applyAlignment="1" applyProtection="1">
      <alignment horizontal="center"/>
    </xf>
    <xf numFmtId="169" fontId="2" fillId="0" borderId="41" xfId="1" applyNumberFormat="1" applyFont="1" applyBorder="1" applyAlignment="1" applyProtection="1">
      <alignment horizontal="center"/>
    </xf>
    <xf numFmtId="169" fontId="2" fillId="0" borderId="42" xfId="1" applyNumberFormat="1" applyFont="1" applyBorder="1" applyAlignment="1" applyProtection="1">
      <alignment horizontal="center"/>
    </xf>
    <xf numFmtId="169" fontId="2" fillId="0" borderId="16" xfId="1" applyNumberFormat="1" applyFont="1" applyBorder="1" applyAlignment="1" applyProtection="1">
      <alignment horizontal="center"/>
    </xf>
    <xf numFmtId="169" fontId="2" fillId="0" borderId="1" xfId="1" applyNumberFormat="1" applyFont="1" applyBorder="1" applyAlignment="1" applyProtection="1">
      <alignment horizontal="center"/>
    </xf>
    <xf numFmtId="169" fontId="50" fillId="0" borderId="0" xfId="1" applyNumberFormat="1" applyFont="1" applyAlignment="1" applyProtection="1">
      <alignment horizontal="center"/>
    </xf>
    <xf numFmtId="169" fontId="0" fillId="0" borderId="0" xfId="1" applyNumberFormat="1" applyFont="1" applyAlignment="1">
      <alignment horizontal="center"/>
    </xf>
    <xf numFmtId="164" fontId="2" fillId="0" borderId="0" xfId="46" applyFont="1" applyAlignment="1" applyProtection="1">
      <alignment vertical="top" wrapText="1"/>
    </xf>
    <xf numFmtId="10" fontId="9" fillId="0" borderId="0" xfId="2" applyNumberFormat="1" applyFont="1" applyFill="1" applyBorder="1" applyAlignment="1" applyProtection="1"/>
    <xf numFmtId="10" fontId="2" fillId="0" borderId="0" xfId="2" applyNumberFormat="1" applyFont="1" applyFill="1" applyBorder="1" applyAlignment="1" applyProtection="1"/>
    <xf numFmtId="169" fontId="2" fillId="0" borderId="36" xfId="30" applyNumberFormat="1" applyFont="1" applyFill="1" applyBorder="1" applyAlignment="1" applyProtection="1">
      <protection locked="0"/>
    </xf>
    <xf numFmtId="0" fontId="0" fillId="0" borderId="29" xfId="0" applyBorder="1"/>
    <xf numFmtId="169" fontId="0" fillId="3" borderId="36" xfId="1" applyNumberFormat="1" applyFont="1" applyFill="1" applyBorder="1"/>
    <xf numFmtId="0" fontId="0" fillId="0" borderId="22" xfId="0" applyBorder="1"/>
    <xf numFmtId="0" fontId="8" fillId="4" borderId="0" xfId="7" applyFont="1" applyFill="1" applyAlignment="1">
      <alignment horizontal="center" vertical="center" wrapText="1"/>
    </xf>
    <xf numFmtId="0" fontId="8" fillId="4" borderId="0" xfId="7" applyFont="1" applyFill="1" applyAlignment="1">
      <alignment horizontal="center" vertical="center"/>
    </xf>
    <xf numFmtId="169" fontId="2" fillId="2" borderId="0" xfId="1" applyNumberFormat="1" applyFont="1" applyFill="1" applyBorder="1" applyAlignment="1" applyProtection="1">
      <protection locked="0"/>
    </xf>
    <xf numFmtId="164" fontId="2" fillId="0" borderId="0" xfId="46" applyFont="1" applyAlignment="1" applyProtection="1">
      <alignment vertical="top"/>
    </xf>
    <xf numFmtId="164" fontId="8" fillId="0" borderId="6" xfId="46" applyFont="1" applyBorder="1" applyAlignment="1" applyProtection="1">
      <alignment horizontal="center" wrapText="1"/>
    </xf>
    <xf numFmtId="3" fontId="42" fillId="0" borderId="6" xfId="46" applyNumberFormat="1" applyFont="1" applyBorder="1" applyAlignment="1" applyProtection="1">
      <alignment horizontal="center" wrapText="1"/>
    </xf>
    <xf numFmtId="10" fontId="10" fillId="2" borderId="0" xfId="5" applyNumberFormat="1" applyFont="1" applyFill="1" applyProtection="1">
      <protection locked="0"/>
    </xf>
    <xf numFmtId="173" fontId="10" fillId="0" borderId="0" xfId="5" applyNumberFormat="1" applyFont="1" applyProtection="1">
      <protection locked="0"/>
    </xf>
    <xf numFmtId="180" fontId="10" fillId="3" borderId="0" xfId="32" applyNumberFormat="1" applyFont="1" applyFill="1" applyProtection="1">
      <protection locked="0"/>
    </xf>
    <xf numFmtId="0" fontId="42" fillId="0" borderId="6" xfId="46" applyNumberFormat="1" applyFont="1" applyBorder="1" applyAlignment="1" applyProtection="1">
      <alignment horizontal="center" wrapText="1"/>
    </xf>
    <xf numFmtId="10" fontId="2" fillId="2" borderId="36" xfId="2" applyNumberFormat="1" applyFont="1" applyFill="1" applyBorder="1" applyAlignment="1" applyProtection="1">
      <protection locked="0"/>
    </xf>
    <xf numFmtId="169" fontId="2" fillId="3" borderId="0" xfId="30" applyNumberFormat="1" applyFont="1" applyFill="1" applyBorder="1" applyAlignment="1" applyProtection="1"/>
    <xf numFmtId="3" fontId="8" fillId="0" borderId="20" xfId="46" applyNumberFormat="1" applyFont="1" applyBorder="1" applyAlignment="1" applyProtection="1">
      <alignment horizontal="center" wrapText="1"/>
    </xf>
    <xf numFmtId="169" fontId="10" fillId="0" borderId="34" xfId="1" applyNumberFormat="1" applyFont="1" applyBorder="1" applyProtection="1">
      <protection locked="0"/>
    </xf>
    <xf numFmtId="0" fontId="10" fillId="0" borderId="9" xfId="32" applyFont="1" applyBorder="1" applyAlignment="1" applyProtection="1">
      <alignment horizontal="right"/>
      <protection locked="0"/>
    </xf>
    <xf numFmtId="0" fontId="9" fillId="0" borderId="0" xfId="32" applyFont="1" applyProtection="1">
      <protection locked="0"/>
    </xf>
    <xf numFmtId="0" fontId="9" fillId="0" borderId="0" xfId="32" applyFont="1" applyAlignment="1" applyProtection="1">
      <alignment horizontal="center" wrapText="1"/>
      <protection locked="0"/>
    </xf>
    <xf numFmtId="0" fontId="9" fillId="0" borderId="3" xfId="32" applyFont="1" applyBorder="1" applyAlignment="1" applyProtection="1">
      <alignment horizontal="center" wrapText="1"/>
      <protection locked="0"/>
    </xf>
    <xf numFmtId="164" fontId="2" fillId="0" borderId="0" xfId="46" applyFont="1" applyAlignment="1" applyProtection="1">
      <alignment horizontal="center"/>
    </xf>
    <xf numFmtId="176" fontId="10" fillId="0" borderId="0" xfId="5" applyNumberFormat="1" applyFont="1" applyProtection="1">
      <protection locked="0"/>
    </xf>
    <xf numFmtId="176" fontId="10" fillId="0" borderId="3" xfId="5" applyNumberFormat="1" applyFont="1" applyBorder="1" applyProtection="1">
      <protection locked="0"/>
    </xf>
    <xf numFmtId="0" fontId="10" fillId="4" borderId="0" xfId="32" applyFont="1" applyFill="1" applyProtection="1">
      <protection locked="0"/>
    </xf>
    <xf numFmtId="3" fontId="10" fillId="3" borderId="13" xfId="5" applyNumberFormat="1" applyFont="1" applyFill="1" applyBorder="1" applyProtection="1">
      <protection locked="0"/>
    </xf>
    <xf numFmtId="169" fontId="10" fillId="3" borderId="10" xfId="1" applyNumberFormat="1" applyFont="1" applyFill="1" applyBorder="1" applyAlignment="1" applyProtection="1">
      <protection locked="0"/>
    </xf>
    <xf numFmtId="0" fontId="42" fillId="0" borderId="0" xfId="0" applyFont="1" applyAlignment="1">
      <alignment horizontal="center"/>
    </xf>
    <xf numFmtId="0" fontId="42" fillId="0" borderId="0" xfId="0" applyFont="1" applyAlignment="1">
      <alignment wrapText="1"/>
    </xf>
    <xf numFmtId="0" fontId="42" fillId="0" borderId="0" xfId="0" applyFont="1"/>
    <xf numFmtId="164" fontId="42" fillId="0" borderId="6" xfId="46" applyFont="1" applyBorder="1" applyAlignment="1" applyProtection="1">
      <alignment horizontal="center" wrapText="1"/>
    </xf>
    <xf numFmtId="37" fontId="10" fillId="0" borderId="3" xfId="0" applyNumberFormat="1" applyFont="1" applyBorder="1" applyAlignment="1">
      <alignment horizontal="right"/>
    </xf>
    <xf numFmtId="0" fontId="2" fillId="0" borderId="20" xfId="46" applyNumberFormat="1" applyFont="1" applyBorder="1" applyAlignment="1" applyProtection="1">
      <alignment wrapText="1"/>
    </xf>
    <xf numFmtId="3" fontId="42" fillId="0" borderId="6" xfId="45" applyNumberFormat="1" applyFont="1" applyBorder="1" applyAlignment="1">
      <alignment horizontal="center" wrapText="1"/>
    </xf>
    <xf numFmtId="3" fontId="42" fillId="0" borderId="6" xfId="0" applyNumberFormat="1" applyFont="1" applyBorder="1" applyAlignment="1">
      <alignment horizontal="center"/>
    </xf>
    <xf numFmtId="3" fontId="42" fillId="3" borderId="6" xfId="45" applyNumberFormat="1" applyFont="1" applyFill="1" applyBorder="1" applyAlignment="1">
      <alignment horizontal="center" wrapText="1"/>
    </xf>
    <xf numFmtId="169" fontId="10" fillId="0" borderId="3" xfId="39" applyNumberFormat="1" applyFont="1" applyFill="1" applyBorder="1" applyAlignment="1" applyProtection="1"/>
    <xf numFmtId="0" fontId="18" fillId="0" borderId="0" xfId="0" applyFont="1" applyAlignment="1">
      <alignment horizontal="center" wrapText="1"/>
    </xf>
    <xf numFmtId="3" fontId="18" fillId="0" borderId="0" xfId="0" applyNumberFormat="1" applyFont="1"/>
    <xf numFmtId="169" fontId="52" fillId="2" borderId="0" xfId="1" applyNumberFormat="1" applyFont="1" applyFill="1" applyBorder="1" applyAlignment="1" applyProtection="1">
      <protection locked="0"/>
    </xf>
    <xf numFmtId="169" fontId="52" fillId="0" borderId="0" xfId="30" applyNumberFormat="1" applyFont="1" applyFill="1" applyBorder="1" applyAlignment="1" applyProtection="1">
      <protection locked="0"/>
    </xf>
    <xf numFmtId="3" fontId="24" fillId="0" borderId="0" xfId="46" applyNumberFormat="1" applyFont="1" applyAlignment="1" applyProtection="1">
      <alignment horizontal="left"/>
    </xf>
    <xf numFmtId="164" fontId="52" fillId="0" borderId="0" xfId="46" applyFont="1" applyProtection="1"/>
    <xf numFmtId="0" fontId="51" fillId="0" borderId="0" xfId="0" applyFont="1"/>
    <xf numFmtId="0" fontId="24" fillId="0" borderId="0" xfId="0" applyFont="1" applyAlignment="1">
      <alignment horizontal="left"/>
    </xf>
    <xf numFmtId="0" fontId="51" fillId="0" borderId="0" xfId="0" applyFont="1" applyAlignment="1">
      <alignment horizontal="left"/>
    </xf>
    <xf numFmtId="0" fontId="24" fillId="0" borderId="0" xfId="32" applyFont="1" applyProtection="1">
      <protection locked="0"/>
    </xf>
    <xf numFmtId="0" fontId="52" fillId="0" borderId="0" xfId="7" applyFont="1"/>
    <xf numFmtId="3" fontId="10" fillId="0" borderId="0" xfId="19" applyNumberFormat="1" applyFont="1" applyFill="1"/>
    <xf numFmtId="169" fontId="10" fillId="0" borderId="0" xfId="1" applyNumberFormat="1" applyFont="1" applyBorder="1"/>
    <xf numFmtId="3" fontId="10" fillId="3" borderId="0" xfId="36" applyNumberFormat="1" applyFont="1" applyFill="1"/>
    <xf numFmtId="164" fontId="42" fillId="0" borderId="5" xfId="46" applyFont="1" applyBorder="1" applyAlignment="1" applyProtection="1">
      <alignment horizontal="center" wrapText="1"/>
    </xf>
    <xf numFmtId="0" fontId="42" fillId="0" borderId="5" xfId="0" applyFont="1" applyBorder="1" applyAlignment="1">
      <alignment horizontal="center"/>
    </xf>
    <xf numFmtId="3" fontId="42" fillId="0" borderId="6" xfId="0" applyNumberFormat="1" applyFont="1" applyBorder="1" applyAlignment="1">
      <alignment horizontal="center" wrapText="1"/>
    </xf>
    <xf numFmtId="164" fontId="42" fillId="0" borderId="19" xfId="46" applyFont="1" applyBorder="1" applyAlignment="1" applyProtection="1">
      <alignment horizontal="center" wrapText="1"/>
    </xf>
    <xf numFmtId="49" fontId="2" fillId="0" borderId="0" xfId="46" applyNumberFormat="1" applyFont="1" applyAlignment="1" applyProtection="1">
      <alignment horizontal="left"/>
    </xf>
    <xf numFmtId="43" fontId="2" fillId="3" borderId="0" xfId="30" applyFont="1" applyFill="1" applyBorder="1" applyAlignment="1" applyProtection="1"/>
    <xf numFmtId="0" fontId="2" fillId="0" borderId="36" xfId="30" applyNumberFormat="1" applyFont="1" applyFill="1" applyBorder="1" applyAlignment="1" applyProtection="1"/>
    <xf numFmtId="0" fontId="10" fillId="0" borderId="2" xfId="32" applyFont="1" applyBorder="1"/>
    <xf numFmtId="182" fontId="53" fillId="0" borderId="0" xfId="0" applyNumberFormat="1" applyFont="1" applyAlignment="1">
      <alignment horizontal="center"/>
    </xf>
    <xf numFmtId="182" fontId="53" fillId="0" borderId="3" xfId="0" applyNumberFormat="1" applyFont="1" applyBorder="1" applyAlignment="1">
      <alignment horizontal="center"/>
    </xf>
    <xf numFmtId="0" fontId="53" fillId="0" borderId="6" xfId="0" applyFont="1" applyBorder="1" applyAlignment="1">
      <alignment horizontal="center"/>
    </xf>
    <xf numFmtId="0" fontId="0" fillId="0" borderId="3" xfId="0" applyBorder="1"/>
    <xf numFmtId="0" fontId="53" fillId="0" borderId="6" xfId="0" applyFont="1" applyBorder="1" applyAlignment="1">
      <alignment horizontal="center" wrapText="1"/>
    </xf>
    <xf numFmtId="169" fontId="0" fillId="3" borderId="0" xfId="1" applyNumberFormat="1" applyFont="1" applyFill="1"/>
    <xf numFmtId="169" fontId="0" fillId="0" borderId="0" xfId="0" applyNumberFormat="1"/>
    <xf numFmtId="0" fontId="0" fillId="0" borderId="43" xfId="0" applyBorder="1"/>
    <xf numFmtId="0" fontId="9" fillId="0" borderId="0" xfId="2" applyNumberFormat="1" applyFont="1" applyFill="1" applyBorder="1" applyAlignment="1" applyProtection="1"/>
    <xf numFmtId="164" fontId="9" fillId="0" borderId="0" xfId="5" applyFont="1" applyAlignment="1" applyProtection="1">
      <alignment wrapText="1"/>
      <protection locked="0"/>
    </xf>
    <xf numFmtId="0" fontId="10" fillId="3" borderId="8" xfId="32" applyFont="1" applyFill="1" applyBorder="1" applyProtection="1">
      <protection locked="0"/>
    </xf>
    <xf numFmtId="169" fontId="50" fillId="0" borderId="0" xfId="39" applyNumberFormat="1" applyFont="1" applyAlignment="1" applyProtection="1">
      <alignment horizontal="center"/>
    </xf>
    <xf numFmtId="0" fontId="30" fillId="3" borderId="0" xfId="0" applyFont="1" applyFill="1" applyAlignment="1">
      <alignment horizontal="center"/>
    </xf>
    <xf numFmtId="0" fontId="9" fillId="0" borderId="0" xfId="0" applyFont="1" applyAlignment="1">
      <alignment horizontal="center"/>
    </xf>
    <xf numFmtId="0" fontId="30" fillId="0" borderId="0" xfId="0" applyFont="1" applyAlignment="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32" applyFont="1" applyBorder="1" applyAlignment="1" applyProtection="1">
      <alignment horizontal="left" wrapText="1"/>
      <protection locked="0"/>
    </xf>
    <xf numFmtId="0" fontId="10" fillId="0" borderId="0" xfId="32" applyFont="1" applyAlignment="1" applyProtection="1">
      <alignment horizontal="left" wrapText="1"/>
      <protection locked="0"/>
    </xf>
    <xf numFmtId="0" fontId="10" fillId="0" borderId="10" xfId="32" applyFont="1" applyBorder="1" applyAlignment="1" applyProtection="1">
      <alignment horizontal="left" wrapText="1"/>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49" fontId="9" fillId="0" borderId="0" xfId="5" applyNumberFormat="1" applyFont="1" applyAlignment="1" applyProtection="1">
      <alignment horizontal="center"/>
      <protection locked="0"/>
    </xf>
    <xf numFmtId="49" fontId="9" fillId="0" borderId="0" xfId="5" applyNumberFormat="1" applyFont="1" applyAlignment="1" applyProtection="1">
      <alignment horizontal="center"/>
    </xf>
    <xf numFmtId="0" fontId="20" fillId="0" borderId="0" xfId="0" applyFont="1" applyAlignment="1">
      <alignment horizontal="center"/>
    </xf>
    <xf numFmtId="49" fontId="10" fillId="0" borderId="0" xfId="32" applyNumberFormat="1" applyFont="1" applyAlignment="1" applyProtection="1">
      <alignment horizontal="center"/>
      <protection locked="0"/>
    </xf>
    <xf numFmtId="3" fontId="9" fillId="0" borderId="3" xfId="5" applyNumberFormat="1" applyFont="1" applyBorder="1" applyAlignment="1" applyProtection="1">
      <alignment horizontal="center"/>
      <protection locked="0"/>
    </xf>
    <xf numFmtId="0" fontId="9" fillId="0" borderId="3" xfId="5" applyNumberFormat="1" applyFont="1" applyBorder="1" applyAlignment="1" applyProtection="1">
      <alignment horizontal="center"/>
      <protection locked="0"/>
    </xf>
    <xf numFmtId="3" fontId="9" fillId="0" borderId="0" xfId="32" applyNumberFormat="1" applyFont="1" applyAlignment="1" applyProtection="1">
      <alignment horizontal="center"/>
      <protection locked="0"/>
    </xf>
    <xf numFmtId="0" fontId="9" fillId="0" borderId="0" xfId="32" applyFont="1" applyAlignment="1" applyProtection="1">
      <alignment horizontal="center"/>
      <protection locked="0"/>
    </xf>
    <xf numFmtId="3" fontId="10" fillId="0" borderId="0" xfId="5" applyNumberFormat="1" applyFont="1" applyAlignment="1" applyProtection="1">
      <alignment horizontal="center"/>
      <protection locked="0"/>
    </xf>
    <xf numFmtId="3" fontId="9" fillId="0" borderId="6" xfId="5" applyNumberFormat="1" applyFont="1" applyBorder="1" applyAlignment="1" applyProtection="1">
      <alignment horizontal="center"/>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8" fillId="0" borderId="3" xfId="7" applyFont="1" applyBorder="1" applyAlignment="1">
      <alignment horizontal="center"/>
    </xf>
    <xf numFmtId="0" fontId="2" fillId="0" borderId="39" xfId="7" applyFont="1" applyBorder="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xf>
    <xf numFmtId="49" fontId="21" fillId="0" borderId="0" xfId="7" applyNumberFormat="1" applyFont="1" applyAlignment="1">
      <alignment horizontal="center"/>
    </xf>
    <xf numFmtId="0" fontId="21" fillId="0" borderId="0" xfId="7" applyFont="1" applyAlignment="1">
      <alignment horizontal="center"/>
    </xf>
    <xf numFmtId="0" fontId="21" fillId="3" borderId="0" xfId="7" applyFont="1" applyFill="1" applyAlignment="1">
      <alignment horizontal="center"/>
    </xf>
    <xf numFmtId="0" fontId="8" fillId="0" borderId="0" xfId="7" applyFont="1" applyAlignment="1">
      <alignment horizontal="center" vertical="center"/>
    </xf>
    <xf numFmtId="0" fontId="10" fillId="0" borderId="0" xfId="0" applyFont="1" applyAlignment="1">
      <alignment wrapText="1"/>
    </xf>
    <xf numFmtId="0" fontId="21" fillId="0" borderId="0" xfId="0"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21" fillId="0" borderId="0" xfId="37" applyFont="1" applyAlignment="1">
      <alignment horizontal="center"/>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30" fillId="0" borderId="19" xfId="34" applyFont="1" applyBorder="1" applyAlignment="1">
      <alignment horizontal="center" vertical="center"/>
    </xf>
    <xf numFmtId="0" fontId="30" fillId="0" borderId="20" xfId="34" applyFont="1" applyBorder="1" applyAlignment="1">
      <alignment horizontal="center" vertical="center" wrapText="1"/>
    </xf>
    <xf numFmtId="0" fontId="30" fillId="0" borderId="6" xfId="34" applyFont="1" applyBorder="1" applyAlignment="1">
      <alignment horizontal="center" vertical="center" wrapText="1"/>
    </xf>
    <xf numFmtId="0" fontId="30" fillId="0" borderId="19" xfId="34" applyFont="1" applyBorder="1" applyAlignment="1">
      <alignment horizontal="center" vertical="center" wrapText="1"/>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177" fontId="10" fillId="0" borderId="0" xfId="0" applyNumberFormat="1" applyFont="1" applyAlignment="1">
      <alignment horizontal="left"/>
    </xf>
    <xf numFmtId="0" fontId="21"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1" fontId="21" fillId="3" borderId="0" xfId="0" applyNumberFormat="1" applyFont="1" applyFill="1" applyAlignment="1">
      <alignment horizontal="center"/>
    </xf>
    <xf numFmtId="0" fontId="21" fillId="0" borderId="0" xfId="43" applyNumberFormat="1" applyFont="1" applyAlignment="1" applyProtection="1">
      <alignment horizontal="center"/>
      <protection locked="0"/>
    </xf>
    <xf numFmtId="10" fontId="21" fillId="0" borderId="0" xfId="21" applyNumberFormat="1" applyFont="1" applyAlignment="1">
      <alignment horizontal="center"/>
    </xf>
    <xf numFmtId="0" fontId="10" fillId="0" borderId="0" xfId="0" applyFont="1" applyAlignment="1">
      <alignment horizontal="left" vertical="top" wrapText="1"/>
    </xf>
    <xf numFmtId="164" fontId="2" fillId="0" borderId="0" xfId="46" applyFont="1" applyAlignment="1" applyProtection="1">
      <alignment horizontal="left" vertical="center"/>
    </xf>
  </cellXfs>
  <cellStyles count="49">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3" xfId="46" xr:uid="{2112809A-58BF-4191-B15B-ABBF4E8575DB}"/>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GG Template ER11-28 11-18-10" xfId="48" xr:uid="{52B745AF-D1C8-416B-BE67-1A7D3304A08A}"/>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2 3" xfId="47" xr:uid="{1E963373-6E6C-4ADB-B6E2-AB3627ED88A2}"/>
    <cellStyle name="Percent 3" xfId="21" xr:uid="{00000000-0005-0000-0000-000026000000}"/>
    <cellStyle name="Percent 4" xfId="40" xr:uid="{1851FA21-027C-433F-8309-72171705543E}"/>
    <cellStyle name="Percent 7 2" xfId="42" xr:uid="{64E2E0A4-12E6-4F64-A7DA-E7245747D567}"/>
  </cellStyles>
  <dxfs count="4">
    <dxf>
      <numFmt numFmtId="186" formatCode="0.0"/>
    </dxf>
    <dxf>
      <numFmt numFmtId="1" formatCode="0"/>
    </dxf>
    <dxf>
      <numFmt numFmtId="186"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D53"/>
  <sheetViews>
    <sheetView tabSelected="1" zoomScaleNormal="100" workbookViewId="0"/>
  </sheetViews>
  <sheetFormatPr defaultColWidth="9.33203125" defaultRowHeight="13.8"/>
  <cols>
    <col min="1" max="1" width="11.44140625" style="370" customWidth="1"/>
    <col min="2" max="2" width="11" style="370" customWidth="1"/>
    <col min="3" max="3" width="43.6640625" style="370" customWidth="1"/>
    <col min="4" max="4" width="68.6640625" style="370" customWidth="1"/>
    <col min="5" max="16384" width="9.33203125" style="370"/>
  </cols>
  <sheetData>
    <row r="1" spans="1:4" ht="15.6">
      <c r="A1" s="589" t="s">
        <v>683</v>
      </c>
      <c r="B1" s="589"/>
    </row>
    <row r="4" spans="1:4" ht="15.6">
      <c r="A4" s="837" t="s">
        <v>64</v>
      </c>
      <c r="B4" s="837"/>
      <c r="C4" s="837"/>
      <c r="D4" s="837"/>
    </row>
    <row r="5" spans="1:4" ht="15.6">
      <c r="A5" s="838" t="s">
        <v>331</v>
      </c>
      <c r="B5" s="838"/>
      <c r="C5" s="838"/>
      <c r="D5" s="838"/>
    </row>
    <row r="6" spans="1:4" ht="15.6">
      <c r="A6" s="837" t="s">
        <v>684</v>
      </c>
      <c r="B6" s="837"/>
      <c r="C6" s="837"/>
      <c r="D6" s="837"/>
    </row>
    <row r="7" spans="1:4" ht="15.6">
      <c r="A7" s="836" t="str">
        <f>+'Appendix A'!K3</f>
        <v>Actual or Projected for the 12 Months Ended December ….</v>
      </c>
      <c r="B7" s="836"/>
      <c r="C7" s="836"/>
      <c r="D7" s="836"/>
    </row>
    <row r="8" spans="1:4" ht="15.6">
      <c r="A8" s="838" t="s">
        <v>332</v>
      </c>
      <c r="B8" s="838"/>
      <c r="C8" s="838"/>
      <c r="D8" s="838"/>
    </row>
    <row r="10" spans="1:4">
      <c r="B10" s="424" t="s">
        <v>736</v>
      </c>
      <c r="C10" s="425" t="s">
        <v>335</v>
      </c>
      <c r="D10" s="425" t="s">
        <v>231</v>
      </c>
    </row>
    <row r="11" spans="1:4" ht="27.6">
      <c r="B11" s="426" t="s">
        <v>35</v>
      </c>
      <c r="C11" s="370" t="s">
        <v>427</v>
      </c>
      <c r="D11" s="427" t="s">
        <v>657</v>
      </c>
    </row>
    <row r="12" spans="1:4">
      <c r="B12" s="426"/>
    </row>
    <row r="13" spans="1:4" ht="27.6">
      <c r="B13" s="426">
        <v>1</v>
      </c>
      <c r="C13" s="370" t="s">
        <v>122</v>
      </c>
      <c r="D13" s="427" t="s">
        <v>656</v>
      </c>
    </row>
    <row r="14" spans="1:4">
      <c r="B14" s="426"/>
    </row>
    <row r="15" spans="1:4">
      <c r="B15" s="426" t="s">
        <v>619</v>
      </c>
      <c r="C15" s="427" t="s">
        <v>661</v>
      </c>
      <c r="D15" s="370" t="s">
        <v>351</v>
      </c>
    </row>
    <row r="17" spans="2:4">
      <c r="B17" s="426" t="s">
        <v>620</v>
      </c>
      <c r="C17" s="427" t="s">
        <v>662</v>
      </c>
      <c r="D17" s="370" t="s">
        <v>351</v>
      </c>
    </row>
    <row r="18" spans="2:4">
      <c r="B18" s="426"/>
    </row>
    <row r="19" spans="2:4">
      <c r="B19" s="426" t="s">
        <v>621</v>
      </c>
      <c r="C19" s="427" t="s">
        <v>663</v>
      </c>
      <c r="D19" s="370" t="s">
        <v>566</v>
      </c>
    </row>
    <row r="20" spans="2:4">
      <c r="B20" s="426"/>
    </row>
    <row r="21" spans="2:4">
      <c r="B21" s="426" t="s">
        <v>622</v>
      </c>
      <c r="C21" s="427" t="s">
        <v>664</v>
      </c>
      <c r="D21" s="370" t="s">
        <v>566</v>
      </c>
    </row>
    <row r="22" spans="2:4">
      <c r="B22" s="426"/>
    </row>
    <row r="23" spans="2:4" ht="27.6">
      <c r="B23" s="426" t="s">
        <v>624</v>
      </c>
      <c r="C23" s="427" t="s">
        <v>665</v>
      </c>
      <c r="D23" s="370" t="s">
        <v>336</v>
      </c>
    </row>
    <row r="24" spans="2:4">
      <c r="B24" s="426"/>
    </row>
    <row r="25" spans="2:4" ht="27.6">
      <c r="B25" s="426" t="s">
        <v>623</v>
      </c>
      <c r="C25" s="427" t="s">
        <v>666</v>
      </c>
      <c r="D25" s="370" t="s">
        <v>336</v>
      </c>
    </row>
    <row r="26" spans="2:4">
      <c r="B26" s="426"/>
    </row>
    <row r="27" spans="2:4">
      <c r="B27" s="426" t="s">
        <v>625</v>
      </c>
      <c r="C27" s="427" t="s">
        <v>667</v>
      </c>
      <c r="D27" s="370" t="s">
        <v>337</v>
      </c>
    </row>
    <row r="28" spans="2:4">
      <c r="B28" s="426"/>
    </row>
    <row r="29" spans="2:4">
      <c r="B29" s="792" t="s">
        <v>626</v>
      </c>
      <c r="C29" s="793" t="s">
        <v>668</v>
      </c>
      <c r="D29" s="794" t="s">
        <v>337</v>
      </c>
    </row>
    <row r="30" spans="2:4">
      <c r="B30" s="792"/>
      <c r="C30" s="794"/>
      <c r="D30" s="794"/>
    </row>
    <row r="31" spans="2:4">
      <c r="B31" s="792" t="s">
        <v>685</v>
      </c>
      <c r="C31" s="794" t="s">
        <v>669</v>
      </c>
      <c r="D31" s="794" t="s">
        <v>338</v>
      </c>
    </row>
    <row r="33" spans="2:4">
      <c r="B33" s="792" t="s">
        <v>686</v>
      </c>
      <c r="C33" s="794" t="s">
        <v>670</v>
      </c>
      <c r="D33" s="794" t="s">
        <v>338</v>
      </c>
    </row>
    <row r="34" spans="2:4">
      <c r="B34" s="792"/>
      <c r="C34" s="794"/>
      <c r="D34" s="794"/>
    </row>
    <row r="35" spans="2:4">
      <c r="B35" s="792">
        <v>4</v>
      </c>
      <c r="C35" s="794" t="s">
        <v>339</v>
      </c>
      <c r="D35" s="794" t="s">
        <v>388</v>
      </c>
    </row>
    <row r="36" spans="2:4">
      <c r="B36" s="792"/>
      <c r="C36" s="794"/>
      <c r="D36" s="794"/>
    </row>
    <row r="37" spans="2:4">
      <c r="B37" s="792">
        <v>5</v>
      </c>
      <c r="C37" s="794" t="s">
        <v>687</v>
      </c>
      <c r="D37" s="794" t="s">
        <v>571</v>
      </c>
    </row>
    <row r="38" spans="2:4">
      <c r="B38" s="792"/>
      <c r="C38" s="794"/>
      <c r="D38" s="794"/>
    </row>
    <row r="39" spans="2:4">
      <c r="B39" s="792" t="s">
        <v>695</v>
      </c>
      <c r="C39" s="793" t="s">
        <v>671</v>
      </c>
      <c r="D39" s="793" t="s">
        <v>688</v>
      </c>
    </row>
    <row r="40" spans="2:4">
      <c r="B40" s="792"/>
      <c r="C40" s="794"/>
      <c r="D40" s="794"/>
    </row>
    <row r="41" spans="2:4">
      <c r="B41" s="792" t="s">
        <v>696</v>
      </c>
      <c r="C41" s="793" t="s">
        <v>672</v>
      </c>
      <c r="D41" s="793" t="s">
        <v>689</v>
      </c>
    </row>
    <row r="42" spans="2:4">
      <c r="B42" s="792"/>
      <c r="C42" s="794"/>
      <c r="D42" s="794"/>
    </row>
    <row r="43" spans="2:4" ht="27.6">
      <c r="B43" s="792" t="s">
        <v>697</v>
      </c>
      <c r="C43" s="793" t="s">
        <v>673</v>
      </c>
      <c r="D43" s="794" t="s">
        <v>690</v>
      </c>
    </row>
    <row r="44" spans="2:4">
      <c r="B44" s="792"/>
      <c r="C44" s="794"/>
      <c r="D44" s="794"/>
    </row>
    <row r="45" spans="2:4" ht="27.6">
      <c r="B45" s="792" t="s">
        <v>698</v>
      </c>
      <c r="C45" s="793" t="s">
        <v>674</v>
      </c>
      <c r="D45" s="794" t="s">
        <v>691</v>
      </c>
    </row>
    <row r="46" spans="2:4">
      <c r="B46" s="792"/>
      <c r="C46" s="794"/>
      <c r="D46" s="794"/>
    </row>
    <row r="47" spans="2:4" ht="41.4">
      <c r="B47" s="792">
        <v>8</v>
      </c>
      <c r="C47" s="794" t="s">
        <v>340</v>
      </c>
      <c r="D47" s="793" t="s">
        <v>692</v>
      </c>
    </row>
    <row r="49" spans="2:4">
      <c r="B49" s="792">
        <f>+B47+1</f>
        <v>9</v>
      </c>
      <c r="C49" s="794" t="s">
        <v>341</v>
      </c>
      <c r="D49" s="794" t="s">
        <v>564</v>
      </c>
    </row>
    <row r="50" spans="2:4">
      <c r="B50" s="794"/>
      <c r="C50" s="794"/>
      <c r="D50" s="794"/>
    </row>
    <row r="51" spans="2:4">
      <c r="B51" s="792" t="s">
        <v>693</v>
      </c>
      <c r="C51" s="794" t="s">
        <v>659</v>
      </c>
      <c r="D51" s="794" t="s">
        <v>660</v>
      </c>
    </row>
    <row r="52" spans="2:4">
      <c r="B52" s="794"/>
      <c r="C52" s="794"/>
      <c r="D52" s="794"/>
    </row>
    <row r="53" spans="2:4">
      <c r="B53" s="792" t="s">
        <v>694</v>
      </c>
      <c r="C53" s="794" t="s">
        <v>628</v>
      </c>
      <c r="D53" s="794" t="s">
        <v>629</v>
      </c>
    </row>
  </sheetData>
  <mergeCells count="5">
    <mergeCell ref="A7:D7"/>
    <mergeCell ref="A4:D4"/>
    <mergeCell ref="A5:D5"/>
    <mergeCell ref="A6:D6"/>
    <mergeCell ref="A8:D8"/>
  </mergeCells>
  <pageMargins left="0.7" right="0.7" top="0.75" bottom="0.75" header="0.3" footer="0.3"/>
  <pageSetup paperSize="256" scale="1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3:P53"/>
  <sheetViews>
    <sheetView zoomScale="80" zoomScaleNormal="80" zoomScalePageLayoutView="80" workbookViewId="0"/>
  </sheetViews>
  <sheetFormatPr defaultRowHeight="14.4"/>
  <cols>
    <col min="1" max="1" width="6.33203125" customWidth="1"/>
    <col min="2" max="2" width="25.6640625" customWidth="1"/>
    <col min="3" max="3" width="14.6640625" customWidth="1"/>
    <col min="4" max="4" width="13.5546875" customWidth="1"/>
    <col min="5" max="5" width="15.33203125" customWidth="1"/>
    <col min="6" max="6" width="14.44140625" customWidth="1"/>
    <col min="7" max="7" width="13.6640625" customWidth="1"/>
    <col min="8" max="8" width="15.33203125" customWidth="1"/>
    <col min="9" max="9" width="24.5546875" customWidth="1"/>
    <col min="10" max="10" width="4.6640625" customWidth="1"/>
    <col min="11" max="11" width="21.6640625" customWidth="1"/>
    <col min="12" max="12" width="16.6640625" customWidth="1"/>
    <col min="13" max="13" width="18.33203125" customWidth="1"/>
    <col min="14" max="14" width="19.6640625" customWidth="1"/>
    <col min="15" max="15" width="23.33203125" customWidth="1"/>
    <col min="16" max="16" width="26.33203125" customWidth="1"/>
  </cols>
  <sheetData>
    <row r="3" spans="1:16" ht="17.399999999999999">
      <c r="B3" s="875" t="s">
        <v>725</v>
      </c>
      <c r="C3" s="875"/>
      <c r="D3" s="875"/>
      <c r="E3" s="875"/>
      <c r="F3" s="875"/>
      <c r="G3" s="875"/>
      <c r="H3" s="875"/>
      <c r="I3" s="875"/>
      <c r="J3" s="875"/>
      <c r="K3" s="875"/>
      <c r="L3" s="875"/>
      <c r="M3" s="875"/>
      <c r="N3" s="875"/>
      <c r="O3" s="875"/>
      <c r="P3" s="875"/>
    </row>
    <row r="4" spans="1:16" ht="17.399999999999999">
      <c r="B4" s="875" t="s">
        <v>714</v>
      </c>
      <c r="C4" s="875"/>
      <c r="D4" s="875"/>
      <c r="E4" s="875"/>
      <c r="F4" s="875"/>
      <c r="G4" s="875"/>
      <c r="H4" s="875"/>
      <c r="I4" s="875"/>
      <c r="J4" s="875"/>
      <c r="K4" s="875"/>
      <c r="L4" s="875"/>
      <c r="M4" s="875"/>
      <c r="N4" s="875"/>
      <c r="O4" s="875"/>
      <c r="P4" s="875"/>
    </row>
    <row r="5" spans="1:16" ht="17.399999999999999">
      <c r="B5" s="877" t="str">
        <f>+'Appendix A'!K3</f>
        <v>Actual or Projected for the 12 Months Ended December ….</v>
      </c>
      <c r="C5" s="877"/>
      <c r="D5" s="877"/>
      <c r="E5" s="877"/>
      <c r="F5" s="877"/>
      <c r="G5" s="877"/>
      <c r="H5" s="877"/>
      <c r="I5" s="877"/>
      <c r="J5" s="877"/>
      <c r="K5" s="877"/>
      <c r="L5" s="877"/>
      <c r="M5" s="877"/>
      <c r="N5" s="877"/>
      <c r="O5" s="877"/>
      <c r="P5" s="877"/>
    </row>
    <row r="6" spans="1:16" ht="17.399999999999999">
      <c r="B6" s="173"/>
      <c r="P6" s="72"/>
    </row>
    <row r="7" spans="1:16" ht="15.6">
      <c r="B7" s="54" t="s">
        <v>505</v>
      </c>
      <c r="C7" s="567">
        <v>2021</v>
      </c>
      <c r="H7" s="144"/>
    </row>
    <row r="8" spans="1:16" ht="15.6">
      <c r="A8" s="65"/>
      <c r="B8" s="65" t="s">
        <v>216</v>
      </c>
      <c r="C8" s="65"/>
      <c r="D8" s="65"/>
      <c r="E8" s="65"/>
      <c r="F8" s="65"/>
      <c r="G8" s="65"/>
      <c r="H8" s="65"/>
      <c r="I8" s="65"/>
      <c r="J8" s="65"/>
      <c r="K8" s="65"/>
      <c r="L8" s="65"/>
      <c r="M8" s="65"/>
      <c r="N8" s="65"/>
      <c r="O8" s="65"/>
      <c r="P8" s="65"/>
    </row>
    <row r="9" spans="1:16" ht="15.6">
      <c r="A9" s="65"/>
      <c r="B9" s="65"/>
      <c r="C9" s="65"/>
      <c r="D9" s="65"/>
      <c r="E9" s="65"/>
      <c r="F9" s="65"/>
      <c r="G9" s="65"/>
      <c r="H9" s="65"/>
      <c r="I9" s="65"/>
      <c r="J9" s="65"/>
      <c r="K9" s="65"/>
      <c r="L9" s="65"/>
      <c r="M9" s="65"/>
      <c r="N9" s="65"/>
      <c r="O9" s="65"/>
      <c r="P9" s="65"/>
    </row>
    <row r="11" spans="1:16" ht="15.6">
      <c r="A11" s="145"/>
      <c r="B11" s="146" t="s">
        <v>213</v>
      </c>
      <c r="C11" s="145"/>
      <c r="D11" s="145"/>
      <c r="E11" s="145"/>
      <c r="F11" s="145"/>
      <c r="G11" s="145"/>
      <c r="H11" s="145"/>
      <c r="I11" s="145"/>
      <c r="J11" s="145"/>
      <c r="K11" s="146"/>
      <c r="L11" s="145"/>
      <c r="M11" s="145"/>
      <c r="N11" s="145"/>
      <c r="O11" s="145"/>
      <c r="P11" s="145"/>
    </row>
    <row r="12" spans="1:16" ht="37.5" customHeight="1">
      <c r="A12" s="145"/>
      <c r="B12" s="879" t="s">
        <v>217</v>
      </c>
      <c r="C12" s="880"/>
      <c r="D12" s="880"/>
      <c r="E12" s="880"/>
      <c r="F12" s="881"/>
      <c r="G12" s="882" t="s">
        <v>218</v>
      </c>
      <c r="H12" s="883"/>
      <c r="I12" s="884"/>
      <c r="J12" s="147"/>
      <c r="K12" s="885" t="s">
        <v>219</v>
      </c>
      <c r="L12" s="886"/>
      <c r="M12" s="886"/>
      <c r="N12" s="886"/>
      <c r="O12" s="886"/>
      <c r="P12" s="887"/>
    </row>
    <row r="13" spans="1:16" ht="15.6">
      <c r="A13" s="145"/>
      <c r="B13" s="319" t="s">
        <v>69</v>
      </c>
      <c r="C13" s="319" t="s">
        <v>70</v>
      </c>
      <c r="D13" s="319" t="s">
        <v>71</v>
      </c>
      <c r="E13" s="319" t="s">
        <v>72</v>
      </c>
      <c r="F13" s="319" t="s">
        <v>73</v>
      </c>
      <c r="G13" s="319" t="s">
        <v>74</v>
      </c>
      <c r="H13" s="319" t="s">
        <v>75</v>
      </c>
      <c r="I13" s="319" t="s">
        <v>76</v>
      </c>
      <c r="J13" s="320"/>
      <c r="K13" s="319" t="s">
        <v>93</v>
      </c>
      <c r="L13" s="319" t="s">
        <v>94</v>
      </c>
      <c r="M13" s="319" t="s">
        <v>98</v>
      </c>
      <c r="N13" s="319" t="s">
        <v>121</v>
      </c>
      <c r="O13" s="319" t="s">
        <v>195</v>
      </c>
      <c r="P13" s="319" t="s">
        <v>196</v>
      </c>
    </row>
    <row r="14" spans="1:16" ht="135">
      <c r="A14" s="145"/>
      <c r="B14" s="148" t="s">
        <v>50</v>
      </c>
      <c r="C14" s="148" t="s">
        <v>202</v>
      </c>
      <c r="D14" s="148" t="s">
        <v>220</v>
      </c>
      <c r="E14" s="148" t="s">
        <v>501</v>
      </c>
      <c r="F14" s="148" t="s">
        <v>451</v>
      </c>
      <c r="G14" s="148" t="s">
        <v>221</v>
      </c>
      <c r="H14" s="148" t="s">
        <v>452</v>
      </c>
      <c r="I14" s="148" t="s">
        <v>453</v>
      </c>
      <c r="J14" s="149"/>
      <c r="K14" s="150" t="s">
        <v>454</v>
      </c>
      <c r="L14" s="150" t="s">
        <v>455</v>
      </c>
      <c r="M14" s="150" t="s">
        <v>456</v>
      </c>
      <c r="N14" s="150" t="s">
        <v>457</v>
      </c>
      <c r="O14" s="150" t="s">
        <v>458</v>
      </c>
      <c r="P14" s="150" t="s">
        <v>459</v>
      </c>
    </row>
    <row r="15" spans="1:16" ht="15.6">
      <c r="A15" s="145"/>
      <c r="B15" s="145"/>
      <c r="C15" s="149"/>
      <c r="D15" s="149"/>
      <c r="E15" s="149"/>
      <c r="F15" s="149"/>
      <c r="G15" s="149"/>
      <c r="H15" s="149"/>
      <c r="I15" s="149"/>
      <c r="J15" s="149"/>
      <c r="K15" s="151"/>
      <c r="L15" s="151"/>
      <c r="M15" s="151"/>
      <c r="N15" s="151"/>
      <c r="O15" s="151"/>
      <c r="P15" s="151"/>
    </row>
    <row r="16" spans="1:16" ht="15.6">
      <c r="A16" s="145">
        <v>1</v>
      </c>
      <c r="B16" s="152" t="s">
        <v>228</v>
      </c>
      <c r="C16" s="153"/>
      <c r="D16" s="138"/>
      <c r="E16" s="138"/>
      <c r="F16" s="138"/>
      <c r="G16" s="154"/>
      <c r="H16" s="154"/>
      <c r="I16" s="155">
        <v>0</v>
      </c>
      <c r="J16" s="156"/>
      <c r="K16" s="157"/>
      <c r="L16" s="158"/>
      <c r="M16" s="158"/>
      <c r="N16" s="158"/>
      <c r="O16" s="158"/>
      <c r="P16" s="159">
        <f>+I16</f>
        <v>0</v>
      </c>
    </row>
    <row r="17" spans="1:16" ht="15.6">
      <c r="A17" s="145">
        <f t="shared" ref="A17:A29" si="0">+A16+1</f>
        <v>2</v>
      </c>
      <c r="B17" s="153" t="s">
        <v>125</v>
      </c>
      <c r="C17" s="137">
        <v>31</v>
      </c>
      <c r="D17" s="138">
        <f t="shared" ref="D17:D27" si="1">D18+C18</f>
        <v>335</v>
      </c>
      <c r="E17" s="138">
        <f>SUM(C17:C28)</f>
        <v>365</v>
      </c>
      <c r="F17" s="133">
        <f>+D17/E17</f>
        <v>0.9178082191780822</v>
      </c>
      <c r="G17" s="155">
        <v>0</v>
      </c>
      <c r="H17" s="154">
        <f t="shared" ref="H17:H28" si="2">+G17*F17</f>
        <v>0</v>
      </c>
      <c r="I17" s="154">
        <f t="shared" ref="I17:I19" si="3">+H17+I16</f>
        <v>0</v>
      </c>
      <c r="J17" s="156"/>
      <c r="K17" s="160" t="e">
        <f>+M35</f>
        <v>#DIV/0!</v>
      </c>
      <c r="L17" s="158" t="e">
        <f>K17-G17</f>
        <v>#DIV/0!</v>
      </c>
      <c r="M17" s="159" t="e">
        <f>IF(AND(G17&gt;=0,K17&gt;=0),IF(L17&gt;=0,H17,K17/G17*H17),IF(AND(G17&lt;0,K17&lt;0),IF(L17&lt;0,H17,K17/G17*H17),0))</f>
        <v>#DIV/0!</v>
      </c>
      <c r="N17" s="159" t="e">
        <f>IF(AND(G17&gt;=0,K17&gt;=0),IF(L17&gt;=0,L17,0),IF(AND(G17&lt;0,K17&lt;0),IF(L17&lt;0,L17,0),0))</f>
        <v>#DIV/0!</v>
      </c>
      <c r="O17" s="159" t="e">
        <f>IF(AND(G17&gt;=0,K17&lt;0),K17,IF(AND(G17&lt;0,K17&gt;=0),K17,0))</f>
        <v>#DIV/0!</v>
      </c>
      <c r="P17" s="159" t="e">
        <f>P16+M17+(N17+O17)*0.5</f>
        <v>#DIV/0!</v>
      </c>
    </row>
    <row r="18" spans="1:16" ht="15.6">
      <c r="A18" s="145">
        <f t="shared" si="0"/>
        <v>3</v>
      </c>
      <c r="B18" s="153" t="s">
        <v>52</v>
      </c>
      <c r="C18" s="139">
        <v>28</v>
      </c>
      <c r="D18" s="138">
        <f t="shared" si="1"/>
        <v>307</v>
      </c>
      <c r="E18" s="138">
        <f>E17</f>
        <v>365</v>
      </c>
      <c r="F18" s="133">
        <f t="shared" ref="F18:F28" si="4">+D18/E18</f>
        <v>0.84109589041095889</v>
      </c>
      <c r="G18" s="155">
        <v>0</v>
      </c>
      <c r="H18" s="154">
        <f t="shared" si="2"/>
        <v>0</v>
      </c>
      <c r="I18" s="154">
        <f t="shared" si="3"/>
        <v>0</v>
      </c>
      <c r="J18" s="156"/>
      <c r="K18" s="160" t="e">
        <f t="shared" ref="K18:K28" si="5">+M36</f>
        <v>#DIV/0!</v>
      </c>
      <c r="L18" s="158" t="e">
        <f>K18-G18</f>
        <v>#DIV/0!</v>
      </c>
      <c r="M18" s="159" t="e">
        <f t="shared" ref="M18:M28" si="6">IF(AND(G18&gt;=0,K18&gt;=0),IF(L18&gt;=0,H18,K18/G18*H18),IF(AND(G18&lt;0,K18&lt;0),IF(L18&lt;0,H18,K18/G18*H18),0))</f>
        <v>#DIV/0!</v>
      </c>
      <c r="N18" s="159" t="e">
        <f t="shared" ref="N18:N28" si="7">IF(AND(G18&gt;=0,K18&gt;=0),IF(L18&gt;=0,L18,0),IF(AND(G18&lt;0,K18&lt;0),IF(L18&lt;0,L18,0),0))</f>
        <v>#DIV/0!</v>
      </c>
      <c r="O18" s="159" t="e">
        <f t="shared" ref="O18:O28" si="8">IF(AND(G18&gt;=0,K18&lt;0),K18,IF(AND(G18&lt;0,K18&gt;=0),K18,0))</f>
        <v>#DIV/0!</v>
      </c>
      <c r="P18" s="159" t="e">
        <f>P17+M18+(N18+O18)*0.5</f>
        <v>#DIV/0!</v>
      </c>
    </row>
    <row r="19" spans="1:16" ht="15.6">
      <c r="A19" s="145">
        <f t="shared" si="0"/>
        <v>4</v>
      </c>
      <c r="B19" s="153" t="s">
        <v>126</v>
      </c>
      <c r="C19" s="137">
        <v>31</v>
      </c>
      <c r="D19" s="138">
        <f t="shared" si="1"/>
        <v>276</v>
      </c>
      <c r="E19" s="138">
        <f t="shared" ref="E19:E28" si="9">E18</f>
        <v>365</v>
      </c>
      <c r="F19" s="133">
        <f t="shared" si="4"/>
        <v>0.75616438356164384</v>
      </c>
      <c r="G19" s="155">
        <v>0</v>
      </c>
      <c r="H19" s="154">
        <f t="shared" si="2"/>
        <v>0</v>
      </c>
      <c r="I19" s="154">
        <f t="shared" si="3"/>
        <v>0</v>
      </c>
      <c r="J19" s="156"/>
      <c r="K19" s="160" t="e">
        <f t="shared" si="5"/>
        <v>#DIV/0!</v>
      </c>
      <c r="L19" s="158" t="e">
        <f t="shared" ref="L19:L28" si="10">K19-G19</f>
        <v>#DIV/0!</v>
      </c>
      <c r="M19" s="159" t="e">
        <f t="shared" si="6"/>
        <v>#DIV/0!</v>
      </c>
      <c r="N19" s="159" t="e">
        <f t="shared" si="7"/>
        <v>#DIV/0!</v>
      </c>
      <c r="O19" s="159" t="e">
        <f t="shared" si="8"/>
        <v>#DIV/0!</v>
      </c>
      <c r="P19" s="159" t="e">
        <f>P18+M19+(N19+O19)*0.5</f>
        <v>#DIV/0!</v>
      </c>
    </row>
    <row r="20" spans="1:16" ht="15.6">
      <c r="A20" s="145">
        <f t="shared" si="0"/>
        <v>5</v>
      </c>
      <c r="B20" s="153" t="s">
        <v>54</v>
      </c>
      <c r="C20" s="137">
        <v>30</v>
      </c>
      <c r="D20" s="138">
        <f t="shared" si="1"/>
        <v>246</v>
      </c>
      <c r="E20" s="138">
        <f t="shared" si="9"/>
        <v>365</v>
      </c>
      <c r="F20" s="133">
        <f t="shared" si="4"/>
        <v>0.67397260273972603</v>
      </c>
      <c r="G20" s="155">
        <v>0</v>
      </c>
      <c r="H20" s="154">
        <f t="shared" si="2"/>
        <v>0</v>
      </c>
      <c r="I20" s="154">
        <f>+H20+I19</f>
        <v>0</v>
      </c>
      <c r="J20" s="156"/>
      <c r="K20" s="160" t="e">
        <f t="shared" si="5"/>
        <v>#DIV/0!</v>
      </c>
      <c r="L20" s="158" t="e">
        <f t="shared" si="10"/>
        <v>#DIV/0!</v>
      </c>
      <c r="M20" s="159" t="e">
        <f t="shared" si="6"/>
        <v>#DIV/0!</v>
      </c>
      <c r="N20" s="159" t="e">
        <f t="shared" si="7"/>
        <v>#DIV/0!</v>
      </c>
      <c r="O20" s="159" t="e">
        <f t="shared" si="8"/>
        <v>#DIV/0!</v>
      </c>
      <c r="P20" s="159" t="e">
        <f t="shared" ref="P20:P28" si="11">P19+M20+(N20+O20)*0.5</f>
        <v>#DIV/0!</v>
      </c>
    </row>
    <row r="21" spans="1:16" ht="15.6">
      <c r="A21" s="145">
        <f t="shared" si="0"/>
        <v>6</v>
      </c>
      <c r="B21" s="153" t="s">
        <v>51</v>
      </c>
      <c r="C21" s="137">
        <v>31</v>
      </c>
      <c r="D21" s="138">
        <f t="shared" si="1"/>
        <v>215</v>
      </c>
      <c r="E21" s="138">
        <f t="shared" si="9"/>
        <v>365</v>
      </c>
      <c r="F21" s="133">
        <f t="shared" si="4"/>
        <v>0.58904109589041098</v>
      </c>
      <c r="G21" s="155">
        <v>0</v>
      </c>
      <c r="H21" s="154">
        <f t="shared" si="2"/>
        <v>0</v>
      </c>
      <c r="I21" s="154">
        <f t="shared" ref="I21:I28" si="12">+H21+I20</f>
        <v>0</v>
      </c>
      <c r="J21" s="156"/>
      <c r="K21" s="160" t="e">
        <f t="shared" si="5"/>
        <v>#DIV/0!</v>
      </c>
      <c r="L21" s="158" t="e">
        <f t="shared" si="10"/>
        <v>#DIV/0!</v>
      </c>
      <c r="M21" s="159" t="e">
        <f t="shared" si="6"/>
        <v>#DIV/0!</v>
      </c>
      <c r="N21" s="159" t="e">
        <f t="shared" si="7"/>
        <v>#DIV/0!</v>
      </c>
      <c r="O21" s="159" t="e">
        <f t="shared" si="8"/>
        <v>#DIV/0!</v>
      </c>
      <c r="P21" s="159" t="e">
        <f t="shared" si="11"/>
        <v>#DIV/0!</v>
      </c>
    </row>
    <row r="22" spans="1:16" ht="15.6">
      <c r="A22" s="145">
        <f t="shared" si="0"/>
        <v>7</v>
      </c>
      <c r="B22" s="153" t="s">
        <v>55</v>
      </c>
      <c r="C22" s="137">
        <v>30</v>
      </c>
      <c r="D22" s="138">
        <f t="shared" si="1"/>
        <v>185</v>
      </c>
      <c r="E22" s="138">
        <f t="shared" si="9"/>
        <v>365</v>
      </c>
      <c r="F22" s="133">
        <f t="shared" si="4"/>
        <v>0.50684931506849318</v>
      </c>
      <c r="G22" s="155">
        <v>0</v>
      </c>
      <c r="H22" s="154">
        <f t="shared" si="2"/>
        <v>0</v>
      </c>
      <c r="I22" s="154">
        <f t="shared" si="12"/>
        <v>0</v>
      </c>
      <c r="J22" s="156"/>
      <c r="K22" s="160" t="e">
        <f t="shared" si="5"/>
        <v>#DIV/0!</v>
      </c>
      <c r="L22" s="158" t="e">
        <f t="shared" si="10"/>
        <v>#DIV/0!</v>
      </c>
      <c r="M22" s="159" t="e">
        <f t="shared" si="6"/>
        <v>#DIV/0!</v>
      </c>
      <c r="N22" s="159" t="e">
        <f t="shared" si="7"/>
        <v>#DIV/0!</v>
      </c>
      <c r="O22" s="159" t="e">
        <f t="shared" si="8"/>
        <v>#DIV/0!</v>
      </c>
      <c r="P22" s="159" t="e">
        <f t="shared" si="11"/>
        <v>#DIV/0!</v>
      </c>
    </row>
    <row r="23" spans="1:16" ht="15.6">
      <c r="A23" s="145">
        <f t="shared" si="0"/>
        <v>8</v>
      </c>
      <c r="B23" s="153" t="s">
        <v>56</v>
      </c>
      <c r="C23" s="137">
        <v>31</v>
      </c>
      <c r="D23" s="138">
        <f t="shared" si="1"/>
        <v>154</v>
      </c>
      <c r="E23" s="138">
        <f t="shared" si="9"/>
        <v>365</v>
      </c>
      <c r="F23" s="133">
        <f t="shared" si="4"/>
        <v>0.42191780821917807</v>
      </c>
      <c r="G23" s="155">
        <v>0</v>
      </c>
      <c r="H23" s="154">
        <f t="shared" si="2"/>
        <v>0</v>
      </c>
      <c r="I23" s="154">
        <f t="shared" si="12"/>
        <v>0</v>
      </c>
      <c r="J23" s="156"/>
      <c r="K23" s="160" t="e">
        <f t="shared" si="5"/>
        <v>#DIV/0!</v>
      </c>
      <c r="L23" s="158" t="e">
        <f t="shared" si="10"/>
        <v>#DIV/0!</v>
      </c>
      <c r="M23" s="159" t="e">
        <f t="shared" si="6"/>
        <v>#DIV/0!</v>
      </c>
      <c r="N23" s="159" t="e">
        <f t="shared" si="7"/>
        <v>#DIV/0!</v>
      </c>
      <c r="O23" s="159" t="e">
        <f t="shared" si="8"/>
        <v>#DIV/0!</v>
      </c>
      <c r="P23" s="159" t="e">
        <f t="shared" si="11"/>
        <v>#DIV/0!</v>
      </c>
    </row>
    <row r="24" spans="1:16" ht="15.6">
      <c r="A24" s="145">
        <f t="shared" si="0"/>
        <v>9</v>
      </c>
      <c r="B24" s="153" t="s">
        <v>128</v>
      </c>
      <c r="C24" s="137">
        <v>31</v>
      </c>
      <c r="D24" s="138">
        <f t="shared" si="1"/>
        <v>123</v>
      </c>
      <c r="E24" s="138">
        <f t="shared" si="9"/>
        <v>365</v>
      </c>
      <c r="F24" s="133">
        <f t="shared" si="4"/>
        <v>0.33698630136986302</v>
      </c>
      <c r="G24" s="155">
        <v>0</v>
      </c>
      <c r="H24" s="154">
        <f t="shared" si="2"/>
        <v>0</v>
      </c>
      <c r="I24" s="154">
        <f t="shared" si="12"/>
        <v>0</v>
      </c>
      <c r="J24" s="156"/>
      <c r="K24" s="160" t="e">
        <f t="shared" si="5"/>
        <v>#DIV/0!</v>
      </c>
      <c r="L24" s="158" t="e">
        <f t="shared" si="10"/>
        <v>#DIV/0!</v>
      </c>
      <c r="M24" s="159" t="e">
        <f t="shared" si="6"/>
        <v>#DIV/0!</v>
      </c>
      <c r="N24" s="159" t="e">
        <f t="shared" si="7"/>
        <v>#DIV/0!</v>
      </c>
      <c r="O24" s="159" t="e">
        <f t="shared" si="8"/>
        <v>#DIV/0!</v>
      </c>
      <c r="P24" s="159" t="e">
        <f t="shared" si="11"/>
        <v>#DIV/0!</v>
      </c>
    </row>
    <row r="25" spans="1:16" ht="15.6">
      <c r="A25" s="145">
        <f t="shared" si="0"/>
        <v>10</v>
      </c>
      <c r="B25" s="153" t="s">
        <v>58</v>
      </c>
      <c r="C25" s="137">
        <v>30</v>
      </c>
      <c r="D25" s="138">
        <f t="shared" si="1"/>
        <v>93</v>
      </c>
      <c r="E25" s="138">
        <f t="shared" si="9"/>
        <v>365</v>
      </c>
      <c r="F25" s="133">
        <f t="shared" si="4"/>
        <v>0.25479452054794521</v>
      </c>
      <c r="G25" s="155">
        <v>0</v>
      </c>
      <c r="H25" s="154">
        <f t="shared" si="2"/>
        <v>0</v>
      </c>
      <c r="I25" s="154">
        <f t="shared" si="12"/>
        <v>0</v>
      </c>
      <c r="J25" s="156"/>
      <c r="K25" s="160" t="e">
        <f t="shared" si="5"/>
        <v>#DIV/0!</v>
      </c>
      <c r="L25" s="158" t="e">
        <f t="shared" si="10"/>
        <v>#DIV/0!</v>
      </c>
      <c r="M25" s="159" t="e">
        <f t="shared" si="6"/>
        <v>#DIV/0!</v>
      </c>
      <c r="N25" s="159" t="e">
        <f t="shared" si="7"/>
        <v>#DIV/0!</v>
      </c>
      <c r="O25" s="159" t="e">
        <f t="shared" si="8"/>
        <v>#DIV/0!</v>
      </c>
      <c r="P25" s="159" t="e">
        <f t="shared" si="11"/>
        <v>#DIV/0!</v>
      </c>
    </row>
    <row r="26" spans="1:16" ht="15.6">
      <c r="A26" s="145">
        <f t="shared" si="0"/>
        <v>11</v>
      </c>
      <c r="B26" s="153" t="s">
        <v>59</v>
      </c>
      <c r="C26" s="137">
        <v>31</v>
      </c>
      <c r="D26" s="138">
        <f t="shared" si="1"/>
        <v>62</v>
      </c>
      <c r="E26" s="138">
        <f t="shared" si="9"/>
        <v>365</v>
      </c>
      <c r="F26" s="133">
        <f t="shared" si="4"/>
        <v>0.16986301369863013</v>
      </c>
      <c r="G26" s="155">
        <v>0</v>
      </c>
      <c r="H26" s="154">
        <f t="shared" si="2"/>
        <v>0</v>
      </c>
      <c r="I26" s="154">
        <f t="shared" si="12"/>
        <v>0</v>
      </c>
      <c r="J26" s="156"/>
      <c r="K26" s="160" t="e">
        <f t="shared" si="5"/>
        <v>#DIV/0!</v>
      </c>
      <c r="L26" s="158" t="e">
        <f t="shared" si="10"/>
        <v>#DIV/0!</v>
      </c>
      <c r="M26" s="159" t="e">
        <f t="shared" si="6"/>
        <v>#DIV/0!</v>
      </c>
      <c r="N26" s="159" t="e">
        <f t="shared" si="7"/>
        <v>#DIV/0!</v>
      </c>
      <c r="O26" s="159" t="e">
        <f t="shared" si="8"/>
        <v>#DIV/0!</v>
      </c>
      <c r="P26" s="159" t="e">
        <f t="shared" si="11"/>
        <v>#DIV/0!</v>
      </c>
    </row>
    <row r="27" spans="1:16" ht="15.6">
      <c r="A27" s="145">
        <f t="shared" si="0"/>
        <v>12</v>
      </c>
      <c r="B27" s="153" t="s">
        <v>60</v>
      </c>
      <c r="C27" s="137">
        <v>30</v>
      </c>
      <c r="D27" s="138">
        <f t="shared" si="1"/>
        <v>32</v>
      </c>
      <c r="E27" s="138">
        <f t="shared" si="9"/>
        <v>365</v>
      </c>
      <c r="F27" s="133">
        <f t="shared" si="4"/>
        <v>8.7671232876712329E-2</v>
      </c>
      <c r="G27" s="155">
        <v>0</v>
      </c>
      <c r="H27" s="154">
        <f t="shared" si="2"/>
        <v>0</v>
      </c>
      <c r="I27" s="154">
        <f t="shared" si="12"/>
        <v>0</v>
      </c>
      <c r="J27" s="156"/>
      <c r="K27" s="160" t="e">
        <f t="shared" si="5"/>
        <v>#DIV/0!</v>
      </c>
      <c r="L27" s="158" t="e">
        <f t="shared" si="10"/>
        <v>#DIV/0!</v>
      </c>
      <c r="M27" s="159" t="e">
        <f t="shared" si="6"/>
        <v>#DIV/0!</v>
      </c>
      <c r="N27" s="159" t="e">
        <f t="shared" si="7"/>
        <v>#DIV/0!</v>
      </c>
      <c r="O27" s="159" t="e">
        <f t="shared" si="8"/>
        <v>#DIV/0!</v>
      </c>
      <c r="P27" s="159" t="e">
        <f t="shared" si="11"/>
        <v>#DIV/0!</v>
      </c>
    </row>
    <row r="28" spans="1:16" ht="15.6">
      <c r="A28" s="145">
        <f t="shared" si="0"/>
        <v>13</v>
      </c>
      <c r="B28" s="153" t="s">
        <v>129</v>
      </c>
      <c r="C28" s="137">
        <v>31</v>
      </c>
      <c r="D28" s="138">
        <v>1</v>
      </c>
      <c r="E28" s="138">
        <f t="shared" si="9"/>
        <v>365</v>
      </c>
      <c r="F28" s="133">
        <f t="shared" si="4"/>
        <v>2.7397260273972603E-3</v>
      </c>
      <c r="G28" s="155">
        <v>0</v>
      </c>
      <c r="H28" s="154">
        <f t="shared" si="2"/>
        <v>0</v>
      </c>
      <c r="I28" s="154">
        <f t="shared" si="12"/>
        <v>0</v>
      </c>
      <c r="J28" s="156"/>
      <c r="K28" s="160" t="e">
        <f t="shared" si="5"/>
        <v>#DIV/0!</v>
      </c>
      <c r="L28" s="158" t="e">
        <f t="shared" si="10"/>
        <v>#DIV/0!</v>
      </c>
      <c r="M28" s="159" t="e">
        <f t="shared" si="6"/>
        <v>#DIV/0!</v>
      </c>
      <c r="N28" s="159" t="e">
        <f t="shared" si="7"/>
        <v>#DIV/0!</v>
      </c>
      <c r="O28" s="159" t="e">
        <f t="shared" si="8"/>
        <v>#DIV/0!</v>
      </c>
      <c r="P28" s="159" t="e">
        <f t="shared" si="11"/>
        <v>#DIV/0!</v>
      </c>
    </row>
    <row r="29" spans="1:16" ht="15.6">
      <c r="A29" s="145">
        <f t="shared" si="0"/>
        <v>14</v>
      </c>
      <c r="B29" s="161" t="s">
        <v>9</v>
      </c>
      <c r="C29" s="162">
        <f>SUM(C17:C28)</f>
        <v>365</v>
      </c>
      <c r="D29" s="161"/>
      <c r="E29" s="161"/>
      <c r="F29" s="163"/>
      <c r="G29" s="164">
        <f>SUM(G17:G28)</f>
        <v>0</v>
      </c>
      <c r="H29" s="164">
        <f>SUM(H17:H28)</f>
        <v>0</v>
      </c>
      <c r="I29" s="165"/>
      <c r="J29" s="156"/>
      <c r="K29" s="164" t="e">
        <f>SUM(K17:K28)</f>
        <v>#DIV/0!</v>
      </c>
      <c r="L29" s="164" t="e">
        <f t="shared" ref="L29:O29" si="13">SUM(L17:L28)</f>
        <v>#DIV/0!</v>
      </c>
      <c r="M29" s="166" t="e">
        <f t="shared" si="13"/>
        <v>#DIV/0!</v>
      </c>
      <c r="N29" s="166" t="e">
        <f t="shared" si="13"/>
        <v>#DIV/0!</v>
      </c>
      <c r="O29" s="166" t="e">
        <f t="shared" si="13"/>
        <v>#DIV/0!</v>
      </c>
      <c r="P29" s="167"/>
    </row>
    <row r="33" spans="1:13" ht="48.75" customHeight="1">
      <c r="A33" s="65"/>
      <c r="B33" s="65"/>
      <c r="C33" s="174" t="s">
        <v>499</v>
      </c>
      <c r="D33" s="168"/>
      <c r="E33" s="168" t="s">
        <v>206</v>
      </c>
      <c r="F33" s="174" t="s">
        <v>446</v>
      </c>
      <c r="G33" s="174" t="s">
        <v>533</v>
      </c>
      <c r="H33" s="129" t="s">
        <v>210</v>
      </c>
      <c r="I33" s="174" t="s">
        <v>448</v>
      </c>
      <c r="J33" s="65"/>
      <c r="K33" s="174" t="s">
        <v>534</v>
      </c>
      <c r="L33" s="65"/>
      <c r="M33" s="174" t="s">
        <v>535</v>
      </c>
    </row>
    <row r="34" spans="1:13" ht="15.6">
      <c r="A34" s="65"/>
      <c r="B34" s="65" t="s">
        <v>222</v>
      </c>
      <c r="C34" s="65"/>
      <c r="D34" s="65"/>
      <c r="E34" s="65"/>
      <c r="F34" s="65"/>
      <c r="G34" s="65"/>
      <c r="H34" s="65"/>
      <c r="I34" s="65"/>
      <c r="J34" s="65"/>
      <c r="K34" s="65"/>
      <c r="L34" s="65"/>
      <c r="M34" s="65"/>
    </row>
    <row r="35" spans="1:13" ht="15.6">
      <c r="A35" s="65">
        <f>+A29+1</f>
        <v>15</v>
      </c>
      <c r="B35" s="65" t="s">
        <v>125</v>
      </c>
      <c r="C35" s="170">
        <v>0</v>
      </c>
      <c r="D35" s="171"/>
      <c r="E35" s="170">
        <v>0</v>
      </c>
      <c r="F35" s="176" t="e">
        <f>+'Appendix A'!$G$20</f>
        <v>#DIV/0!</v>
      </c>
      <c r="G35" s="171" t="e">
        <f t="shared" ref="G35:G46" si="14">+E35*F35</f>
        <v>#DIV/0!</v>
      </c>
      <c r="H35" s="170">
        <v>0</v>
      </c>
      <c r="I35" s="176" t="e">
        <f>+'Appendix A'!$D$167</f>
        <v>#DIV/0!</v>
      </c>
      <c r="J35" s="65"/>
      <c r="K35" s="171" t="e">
        <f>+H35*I35</f>
        <v>#DIV/0!</v>
      </c>
      <c r="L35" s="171"/>
      <c r="M35" s="171" t="e">
        <f t="shared" ref="M35:M46" si="15">+C35+G35+K35</f>
        <v>#DIV/0!</v>
      </c>
    </row>
    <row r="36" spans="1:13" ht="15.6">
      <c r="A36" s="65">
        <f>+A35+1</f>
        <v>16</v>
      </c>
      <c r="B36" s="65" t="s">
        <v>52</v>
      </c>
      <c r="C36" s="170">
        <v>0</v>
      </c>
      <c r="D36" s="171"/>
      <c r="E36" s="170">
        <v>0</v>
      </c>
      <c r="F36" s="176" t="e">
        <f>+'Appendix A'!$G$20</f>
        <v>#DIV/0!</v>
      </c>
      <c r="G36" s="171" t="e">
        <f t="shared" si="14"/>
        <v>#DIV/0!</v>
      </c>
      <c r="H36" s="170">
        <v>0</v>
      </c>
      <c r="I36" s="176" t="e">
        <f>+'Appendix A'!$D$167</f>
        <v>#DIV/0!</v>
      </c>
      <c r="J36" s="65"/>
      <c r="K36" s="171" t="e">
        <f t="shared" ref="K36:K46" si="16">+H36*I36</f>
        <v>#DIV/0!</v>
      </c>
      <c r="L36" s="171"/>
      <c r="M36" s="171" t="e">
        <f t="shared" si="15"/>
        <v>#DIV/0!</v>
      </c>
    </row>
    <row r="37" spans="1:13" ht="15.6">
      <c r="A37" s="65">
        <f t="shared" ref="A37:A46" si="17">+A36+1</f>
        <v>17</v>
      </c>
      <c r="B37" s="65" t="s">
        <v>126</v>
      </c>
      <c r="C37" s="170">
        <v>0</v>
      </c>
      <c r="D37" s="171"/>
      <c r="E37" s="170">
        <v>0</v>
      </c>
      <c r="F37" s="176" t="e">
        <f>+'Appendix A'!$G$20</f>
        <v>#DIV/0!</v>
      </c>
      <c r="G37" s="171" t="e">
        <f t="shared" si="14"/>
        <v>#DIV/0!</v>
      </c>
      <c r="H37" s="170">
        <v>0</v>
      </c>
      <c r="I37" s="176" t="e">
        <f>+'Appendix A'!$D$167</f>
        <v>#DIV/0!</v>
      </c>
      <c r="J37" s="65"/>
      <c r="K37" s="171" t="e">
        <f t="shared" si="16"/>
        <v>#DIV/0!</v>
      </c>
      <c r="L37" s="171"/>
      <c r="M37" s="171" t="e">
        <f t="shared" si="15"/>
        <v>#DIV/0!</v>
      </c>
    </row>
    <row r="38" spans="1:13" ht="15.6">
      <c r="A38" s="65">
        <f t="shared" si="17"/>
        <v>18</v>
      </c>
      <c r="B38" s="65" t="s">
        <v>54</v>
      </c>
      <c r="C38" s="170">
        <v>0</v>
      </c>
      <c r="D38" s="171"/>
      <c r="E38" s="170">
        <v>0</v>
      </c>
      <c r="F38" s="176" t="e">
        <f>+'Appendix A'!$G$20</f>
        <v>#DIV/0!</v>
      </c>
      <c r="G38" s="171" t="e">
        <f t="shared" si="14"/>
        <v>#DIV/0!</v>
      </c>
      <c r="H38" s="170">
        <v>0</v>
      </c>
      <c r="I38" s="176" t="e">
        <f>+'Appendix A'!$D$167</f>
        <v>#DIV/0!</v>
      </c>
      <c r="J38" s="65"/>
      <c r="K38" s="171" t="e">
        <f t="shared" si="16"/>
        <v>#DIV/0!</v>
      </c>
      <c r="L38" s="171"/>
      <c r="M38" s="171" t="e">
        <f t="shared" si="15"/>
        <v>#DIV/0!</v>
      </c>
    </row>
    <row r="39" spans="1:13" ht="15.6">
      <c r="A39" s="65">
        <f t="shared" si="17"/>
        <v>19</v>
      </c>
      <c r="B39" s="65" t="s">
        <v>51</v>
      </c>
      <c r="C39" s="170">
        <v>0</v>
      </c>
      <c r="D39" s="171"/>
      <c r="E39" s="170">
        <v>0</v>
      </c>
      <c r="F39" s="176" t="e">
        <f>+'Appendix A'!$G$20</f>
        <v>#DIV/0!</v>
      </c>
      <c r="G39" s="171" t="e">
        <f t="shared" si="14"/>
        <v>#DIV/0!</v>
      </c>
      <c r="H39" s="170">
        <v>0</v>
      </c>
      <c r="I39" s="176" t="e">
        <f>+'Appendix A'!$D$167</f>
        <v>#DIV/0!</v>
      </c>
      <c r="J39" s="65"/>
      <c r="K39" s="171" t="e">
        <f t="shared" si="16"/>
        <v>#DIV/0!</v>
      </c>
      <c r="L39" s="171"/>
      <c r="M39" s="171" t="e">
        <f t="shared" si="15"/>
        <v>#DIV/0!</v>
      </c>
    </row>
    <row r="40" spans="1:13" ht="15.6">
      <c r="A40" s="65">
        <f t="shared" si="17"/>
        <v>20</v>
      </c>
      <c r="B40" s="65" t="s">
        <v>55</v>
      </c>
      <c r="C40" s="170">
        <v>0</v>
      </c>
      <c r="D40" s="171"/>
      <c r="E40" s="170">
        <v>0</v>
      </c>
      <c r="F40" s="176" t="e">
        <f>+'Appendix A'!$G$20</f>
        <v>#DIV/0!</v>
      </c>
      <c r="G40" s="171" t="e">
        <f t="shared" si="14"/>
        <v>#DIV/0!</v>
      </c>
      <c r="H40" s="170">
        <v>0</v>
      </c>
      <c r="I40" s="176" t="e">
        <f>+'Appendix A'!$D$167</f>
        <v>#DIV/0!</v>
      </c>
      <c r="J40" s="65"/>
      <c r="K40" s="171" t="e">
        <f t="shared" si="16"/>
        <v>#DIV/0!</v>
      </c>
      <c r="L40" s="171"/>
      <c r="M40" s="171" t="e">
        <f t="shared" si="15"/>
        <v>#DIV/0!</v>
      </c>
    </row>
    <row r="41" spans="1:13" ht="15.6">
      <c r="A41" s="65">
        <f t="shared" si="17"/>
        <v>21</v>
      </c>
      <c r="B41" s="65" t="s">
        <v>56</v>
      </c>
      <c r="C41" s="170">
        <v>0</v>
      </c>
      <c r="D41" s="171"/>
      <c r="E41" s="170">
        <v>0</v>
      </c>
      <c r="F41" s="176" t="e">
        <f>+'Appendix A'!$G$20</f>
        <v>#DIV/0!</v>
      </c>
      <c r="G41" s="171" t="e">
        <f t="shared" si="14"/>
        <v>#DIV/0!</v>
      </c>
      <c r="H41" s="170">
        <v>0</v>
      </c>
      <c r="I41" s="176" t="e">
        <f>+'Appendix A'!$D$167</f>
        <v>#DIV/0!</v>
      </c>
      <c r="J41" s="65"/>
      <c r="K41" s="171" t="e">
        <f t="shared" si="16"/>
        <v>#DIV/0!</v>
      </c>
      <c r="L41" s="171"/>
      <c r="M41" s="171" t="e">
        <f t="shared" si="15"/>
        <v>#DIV/0!</v>
      </c>
    </row>
    <row r="42" spans="1:13" ht="15.6">
      <c r="A42" s="65">
        <f t="shared" si="17"/>
        <v>22</v>
      </c>
      <c r="B42" s="65" t="s">
        <v>128</v>
      </c>
      <c r="C42" s="170">
        <v>0</v>
      </c>
      <c r="D42" s="171"/>
      <c r="E42" s="170">
        <v>0</v>
      </c>
      <c r="F42" s="176" t="e">
        <f>+'Appendix A'!$G$20</f>
        <v>#DIV/0!</v>
      </c>
      <c r="G42" s="171" t="e">
        <f t="shared" si="14"/>
        <v>#DIV/0!</v>
      </c>
      <c r="H42" s="170">
        <v>0</v>
      </c>
      <c r="I42" s="176" t="e">
        <f>+'Appendix A'!$D$167</f>
        <v>#DIV/0!</v>
      </c>
      <c r="J42" s="65"/>
      <c r="K42" s="171" t="e">
        <f t="shared" si="16"/>
        <v>#DIV/0!</v>
      </c>
      <c r="L42" s="171"/>
      <c r="M42" s="171" t="e">
        <f t="shared" si="15"/>
        <v>#DIV/0!</v>
      </c>
    </row>
    <row r="43" spans="1:13" ht="15.6">
      <c r="A43" s="65">
        <f t="shared" si="17"/>
        <v>23</v>
      </c>
      <c r="B43" s="65" t="s">
        <v>58</v>
      </c>
      <c r="C43" s="170">
        <v>0</v>
      </c>
      <c r="D43" s="171"/>
      <c r="E43" s="170">
        <v>0</v>
      </c>
      <c r="F43" s="176" t="e">
        <f>+'Appendix A'!$G$20</f>
        <v>#DIV/0!</v>
      </c>
      <c r="G43" s="171" t="e">
        <f t="shared" si="14"/>
        <v>#DIV/0!</v>
      </c>
      <c r="H43" s="170">
        <v>0</v>
      </c>
      <c r="I43" s="176" t="e">
        <f>+'Appendix A'!$D$167</f>
        <v>#DIV/0!</v>
      </c>
      <c r="J43" s="65"/>
      <c r="K43" s="171" t="e">
        <f t="shared" si="16"/>
        <v>#DIV/0!</v>
      </c>
      <c r="L43" s="171"/>
      <c r="M43" s="171" t="e">
        <f t="shared" si="15"/>
        <v>#DIV/0!</v>
      </c>
    </row>
    <row r="44" spans="1:13" ht="15.6">
      <c r="A44" s="65">
        <f t="shared" si="17"/>
        <v>24</v>
      </c>
      <c r="B44" s="65" t="s">
        <v>59</v>
      </c>
      <c r="C44" s="170">
        <v>0</v>
      </c>
      <c r="D44" s="171"/>
      <c r="E44" s="170">
        <v>0</v>
      </c>
      <c r="F44" s="176" t="e">
        <f>+'Appendix A'!$G$20</f>
        <v>#DIV/0!</v>
      </c>
      <c r="G44" s="171" t="e">
        <f t="shared" si="14"/>
        <v>#DIV/0!</v>
      </c>
      <c r="H44" s="170">
        <v>0</v>
      </c>
      <c r="I44" s="176" t="e">
        <f>+'Appendix A'!$D$167</f>
        <v>#DIV/0!</v>
      </c>
      <c r="J44" s="65"/>
      <c r="K44" s="171" t="e">
        <f t="shared" si="16"/>
        <v>#DIV/0!</v>
      </c>
      <c r="L44" s="171"/>
      <c r="M44" s="171" t="e">
        <f t="shared" si="15"/>
        <v>#DIV/0!</v>
      </c>
    </row>
    <row r="45" spans="1:13" ht="15.6">
      <c r="A45" s="65">
        <f t="shared" si="17"/>
        <v>25</v>
      </c>
      <c r="B45" s="65" t="s">
        <v>60</v>
      </c>
      <c r="C45" s="170">
        <v>0</v>
      </c>
      <c r="D45" s="171"/>
      <c r="E45" s="170">
        <v>0</v>
      </c>
      <c r="F45" s="176" t="e">
        <f>+'Appendix A'!$G$20</f>
        <v>#DIV/0!</v>
      </c>
      <c r="G45" s="171" t="e">
        <f t="shared" si="14"/>
        <v>#DIV/0!</v>
      </c>
      <c r="H45" s="170">
        <v>0</v>
      </c>
      <c r="I45" s="176" t="e">
        <f>+'Appendix A'!$D$167</f>
        <v>#DIV/0!</v>
      </c>
      <c r="J45" s="65"/>
      <c r="K45" s="171" t="e">
        <f t="shared" si="16"/>
        <v>#DIV/0!</v>
      </c>
      <c r="L45" s="171"/>
      <c r="M45" s="171" t="e">
        <f t="shared" si="15"/>
        <v>#DIV/0!</v>
      </c>
    </row>
    <row r="46" spans="1:13" ht="15.6">
      <c r="A46" s="65">
        <f t="shared" si="17"/>
        <v>26</v>
      </c>
      <c r="B46" s="65" t="s">
        <v>129</v>
      </c>
      <c r="C46" s="170">
        <v>0</v>
      </c>
      <c r="D46" s="171"/>
      <c r="E46" s="170">
        <v>0</v>
      </c>
      <c r="F46" s="176" t="e">
        <f>+'Appendix A'!$G$20</f>
        <v>#DIV/0!</v>
      </c>
      <c r="G46" s="171" t="e">
        <f t="shared" si="14"/>
        <v>#DIV/0!</v>
      </c>
      <c r="H46" s="170">
        <v>0</v>
      </c>
      <c r="I46" s="176" t="e">
        <f>+'Appendix A'!$D$167</f>
        <v>#DIV/0!</v>
      </c>
      <c r="J46" s="65"/>
      <c r="K46" s="171" t="e">
        <f t="shared" si="16"/>
        <v>#DIV/0!</v>
      </c>
      <c r="L46" s="171"/>
      <c r="M46" s="171" t="e">
        <f t="shared" si="15"/>
        <v>#DIV/0!</v>
      </c>
    </row>
    <row r="49" spans="2:2" ht="15.6">
      <c r="B49" s="65" t="s">
        <v>215</v>
      </c>
    </row>
    <row r="50" spans="2:2" ht="15.6">
      <c r="B50" s="65" t="s">
        <v>224</v>
      </c>
    </row>
    <row r="51" spans="2:2" ht="15.6">
      <c r="B51" s="65" t="s">
        <v>225</v>
      </c>
    </row>
    <row r="52" spans="2:2" ht="15.6">
      <c r="B52" s="65" t="s">
        <v>226</v>
      </c>
    </row>
    <row r="53" spans="2:2" ht="15.6">
      <c r="B53" s="65" t="s">
        <v>227</v>
      </c>
    </row>
  </sheetData>
  <mergeCells count="6">
    <mergeCell ref="B12:F12"/>
    <mergeCell ref="G12:I12"/>
    <mergeCell ref="K12:P12"/>
    <mergeCell ref="B3:P3"/>
    <mergeCell ref="B4:P4"/>
    <mergeCell ref="B5:P5"/>
  </mergeCells>
  <pageMargins left="0.7" right="0.7" top="0.75" bottom="0.75" header="0.3" footer="0.3"/>
  <pageSetup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986D-CBF9-48DF-8DCE-54A511F4B428}">
  <sheetPr>
    <pageSetUpPr fitToPage="1"/>
  </sheetPr>
  <dimension ref="A3:P53"/>
  <sheetViews>
    <sheetView zoomScale="80" zoomScaleNormal="80" zoomScalePageLayoutView="80" workbookViewId="0"/>
  </sheetViews>
  <sheetFormatPr defaultRowHeight="14.4"/>
  <cols>
    <col min="1" max="1" width="6.33203125" customWidth="1"/>
    <col min="2" max="2" width="25.6640625" customWidth="1"/>
    <col min="3" max="3" width="14.6640625" customWidth="1"/>
    <col min="4" max="4" width="13.5546875" customWidth="1"/>
    <col min="5" max="5" width="15.33203125" customWidth="1"/>
    <col min="6" max="6" width="14.44140625" customWidth="1"/>
    <col min="7" max="7" width="13.6640625" customWidth="1"/>
    <col min="8" max="8" width="15.33203125" customWidth="1"/>
    <col min="9" max="9" width="24.5546875" customWidth="1"/>
    <col min="10" max="10" width="4.6640625" customWidth="1"/>
    <col min="11" max="11" width="21.6640625" customWidth="1"/>
    <col min="12" max="12" width="16.6640625" customWidth="1"/>
    <col min="13" max="13" width="18.33203125" customWidth="1"/>
    <col min="14" max="14" width="19.6640625" customWidth="1"/>
    <col min="15" max="15" width="23.33203125" customWidth="1"/>
    <col min="16" max="16" width="26.33203125" customWidth="1"/>
  </cols>
  <sheetData>
    <row r="3" spans="1:16" ht="17.399999999999999">
      <c r="B3" s="875" t="s">
        <v>725</v>
      </c>
      <c r="C3" s="875"/>
      <c r="D3" s="875"/>
      <c r="E3" s="875"/>
      <c r="F3" s="875"/>
      <c r="G3" s="875"/>
      <c r="H3" s="875"/>
      <c r="I3" s="875"/>
      <c r="J3" s="875"/>
      <c r="K3" s="875"/>
      <c r="L3" s="875"/>
      <c r="M3" s="875"/>
      <c r="N3" s="875"/>
      <c r="O3" s="875"/>
      <c r="P3" s="875"/>
    </row>
    <row r="4" spans="1:16" ht="17.399999999999999">
      <c r="B4" s="875" t="s">
        <v>715</v>
      </c>
      <c r="C4" s="875"/>
      <c r="D4" s="875"/>
      <c r="E4" s="875"/>
      <c r="F4" s="875"/>
      <c r="G4" s="875"/>
      <c r="H4" s="875"/>
      <c r="I4" s="875"/>
      <c r="J4" s="875"/>
      <c r="K4" s="875"/>
      <c r="L4" s="875"/>
      <c r="M4" s="875"/>
      <c r="N4" s="875"/>
      <c r="O4" s="875"/>
      <c r="P4" s="875"/>
    </row>
    <row r="5" spans="1:16" ht="17.399999999999999">
      <c r="B5" s="877" t="str">
        <f>+'Appendix A'!K3</f>
        <v>Actual or Projected for the 12 Months Ended December ….</v>
      </c>
      <c r="C5" s="877"/>
      <c r="D5" s="877"/>
      <c r="E5" s="877"/>
      <c r="F5" s="877"/>
      <c r="G5" s="877"/>
      <c r="H5" s="877"/>
      <c r="I5" s="877"/>
      <c r="J5" s="877"/>
      <c r="K5" s="877"/>
      <c r="L5" s="877"/>
      <c r="M5" s="877"/>
      <c r="N5" s="877"/>
      <c r="O5" s="877"/>
      <c r="P5" s="877"/>
    </row>
    <row r="6" spans="1:16" ht="17.399999999999999">
      <c r="B6" s="173"/>
      <c r="P6" s="72"/>
    </row>
    <row r="7" spans="1:16" ht="15.6">
      <c r="B7" s="54" t="s">
        <v>505</v>
      </c>
      <c r="C7" s="567">
        <v>2021</v>
      </c>
      <c r="H7" s="144"/>
    </row>
    <row r="8" spans="1:16" ht="15.6">
      <c r="A8" s="65"/>
      <c r="B8" s="65" t="s">
        <v>216</v>
      </c>
      <c r="C8" s="65"/>
      <c r="D8" s="65"/>
      <c r="E8" s="65"/>
      <c r="F8" s="65"/>
      <c r="G8" s="65"/>
      <c r="H8" s="65"/>
      <c r="I8" s="65"/>
      <c r="J8" s="65"/>
      <c r="K8" s="65"/>
      <c r="L8" s="65"/>
      <c r="M8" s="65"/>
      <c r="N8" s="65"/>
      <c r="O8" s="65"/>
      <c r="P8" s="65"/>
    </row>
    <row r="9" spans="1:16" ht="15.6">
      <c r="A9" s="65"/>
      <c r="B9" s="65"/>
      <c r="C9" s="65"/>
      <c r="D9" s="65"/>
      <c r="E9" s="65"/>
      <c r="F9" s="65"/>
      <c r="G9" s="65"/>
      <c r="H9" s="65"/>
      <c r="I9" s="65"/>
      <c r="J9" s="65"/>
      <c r="K9" s="65"/>
      <c r="L9" s="65"/>
      <c r="M9" s="65"/>
      <c r="N9" s="65"/>
      <c r="O9" s="65"/>
      <c r="P9" s="65"/>
    </row>
    <row r="11" spans="1:16" ht="15.6">
      <c r="A11" s="145"/>
      <c r="B11" s="146" t="s">
        <v>213</v>
      </c>
      <c r="C11" s="145"/>
      <c r="D11" s="145"/>
      <c r="E11" s="145"/>
      <c r="F11" s="145"/>
      <c r="G11" s="145"/>
      <c r="H11" s="145"/>
      <c r="I11" s="145"/>
      <c r="J11" s="145"/>
      <c r="K11" s="146"/>
      <c r="L11" s="145"/>
      <c r="M11" s="145"/>
      <c r="N11" s="145"/>
      <c r="O11" s="145"/>
      <c r="P11" s="145"/>
    </row>
    <row r="12" spans="1:16" ht="37.5" customHeight="1">
      <c r="A12" s="145"/>
      <c r="B12" s="879" t="s">
        <v>217</v>
      </c>
      <c r="C12" s="880"/>
      <c r="D12" s="880"/>
      <c r="E12" s="880"/>
      <c r="F12" s="881"/>
      <c r="G12" s="882" t="s">
        <v>218</v>
      </c>
      <c r="H12" s="883"/>
      <c r="I12" s="884"/>
      <c r="J12" s="147"/>
      <c r="K12" s="885" t="s">
        <v>219</v>
      </c>
      <c r="L12" s="886"/>
      <c r="M12" s="886"/>
      <c r="N12" s="886"/>
      <c r="O12" s="886"/>
      <c r="P12" s="887"/>
    </row>
    <row r="13" spans="1:16" ht="15.6">
      <c r="A13" s="145"/>
      <c r="B13" s="319" t="s">
        <v>69</v>
      </c>
      <c r="C13" s="319" t="s">
        <v>70</v>
      </c>
      <c r="D13" s="319" t="s">
        <v>71</v>
      </c>
      <c r="E13" s="319" t="s">
        <v>72</v>
      </c>
      <c r="F13" s="319" t="s">
        <v>73</v>
      </c>
      <c r="G13" s="319" t="s">
        <v>74</v>
      </c>
      <c r="H13" s="319" t="s">
        <v>75</v>
      </c>
      <c r="I13" s="319" t="s">
        <v>76</v>
      </c>
      <c r="J13" s="320"/>
      <c r="K13" s="319" t="s">
        <v>93</v>
      </c>
      <c r="L13" s="319" t="s">
        <v>94</v>
      </c>
      <c r="M13" s="319" t="s">
        <v>98</v>
      </c>
      <c r="N13" s="319" t="s">
        <v>121</v>
      </c>
      <c r="O13" s="319" t="s">
        <v>195</v>
      </c>
      <c r="P13" s="319" t="s">
        <v>196</v>
      </c>
    </row>
    <row r="14" spans="1:16" ht="135">
      <c r="A14" s="145"/>
      <c r="B14" s="148" t="s">
        <v>50</v>
      </c>
      <c r="C14" s="148" t="s">
        <v>202</v>
      </c>
      <c r="D14" s="148" t="s">
        <v>220</v>
      </c>
      <c r="E14" s="148" t="s">
        <v>501</v>
      </c>
      <c r="F14" s="148" t="s">
        <v>451</v>
      </c>
      <c r="G14" s="148" t="s">
        <v>221</v>
      </c>
      <c r="H14" s="148" t="s">
        <v>452</v>
      </c>
      <c r="I14" s="148" t="s">
        <v>453</v>
      </c>
      <c r="J14" s="149"/>
      <c r="K14" s="150" t="s">
        <v>454</v>
      </c>
      <c r="L14" s="150" t="s">
        <v>455</v>
      </c>
      <c r="M14" s="150" t="s">
        <v>456</v>
      </c>
      <c r="N14" s="150" t="s">
        <v>457</v>
      </c>
      <c r="O14" s="150" t="s">
        <v>458</v>
      </c>
      <c r="P14" s="150" t="s">
        <v>459</v>
      </c>
    </row>
    <row r="15" spans="1:16" ht="15.6">
      <c r="A15" s="145"/>
      <c r="B15" s="145"/>
      <c r="C15" s="149"/>
      <c r="D15" s="149"/>
      <c r="E15" s="149"/>
      <c r="F15" s="149"/>
      <c r="G15" s="149"/>
      <c r="H15" s="149"/>
      <c r="I15" s="149"/>
      <c r="J15" s="149"/>
      <c r="K15" s="151"/>
      <c r="L15" s="151"/>
      <c r="M15" s="151"/>
      <c r="N15" s="151"/>
      <c r="O15" s="151"/>
      <c r="P15" s="151"/>
    </row>
    <row r="16" spans="1:16" ht="15.6">
      <c r="A16" s="145">
        <v>1</v>
      </c>
      <c r="B16" s="152" t="s">
        <v>228</v>
      </c>
      <c r="C16" s="153"/>
      <c r="D16" s="138"/>
      <c r="E16" s="138"/>
      <c r="F16" s="138"/>
      <c r="G16" s="154"/>
      <c r="H16" s="154"/>
      <c r="I16" s="155">
        <v>0</v>
      </c>
      <c r="J16" s="156"/>
      <c r="K16" s="157"/>
      <c r="L16" s="158"/>
      <c r="M16" s="158"/>
      <c r="N16" s="158"/>
      <c r="O16" s="158"/>
      <c r="P16" s="159">
        <f>+I16</f>
        <v>0</v>
      </c>
    </row>
    <row r="17" spans="1:16" ht="15.6">
      <c r="A17" s="145">
        <f t="shared" ref="A17:A29" si="0">+A16+1</f>
        <v>2</v>
      </c>
      <c r="B17" s="153" t="s">
        <v>125</v>
      </c>
      <c r="C17" s="137">
        <v>31</v>
      </c>
      <c r="D17" s="138">
        <f t="shared" ref="D17:D27" si="1">D18+C18</f>
        <v>335</v>
      </c>
      <c r="E17" s="138">
        <f>SUM(C17:C28)</f>
        <v>365</v>
      </c>
      <c r="F17" s="133">
        <f>+D17/E17</f>
        <v>0.9178082191780822</v>
      </c>
      <c r="G17" s="155">
        <v>0</v>
      </c>
      <c r="H17" s="154">
        <f t="shared" ref="H17:H28" si="2">+G17*F17</f>
        <v>0</v>
      </c>
      <c r="I17" s="154">
        <f t="shared" ref="I17:I19" si="3">+H17+I16</f>
        <v>0</v>
      </c>
      <c r="J17" s="156"/>
      <c r="K17" s="160" t="e">
        <f>+M35</f>
        <v>#DIV/0!</v>
      </c>
      <c r="L17" s="158" t="e">
        <f>K17-G17</f>
        <v>#DIV/0!</v>
      </c>
      <c r="M17" s="159" t="e">
        <f>IF(AND(G17&gt;=0,K17&gt;=0),IF(L17&gt;=0,H17,K17/G17*H17),IF(AND(G17&lt;0,K17&lt;0),IF(L17&lt;0,H17,K17/G17*H17),0))</f>
        <v>#DIV/0!</v>
      </c>
      <c r="N17" s="159" t="e">
        <f>IF(AND(G17&gt;=0,K17&gt;=0),IF(L17&gt;=0,L17,0),IF(AND(G17&lt;0,K17&lt;0),IF(L17&lt;0,L17,0),0))</f>
        <v>#DIV/0!</v>
      </c>
      <c r="O17" s="159" t="e">
        <f>IF(AND(G17&gt;=0,K17&lt;0),K17,IF(AND(G17&lt;0,K17&gt;=0),K17,0))</f>
        <v>#DIV/0!</v>
      </c>
      <c r="P17" s="159" t="e">
        <f>P16+M17+(N17+O17)*0.5</f>
        <v>#DIV/0!</v>
      </c>
    </row>
    <row r="18" spans="1:16" ht="15.6">
      <c r="A18" s="145">
        <f t="shared" si="0"/>
        <v>3</v>
      </c>
      <c r="B18" s="153" t="s">
        <v>52</v>
      </c>
      <c r="C18" s="139">
        <v>28</v>
      </c>
      <c r="D18" s="138">
        <f t="shared" si="1"/>
        <v>307</v>
      </c>
      <c r="E18" s="138">
        <f>E17</f>
        <v>365</v>
      </c>
      <c r="F18" s="133">
        <f t="shared" ref="F18:F28" si="4">+D18/E18</f>
        <v>0.84109589041095889</v>
      </c>
      <c r="G18" s="155">
        <v>0</v>
      </c>
      <c r="H18" s="154">
        <f t="shared" si="2"/>
        <v>0</v>
      </c>
      <c r="I18" s="154">
        <f t="shared" si="3"/>
        <v>0</v>
      </c>
      <c r="J18" s="156"/>
      <c r="K18" s="160" t="e">
        <f t="shared" ref="K18:K28" si="5">+M36</f>
        <v>#DIV/0!</v>
      </c>
      <c r="L18" s="158" t="e">
        <f>K18-G18</f>
        <v>#DIV/0!</v>
      </c>
      <c r="M18" s="159" t="e">
        <f t="shared" ref="M18:M28" si="6">IF(AND(G18&gt;=0,K18&gt;=0),IF(L18&gt;=0,H18,K18/G18*H18),IF(AND(G18&lt;0,K18&lt;0),IF(L18&lt;0,H18,K18/G18*H18),0))</f>
        <v>#DIV/0!</v>
      </c>
      <c r="N18" s="159" t="e">
        <f t="shared" ref="N18:N28" si="7">IF(AND(G18&gt;=0,K18&gt;=0),IF(L18&gt;=0,L18,0),IF(AND(G18&lt;0,K18&lt;0),IF(L18&lt;0,L18,0),0))</f>
        <v>#DIV/0!</v>
      </c>
      <c r="O18" s="159" t="e">
        <f t="shared" ref="O18:O28" si="8">IF(AND(G18&gt;=0,K18&lt;0),K18,IF(AND(G18&lt;0,K18&gt;=0),K18,0))</f>
        <v>#DIV/0!</v>
      </c>
      <c r="P18" s="159" t="e">
        <f>P17+M18+(N18+O18)*0.5</f>
        <v>#DIV/0!</v>
      </c>
    </row>
    <row r="19" spans="1:16" ht="15.6">
      <c r="A19" s="145">
        <f t="shared" si="0"/>
        <v>4</v>
      </c>
      <c r="B19" s="153" t="s">
        <v>126</v>
      </c>
      <c r="C19" s="137">
        <v>31</v>
      </c>
      <c r="D19" s="138">
        <f t="shared" si="1"/>
        <v>276</v>
      </c>
      <c r="E19" s="138">
        <f t="shared" ref="E19:E28" si="9">E18</f>
        <v>365</v>
      </c>
      <c r="F19" s="133">
        <f t="shared" si="4"/>
        <v>0.75616438356164384</v>
      </c>
      <c r="G19" s="155">
        <v>0</v>
      </c>
      <c r="H19" s="154">
        <f t="shared" si="2"/>
        <v>0</v>
      </c>
      <c r="I19" s="154">
        <f t="shared" si="3"/>
        <v>0</v>
      </c>
      <c r="J19" s="156"/>
      <c r="K19" s="160" t="e">
        <f t="shared" si="5"/>
        <v>#DIV/0!</v>
      </c>
      <c r="L19" s="158" t="e">
        <f t="shared" ref="L19:L28" si="10">K19-G19</f>
        <v>#DIV/0!</v>
      </c>
      <c r="M19" s="159" t="e">
        <f t="shared" si="6"/>
        <v>#DIV/0!</v>
      </c>
      <c r="N19" s="159" t="e">
        <f t="shared" si="7"/>
        <v>#DIV/0!</v>
      </c>
      <c r="O19" s="159" t="e">
        <f t="shared" si="8"/>
        <v>#DIV/0!</v>
      </c>
      <c r="P19" s="159" t="e">
        <f>P18+M19+(N19+O19)*0.5</f>
        <v>#DIV/0!</v>
      </c>
    </row>
    <row r="20" spans="1:16" ht="15.6">
      <c r="A20" s="145">
        <f t="shared" si="0"/>
        <v>5</v>
      </c>
      <c r="B20" s="153" t="s">
        <v>54</v>
      </c>
      <c r="C20" s="137">
        <v>30</v>
      </c>
      <c r="D20" s="138">
        <f t="shared" si="1"/>
        <v>246</v>
      </c>
      <c r="E20" s="138">
        <f t="shared" si="9"/>
        <v>365</v>
      </c>
      <c r="F20" s="133">
        <f t="shared" si="4"/>
        <v>0.67397260273972603</v>
      </c>
      <c r="G20" s="155">
        <v>0</v>
      </c>
      <c r="H20" s="154">
        <f t="shared" si="2"/>
        <v>0</v>
      </c>
      <c r="I20" s="154">
        <f>+H20+I19</f>
        <v>0</v>
      </c>
      <c r="J20" s="156"/>
      <c r="K20" s="160" t="e">
        <f t="shared" si="5"/>
        <v>#DIV/0!</v>
      </c>
      <c r="L20" s="158" t="e">
        <f t="shared" si="10"/>
        <v>#DIV/0!</v>
      </c>
      <c r="M20" s="159" t="e">
        <f t="shared" si="6"/>
        <v>#DIV/0!</v>
      </c>
      <c r="N20" s="159" t="e">
        <f t="shared" si="7"/>
        <v>#DIV/0!</v>
      </c>
      <c r="O20" s="159" t="e">
        <f t="shared" si="8"/>
        <v>#DIV/0!</v>
      </c>
      <c r="P20" s="159" t="e">
        <f t="shared" ref="P20:P28" si="11">P19+M20+(N20+O20)*0.5</f>
        <v>#DIV/0!</v>
      </c>
    </row>
    <row r="21" spans="1:16" ht="15.6">
      <c r="A21" s="145">
        <f t="shared" si="0"/>
        <v>6</v>
      </c>
      <c r="B21" s="153" t="s">
        <v>51</v>
      </c>
      <c r="C21" s="137">
        <v>31</v>
      </c>
      <c r="D21" s="138">
        <f t="shared" si="1"/>
        <v>215</v>
      </c>
      <c r="E21" s="138">
        <f t="shared" si="9"/>
        <v>365</v>
      </c>
      <c r="F21" s="133">
        <f t="shared" si="4"/>
        <v>0.58904109589041098</v>
      </c>
      <c r="G21" s="155">
        <v>0</v>
      </c>
      <c r="H21" s="154">
        <f t="shared" si="2"/>
        <v>0</v>
      </c>
      <c r="I21" s="154">
        <f t="shared" ref="I21:I28" si="12">+H21+I20</f>
        <v>0</v>
      </c>
      <c r="J21" s="156"/>
      <c r="K21" s="160" t="e">
        <f t="shared" si="5"/>
        <v>#DIV/0!</v>
      </c>
      <c r="L21" s="158" t="e">
        <f t="shared" si="10"/>
        <v>#DIV/0!</v>
      </c>
      <c r="M21" s="159" t="e">
        <f t="shared" si="6"/>
        <v>#DIV/0!</v>
      </c>
      <c r="N21" s="159" t="e">
        <f t="shared" si="7"/>
        <v>#DIV/0!</v>
      </c>
      <c r="O21" s="159" t="e">
        <f t="shared" si="8"/>
        <v>#DIV/0!</v>
      </c>
      <c r="P21" s="159" t="e">
        <f t="shared" si="11"/>
        <v>#DIV/0!</v>
      </c>
    </row>
    <row r="22" spans="1:16" ht="15.6">
      <c r="A22" s="145">
        <f t="shared" si="0"/>
        <v>7</v>
      </c>
      <c r="B22" s="153" t="s">
        <v>55</v>
      </c>
      <c r="C22" s="137">
        <v>30</v>
      </c>
      <c r="D22" s="138">
        <f t="shared" si="1"/>
        <v>185</v>
      </c>
      <c r="E22" s="138">
        <f t="shared" si="9"/>
        <v>365</v>
      </c>
      <c r="F22" s="133">
        <f t="shared" si="4"/>
        <v>0.50684931506849318</v>
      </c>
      <c r="G22" s="155">
        <v>0</v>
      </c>
      <c r="H22" s="154">
        <f t="shared" si="2"/>
        <v>0</v>
      </c>
      <c r="I22" s="154">
        <f t="shared" si="12"/>
        <v>0</v>
      </c>
      <c r="J22" s="156"/>
      <c r="K22" s="160" t="e">
        <f t="shared" si="5"/>
        <v>#DIV/0!</v>
      </c>
      <c r="L22" s="158" t="e">
        <f t="shared" si="10"/>
        <v>#DIV/0!</v>
      </c>
      <c r="M22" s="159" t="e">
        <f t="shared" si="6"/>
        <v>#DIV/0!</v>
      </c>
      <c r="N22" s="159" t="e">
        <f t="shared" si="7"/>
        <v>#DIV/0!</v>
      </c>
      <c r="O22" s="159" t="e">
        <f t="shared" si="8"/>
        <v>#DIV/0!</v>
      </c>
      <c r="P22" s="159" t="e">
        <f t="shared" si="11"/>
        <v>#DIV/0!</v>
      </c>
    </row>
    <row r="23" spans="1:16" ht="15.6">
      <c r="A23" s="145">
        <f t="shared" si="0"/>
        <v>8</v>
      </c>
      <c r="B23" s="153" t="s">
        <v>56</v>
      </c>
      <c r="C23" s="137">
        <v>31</v>
      </c>
      <c r="D23" s="138">
        <f t="shared" si="1"/>
        <v>154</v>
      </c>
      <c r="E23" s="138">
        <f t="shared" si="9"/>
        <v>365</v>
      </c>
      <c r="F23" s="133">
        <f t="shared" si="4"/>
        <v>0.42191780821917807</v>
      </c>
      <c r="G23" s="155">
        <v>0</v>
      </c>
      <c r="H23" s="154">
        <f t="shared" si="2"/>
        <v>0</v>
      </c>
      <c r="I23" s="154">
        <f t="shared" si="12"/>
        <v>0</v>
      </c>
      <c r="J23" s="156"/>
      <c r="K23" s="160" t="e">
        <f t="shared" si="5"/>
        <v>#DIV/0!</v>
      </c>
      <c r="L23" s="158" t="e">
        <f t="shared" si="10"/>
        <v>#DIV/0!</v>
      </c>
      <c r="M23" s="159" t="e">
        <f t="shared" si="6"/>
        <v>#DIV/0!</v>
      </c>
      <c r="N23" s="159" t="e">
        <f t="shared" si="7"/>
        <v>#DIV/0!</v>
      </c>
      <c r="O23" s="159" t="e">
        <f t="shared" si="8"/>
        <v>#DIV/0!</v>
      </c>
      <c r="P23" s="159" t="e">
        <f t="shared" si="11"/>
        <v>#DIV/0!</v>
      </c>
    </row>
    <row r="24" spans="1:16" ht="15.6">
      <c r="A24" s="145">
        <f t="shared" si="0"/>
        <v>9</v>
      </c>
      <c r="B24" s="153" t="s">
        <v>128</v>
      </c>
      <c r="C24" s="137">
        <v>31</v>
      </c>
      <c r="D24" s="138">
        <f t="shared" si="1"/>
        <v>123</v>
      </c>
      <c r="E24" s="138">
        <f t="shared" si="9"/>
        <v>365</v>
      </c>
      <c r="F24" s="133">
        <f t="shared" si="4"/>
        <v>0.33698630136986302</v>
      </c>
      <c r="G24" s="155">
        <v>0</v>
      </c>
      <c r="H24" s="154">
        <f t="shared" si="2"/>
        <v>0</v>
      </c>
      <c r="I24" s="154">
        <f t="shared" si="12"/>
        <v>0</v>
      </c>
      <c r="J24" s="156"/>
      <c r="K24" s="160" t="e">
        <f t="shared" si="5"/>
        <v>#DIV/0!</v>
      </c>
      <c r="L24" s="158" t="e">
        <f t="shared" si="10"/>
        <v>#DIV/0!</v>
      </c>
      <c r="M24" s="159" t="e">
        <f t="shared" si="6"/>
        <v>#DIV/0!</v>
      </c>
      <c r="N24" s="159" t="e">
        <f t="shared" si="7"/>
        <v>#DIV/0!</v>
      </c>
      <c r="O24" s="159" t="e">
        <f t="shared" si="8"/>
        <v>#DIV/0!</v>
      </c>
      <c r="P24" s="159" t="e">
        <f t="shared" si="11"/>
        <v>#DIV/0!</v>
      </c>
    </row>
    <row r="25" spans="1:16" ht="15.6">
      <c r="A25" s="145">
        <f t="shared" si="0"/>
        <v>10</v>
      </c>
      <c r="B25" s="153" t="s">
        <v>58</v>
      </c>
      <c r="C25" s="137">
        <v>30</v>
      </c>
      <c r="D25" s="138">
        <f t="shared" si="1"/>
        <v>93</v>
      </c>
      <c r="E25" s="138">
        <f t="shared" si="9"/>
        <v>365</v>
      </c>
      <c r="F25" s="133">
        <f t="shared" si="4"/>
        <v>0.25479452054794521</v>
      </c>
      <c r="G25" s="155">
        <v>0</v>
      </c>
      <c r="H25" s="154">
        <f t="shared" si="2"/>
        <v>0</v>
      </c>
      <c r="I25" s="154">
        <f t="shared" si="12"/>
        <v>0</v>
      </c>
      <c r="J25" s="156"/>
      <c r="K25" s="160" t="e">
        <f t="shared" si="5"/>
        <v>#DIV/0!</v>
      </c>
      <c r="L25" s="158" t="e">
        <f t="shared" si="10"/>
        <v>#DIV/0!</v>
      </c>
      <c r="M25" s="159" t="e">
        <f t="shared" si="6"/>
        <v>#DIV/0!</v>
      </c>
      <c r="N25" s="159" t="e">
        <f t="shared" si="7"/>
        <v>#DIV/0!</v>
      </c>
      <c r="O25" s="159" t="e">
        <f t="shared" si="8"/>
        <v>#DIV/0!</v>
      </c>
      <c r="P25" s="159" t="e">
        <f t="shared" si="11"/>
        <v>#DIV/0!</v>
      </c>
    </row>
    <row r="26" spans="1:16" ht="15.6">
      <c r="A26" s="145">
        <f t="shared" si="0"/>
        <v>11</v>
      </c>
      <c r="B26" s="153" t="s">
        <v>59</v>
      </c>
      <c r="C26" s="137">
        <v>31</v>
      </c>
      <c r="D26" s="138">
        <f t="shared" si="1"/>
        <v>62</v>
      </c>
      <c r="E26" s="138">
        <f t="shared" si="9"/>
        <v>365</v>
      </c>
      <c r="F26" s="133">
        <f t="shared" si="4"/>
        <v>0.16986301369863013</v>
      </c>
      <c r="G26" s="155">
        <v>0</v>
      </c>
      <c r="H26" s="154">
        <f t="shared" si="2"/>
        <v>0</v>
      </c>
      <c r="I26" s="154">
        <f t="shared" si="12"/>
        <v>0</v>
      </c>
      <c r="J26" s="156"/>
      <c r="K26" s="160" t="e">
        <f t="shared" si="5"/>
        <v>#DIV/0!</v>
      </c>
      <c r="L26" s="158" t="e">
        <f t="shared" si="10"/>
        <v>#DIV/0!</v>
      </c>
      <c r="M26" s="159" t="e">
        <f t="shared" si="6"/>
        <v>#DIV/0!</v>
      </c>
      <c r="N26" s="159" t="e">
        <f t="shared" si="7"/>
        <v>#DIV/0!</v>
      </c>
      <c r="O26" s="159" t="e">
        <f t="shared" si="8"/>
        <v>#DIV/0!</v>
      </c>
      <c r="P26" s="159" t="e">
        <f t="shared" si="11"/>
        <v>#DIV/0!</v>
      </c>
    </row>
    <row r="27" spans="1:16" ht="15.6">
      <c r="A27" s="145">
        <f t="shared" si="0"/>
        <v>12</v>
      </c>
      <c r="B27" s="153" t="s">
        <v>60</v>
      </c>
      <c r="C27" s="137">
        <v>30</v>
      </c>
      <c r="D27" s="138">
        <f t="shared" si="1"/>
        <v>32</v>
      </c>
      <c r="E27" s="138">
        <f t="shared" si="9"/>
        <v>365</v>
      </c>
      <c r="F27" s="133">
        <f t="shared" si="4"/>
        <v>8.7671232876712329E-2</v>
      </c>
      <c r="G27" s="155">
        <v>0</v>
      </c>
      <c r="H27" s="154">
        <f t="shared" si="2"/>
        <v>0</v>
      </c>
      <c r="I27" s="154">
        <f t="shared" si="12"/>
        <v>0</v>
      </c>
      <c r="J27" s="156"/>
      <c r="K27" s="160" t="e">
        <f t="shared" si="5"/>
        <v>#DIV/0!</v>
      </c>
      <c r="L27" s="158" t="e">
        <f t="shared" si="10"/>
        <v>#DIV/0!</v>
      </c>
      <c r="M27" s="159" t="e">
        <f t="shared" si="6"/>
        <v>#DIV/0!</v>
      </c>
      <c r="N27" s="159" t="e">
        <f t="shared" si="7"/>
        <v>#DIV/0!</v>
      </c>
      <c r="O27" s="159" t="e">
        <f t="shared" si="8"/>
        <v>#DIV/0!</v>
      </c>
      <c r="P27" s="159" t="e">
        <f t="shared" si="11"/>
        <v>#DIV/0!</v>
      </c>
    </row>
    <row r="28" spans="1:16" ht="15.6">
      <c r="A28" s="145">
        <f t="shared" si="0"/>
        <v>13</v>
      </c>
      <c r="B28" s="153" t="s">
        <v>129</v>
      </c>
      <c r="C28" s="137">
        <v>31</v>
      </c>
      <c r="D28" s="138">
        <v>1</v>
      </c>
      <c r="E28" s="138">
        <f t="shared" si="9"/>
        <v>365</v>
      </c>
      <c r="F28" s="133">
        <f t="shared" si="4"/>
        <v>2.7397260273972603E-3</v>
      </c>
      <c r="G28" s="155">
        <v>0</v>
      </c>
      <c r="H28" s="154">
        <f t="shared" si="2"/>
        <v>0</v>
      </c>
      <c r="I28" s="154">
        <f t="shared" si="12"/>
        <v>0</v>
      </c>
      <c r="J28" s="156"/>
      <c r="K28" s="160" t="e">
        <f t="shared" si="5"/>
        <v>#DIV/0!</v>
      </c>
      <c r="L28" s="158" t="e">
        <f t="shared" si="10"/>
        <v>#DIV/0!</v>
      </c>
      <c r="M28" s="159" t="e">
        <f t="shared" si="6"/>
        <v>#DIV/0!</v>
      </c>
      <c r="N28" s="159" t="e">
        <f t="shared" si="7"/>
        <v>#DIV/0!</v>
      </c>
      <c r="O28" s="159" t="e">
        <f t="shared" si="8"/>
        <v>#DIV/0!</v>
      </c>
      <c r="P28" s="159" t="e">
        <f t="shared" si="11"/>
        <v>#DIV/0!</v>
      </c>
    </row>
    <row r="29" spans="1:16" ht="15.6">
      <c r="A29" s="145">
        <f t="shared" si="0"/>
        <v>14</v>
      </c>
      <c r="B29" s="161" t="s">
        <v>9</v>
      </c>
      <c r="C29" s="162">
        <f>SUM(C17:C28)</f>
        <v>365</v>
      </c>
      <c r="D29" s="161"/>
      <c r="E29" s="161"/>
      <c r="F29" s="163"/>
      <c r="G29" s="164">
        <f>SUM(G17:G28)</f>
        <v>0</v>
      </c>
      <c r="H29" s="164">
        <f>SUM(H17:H28)</f>
        <v>0</v>
      </c>
      <c r="I29" s="165"/>
      <c r="J29" s="156"/>
      <c r="K29" s="164" t="e">
        <f>SUM(K17:K28)</f>
        <v>#DIV/0!</v>
      </c>
      <c r="L29" s="164" t="e">
        <f t="shared" ref="L29:O29" si="13">SUM(L17:L28)</f>
        <v>#DIV/0!</v>
      </c>
      <c r="M29" s="166" t="e">
        <f t="shared" si="13"/>
        <v>#DIV/0!</v>
      </c>
      <c r="N29" s="166" t="e">
        <f t="shared" si="13"/>
        <v>#DIV/0!</v>
      </c>
      <c r="O29" s="166" t="e">
        <f t="shared" si="13"/>
        <v>#DIV/0!</v>
      </c>
      <c r="P29" s="167"/>
    </row>
    <row r="33" spans="1:13" ht="48.75" customHeight="1">
      <c r="A33" s="65"/>
      <c r="B33" s="65"/>
      <c r="C33" s="174" t="s">
        <v>585</v>
      </c>
      <c r="D33" s="168"/>
      <c r="E33" s="168" t="s">
        <v>206</v>
      </c>
      <c r="F33" s="174" t="s">
        <v>446</v>
      </c>
      <c r="G33" s="174" t="s">
        <v>533</v>
      </c>
      <c r="H33" s="129" t="s">
        <v>210</v>
      </c>
      <c r="I33" s="174" t="s">
        <v>448</v>
      </c>
      <c r="J33" s="65"/>
      <c r="K33" s="174" t="s">
        <v>534</v>
      </c>
      <c r="L33" s="65"/>
      <c r="M33" s="174" t="s">
        <v>535</v>
      </c>
    </row>
    <row r="34" spans="1:13" ht="15.6">
      <c r="A34" s="65"/>
      <c r="B34" s="65" t="s">
        <v>222</v>
      </c>
      <c r="C34" s="65"/>
      <c r="D34" s="65"/>
      <c r="E34" s="65"/>
      <c r="F34" s="65"/>
      <c r="G34" s="65"/>
      <c r="H34" s="65"/>
      <c r="I34" s="65"/>
      <c r="J34" s="65"/>
      <c r="K34" s="65"/>
      <c r="L34" s="65"/>
      <c r="M34" s="65"/>
    </row>
    <row r="35" spans="1:13" ht="15.6">
      <c r="A35" s="65">
        <f>+A29+1</f>
        <v>15</v>
      </c>
      <c r="B35" s="65" t="s">
        <v>125</v>
      </c>
      <c r="C35" s="170">
        <v>0</v>
      </c>
      <c r="D35" s="171"/>
      <c r="E35" s="170">
        <v>0</v>
      </c>
      <c r="F35" s="176" t="e">
        <f>+'Appendix A'!$G$20</f>
        <v>#DIV/0!</v>
      </c>
      <c r="G35" s="171" t="e">
        <f t="shared" ref="G35:G46" si="14">+E35*F35</f>
        <v>#DIV/0!</v>
      </c>
      <c r="H35" s="170">
        <v>0</v>
      </c>
      <c r="I35" s="176" t="e">
        <f>+'Appendix A'!$D$167</f>
        <v>#DIV/0!</v>
      </c>
      <c r="J35" s="65"/>
      <c r="K35" s="171" t="e">
        <f>+H35*I35</f>
        <v>#DIV/0!</v>
      </c>
      <c r="L35" s="171"/>
      <c r="M35" s="171" t="e">
        <f t="shared" ref="M35:M46" si="15">+C35+G35+K35</f>
        <v>#DIV/0!</v>
      </c>
    </row>
    <row r="36" spans="1:13" ht="15.6">
      <c r="A36" s="65">
        <f>+A35+1</f>
        <v>16</v>
      </c>
      <c r="B36" s="65" t="s">
        <v>52</v>
      </c>
      <c r="C36" s="170">
        <v>0</v>
      </c>
      <c r="D36" s="171"/>
      <c r="E36" s="170">
        <v>0</v>
      </c>
      <c r="F36" s="176" t="e">
        <f>+'Appendix A'!$G$20</f>
        <v>#DIV/0!</v>
      </c>
      <c r="G36" s="171" t="e">
        <f t="shared" si="14"/>
        <v>#DIV/0!</v>
      </c>
      <c r="H36" s="170">
        <v>0</v>
      </c>
      <c r="I36" s="176" t="e">
        <f>+'Appendix A'!$D$167</f>
        <v>#DIV/0!</v>
      </c>
      <c r="J36" s="65"/>
      <c r="K36" s="171" t="e">
        <f t="shared" ref="K36:K46" si="16">+H36*I36</f>
        <v>#DIV/0!</v>
      </c>
      <c r="L36" s="171"/>
      <c r="M36" s="171" t="e">
        <f t="shared" si="15"/>
        <v>#DIV/0!</v>
      </c>
    </row>
    <row r="37" spans="1:13" ht="15.6">
      <c r="A37" s="65">
        <f t="shared" ref="A37:A46" si="17">+A36+1</f>
        <v>17</v>
      </c>
      <c r="B37" s="65" t="s">
        <v>126</v>
      </c>
      <c r="C37" s="170">
        <v>0</v>
      </c>
      <c r="D37" s="171"/>
      <c r="E37" s="170">
        <v>0</v>
      </c>
      <c r="F37" s="176" t="e">
        <f>+'Appendix A'!$G$20</f>
        <v>#DIV/0!</v>
      </c>
      <c r="G37" s="171" t="e">
        <f t="shared" si="14"/>
        <v>#DIV/0!</v>
      </c>
      <c r="H37" s="170">
        <v>0</v>
      </c>
      <c r="I37" s="176" t="e">
        <f>+'Appendix A'!$D$167</f>
        <v>#DIV/0!</v>
      </c>
      <c r="J37" s="65"/>
      <c r="K37" s="171" t="e">
        <f t="shared" si="16"/>
        <v>#DIV/0!</v>
      </c>
      <c r="L37" s="171"/>
      <c r="M37" s="171" t="e">
        <f t="shared" si="15"/>
        <v>#DIV/0!</v>
      </c>
    </row>
    <row r="38" spans="1:13" ht="15.6">
      <c r="A38" s="65">
        <f t="shared" si="17"/>
        <v>18</v>
      </c>
      <c r="B38" s="65" t="s">
        <v>54</v>
      </c>
      <c r="C38" s="170">
        <v>0</v>
      </c>
      <c r="D38" s="171"/>
      <c r="E38" s="170">
        <v>0</v>
      </c>
      <c r="F38" s="176" t="e">
        <f>+'Appendix A'!$G$20</f>
        <v>#DIV/0!</v>
      </c>
      <c r="G38" s="171" t="e">
        <f t="shared" si="14"/>
        <v>#DIV/0!</v>
      </c>
      <c r="H38" s="170">
        <v>0</v>
      </c>
      <c r="I38" s="176" t="e">
        <f>+'Appendix A'!$D$167</f>
        <v>#DIV/0!</v>
      </c>
      <c r="J38" s="65"/>
      <c r="K38" s="171" t="e">
        <f t="shared" si="16"/>
        <v>#DIV/0!</v>
      </c>
      <c r="L38" s="171"/>
      <c r="M38" s="171" t="e">
        <f t="shared" si="15"/>
        <v>#DIV/0!</v>
      </c>
    </row>
    <row r="39" spans="1:13" ht="15.6">
      <c r="A39" s="65">
        <f t="shared" si="17"/>
        <v>19</v>
      </c>
      <c r="B39" s="65" t="s">
        <v>51</v>
      </c>
      <c r="C39" s="170">
        <v>0</v>
      </c>
      <c r="D39" s="171"/>
      <c r="E39" s="170">
        <v>0</v>
      </c>
      <c r="F39" s="176" t="e">
        <f>+'Appendix A'!$G$20</f>
        <v>#DIV/0!</v>
      </c>
      <c r="G39" s="171" t="e">
        <f t="shared" si="14"/>
        <v>#DIV/0!</v>
      </c>
      <c r="H39" s="170">
        <v>0</v>
      </c>
      <c r="I39" s="176" t="e">
        <f>+'Appendix A'!$D$167</f>
        <v>#DIV/0!</v>
      </c>
      <c r="J39" s="65"/>
      <c r="K39" s="171" t="e">
        <f t="shared" si="16"/>
        <v>#DIV/0!</v>
      </c>
      <c r="L39" s="171"/>
      <c r="M39" s="171" t="e">
        <f t="shared" si="15"/>
        <v>#DIV/0!</v>
      </c>
    </row>
    <row r="40" spans="1:13" ht="15.6">
      <c r="A40" s="65">
        <f t="shared" si="17"/>
        <v>20</v>
      </c>
      <c r="B40" s="65" t="s">
        <v>55</v>
      </c>
      <c r="C40" s="170">
        <v>0</v>
      </c>
      <c r="D40" s="171"/>
      <c r="E40" s="170">
        <v>0</v>
      </c>
      <c r="F40" s="176" t="e">
        <f>+'Appendix A'!$G$20</f>
        <v>#DIV/0!</v>
      </c>
      <c r="G40" s="171" t="e">
        <f t="shared" si="14"/>
        <v>#DIV/0!</v>
      </c>
      <c r="H40" s="170">
        <v>0</v>
      </c>
      <c r="I40" s="176" t="e">
        <f>+'Appendix A'!$D$167</f>
        <v>#DIV/0!</v>
      </c>
      <c r="J40" s="65"/>
      <c r="K40" s="171" t="e">
        <f t="shared" si="16"/>
        <v>#DIV/0!</v>
      </c>
      <c r="L40" s="171"/>
      <c r="M40" s="171" t="e">
        <f t="shared" si="15"/>
        <v>#DIV/0!</v>
      </c>
    </row>
    <row r="41" spans="1:13" ht="15.6">
      <c r="A41" s="65">
        <f t="shared" si="17"/>
        <v>21</v>
      </c>
      <c r="B41" s="65" t="s">
        <v>56</v>
      </c>
      <c r="C41" s="170">
        <v>0</v>
      </c>
      <c r="D41" s="171"/>
      <c r="E41" s="170">
        <v>0</v>
      </c>
      <c r="F41" s="176" t="e">
        <f>+'Appendix A'!$G$20</f>
        <v>#DIV/0!</v>
      </c>
      <c r="G41" s="171" t="e">
        <f t="shared" si="14"/>
        <v>#DIV/0!</v>
      </c>
      <c r="H41" s="170">
        <v>0</v>
      </c>
      <c r="I41" s="176" t="e">
        <f>+'Appendix A'!$D$167</f>
        <v>#DIV/0!</v>
      </c>
      <c r="J41" s="65"/>
      <c r="K41" s="171" t="e">
        <f t="shared" si="16"/>
        <v>#DIV/0!</v>
      </c>
      <c r="L41" s="171"/>
      <c r="M41" s="171" t="e">
        <f t="shared" si="15"/>
        <v>#DIV/0!</v>
      </c>
    </row>
    <row r="42" spans="1:13" ht="15.6">
      <c r="A42" s="65">
        <f t="shared" si="17"/>
        <v>22</v>
      </c>
      <c r="B42" s="65" t="s">
        <v>128</v>
      </c>
      <c r="C42" s="170">
        <v>0</v>
      </c>
      <c r="D42" s="171"/>
      <c r="E42" s="170">
        <v>0</v>
      </c>
      <c r="F42" s="176" t="e">
        <f>+'Appendix A'!$G$20</f>
        <v>#DIV/0!</v>
      </c>
      <c r="G42" s="171" t="e">
        <f t="shared" si="14"/>
        <v>#DIV/0!</v>
      </c>
      <c r="H42" s="170">
        <v>0</v>
      </c>
      <c r="I42" s="176" t="e">
        <f>+'Appendix A'!$D$167</f>
        <v>#DIV/0!</v>
      </c>
      <c r="J42" s="65"/>
      <c r="K42" s="171" t="e">
        <f t="shared" si="16"/>
        <v>#DIV/0!</v>
      </c>
      <c r="L42" s="171"/>
      <c r="M42" s="171" t="e">
        <f t="shared" si="15"/>
        <v>#DIV/0!</v>
      </c>
    </row>
    <row r="43" spans="1:13" ht="15.6">
      <c r="A43" s="65">
        <f t="shared" si="17"/>
        <v>23</v>
      </c>
      <c r="B43" s="65" t="s">
        <v>58</v>
      </c>
      <c r="C43" s="170">
        <v>0</v>
      </c>
      <c r="D43" s="171"/>
      <c r="E43" s="170">
        <v>0</v>
      </c>
      <c r="F43" s="176" t="e">
        <f>+'Appendix A'!$G$20</f>
        <v>#DIV/0!</v>
      </c>
      <c r="G43" s="171" t="e">
        <f t="shared" si="14"/>
        <v>#DIV/0!</v>
      </c>
      <c r="H43" s="170">
        <v>0</v>
      </c>
      <c r="I43" s="176" t="e">
        <f>+'Appendix A'!$D$167</f>
        <v>#DIV/0!</v>
      </c>
      <c r="J43" s="65"/>
      <c r="K43" s="171" t="e">
        <f t="shared" si="16"/>
        <v>#DIV/0!</v>
      </c>
      <c r="L43" s="171"/>
      <c r="M43" s="171" t="e">
        <f t="shared" si="15"/>
        <v>#DIV/0!</v>
      </c>
    </row>
    <row r="44" spans="1:13" ht="15.6">
      <c r="A44" s="65">
        <f t="shared" si="17"/>
        <v>24</v>
      </c>
      <c r="B44" s="65" t="s">
        <v>59</v>
      </c>
      <c r="C44" s="170">
        <v>0</v>
      </c>
      <c r="D44" s="171"/>
      <c r="E44" s="170">
        <v>0</v>
      </c>
      <c r="F44" s="176" t="e">
        <f>+'Appendix A'!$G$20</f>
        <v>#DIV/0!</v>
      </c>
      <c r="G44" s="171" t="e">
        <f t="shared" si="14"/>
        <v>#DIV/0!</v>
      </c>
      <c r="H44" s="170">
        <v>0</v>
      </c>
      <c r="I44" s="176" t="e">
        <f>+'Appendix A'!$D$167</f>
        <v>#DIV/0!</v>
      </c>
      <c r="J44" s="65"/>
      <c r="K44" s="171" t="e">
        <f t="shared" si="16"/>
        <v>#DIV/0!</v>
      </c>
      <c r="L44" s="171"/>
      <c r="M44" s="171" t="e">
        <f t="shared" si="15"/>
        <v>#DIV/0!</v>
      </c>
    </row>
    <row r="45" spans="1:13" ht="15.6">
      <c r="A45" s="65">
        <f t="shared" si="17"/>
        <v>25</v>
      </c>
      <c r="B45" s="65" t="s">
        <v>60</v>
      </c>
      <c r="C45" s="170">
        <v>0</v>
      </c>
      <c r="D45" s="171"/>
      <c r="E45" s="170">
        <v>0</v>
      </c>
      <c r="F45" s="176" t="e">
        <f>+'Appendix A'!$G$20</f>
        <v>#DIV/0!</v>
      </c>
      <c r="G45" s="171" t="e">
        <f t="shared" si="14"/>
        <v>#DIV/0!</v>
      </c>
      <c r="H45" s="170">
        <v>0</v>
      </c>
      <c r="I45" s="176" t="e">
        <f>+'Appendix A'!$D$167</f>
        <v>#DIV/0!</v>
      </c>
      <c r="J45" s="65"/>
      <c r="K45" s="171" t="e">
        <f t="shared" si="16"/>
        <v>#DIV/0!</v>
      </c>
      <c r="L45" s="171"/>
      <c r="M45" s="171" t="e">
        <f t="shared" si="15"/>
        <v>#DIV/0!</v>
      </c>
    </row>
    <row r="46" spans="1:13" ht="15.6">
      <c r="A46" s="65">
        <f t="shared" si="17"/>
        <v>26</v>
      </c>
      <c r="B46" s="65" t="s">
        <v>129</v>
      </c>
      <c r="C46" s="170">
        <v>0</v>
      </c>
      <c r="D46" s="171"/>
      <c r="E46" s="170">
        <v>0</v>
      </c>
      <c r="F46" s="176" t="e">
        <f>+'Appendix A'!$G$20</f>
        <v>#DIV/0!</v>
      </c>
      <c r="G46" s="171" t="e">
        <f t="shared" si="14"/>
        <v>#DIV/0!</v>
      </c>
      <c r="H46" s="170">
        <v>0</v>
      </c>
      <c r="I46" s="176" t="e">
        <f>+'Appendix A'!$D$167</f>
        <v>#DIV/0!</v>
      </c>
      <c r="J46" s="65"/>
      <c r="K46" s="171" t="e">
        <f t="shared" si="16"/>
        <v>#DIV/0!</v>
      </c>
      <c r="L46" s="171"/>
      <c r="M46" s="171" t="e">
        <f t="shared" si="15"/>
        <v>#DIV/0!</v>
      </c>
    </row>
    <row r="49" spans="2:2" ht="15.6">
      <c r="B49" s="65" t="s">
        <v>215</v>
      </c>
    </row>
    <row r="50" spans="2:2" ht="15.6">
      <c r="B50" s="65" t="s">
        <v>224</v>
      </c>
    </row>
    <row r="51" spans="2:2" ht="15.6">
      <c r="B51" s="65" t="s">
        <v>225</v>
      </c>
    </row>
    <row r="52" spans="2:2" ht="15.6">
      <c r="B52" s="65" t="s">
        <v>226</v>
      </c>
    </row>
    <row r="53" spans="2:2" ht="15.6">
      <c r="B53" s="65" t="s">
        <v>227</v>
      </c>
    </row>
  </sheetData>
  <mergeCells count="6">
    <mergeCell ref="B3:P3"/>
    <mergeCell ref="B4:P4"/>
    <mergeCell ref="B5:P5"/>
    <mergeCell ref="B12:F12"/>
    <mergeCell ref="G12:I12"/>
    <mergeCell ref="K12:P12"/>
  </mergeCells>
  <pageMargins left="0.7" right="0.7" top="0.75" bottom="0.75" header="0.3" footer="0.3"/>
  <pageSetup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heetViews>
  <sheetFormatPr defaultRowHeight="14.4"/>
  <cols>
    <col min="1" max="1" width="5.33203125" customWidth="1"/>
    <col min="2" max="2" width="42.6640625" customWidth="1"/>
    <col min="3" max="3" width="19.6640625" customWidth="1"/>
    <col min="4" max="4" width="18" customWidth="1"/>
    <col min="5" max="5" width="16.44140625" customWidth="1"/>
    <col min="6" max="6" width="19.6640625" customWidth="1"/>
    <col min="7" max="7" width="14.44140625" customWidth="1"/>
    <col min="8" max="8" width="16.44140625" customWidth="1"/>
    <col min="9" max="9" width="15.44140625" customWidth="1"/>
    <col min="10" max="11" width="13.33203125" customWidth="1"/>
    <col min="12" max="12" width="16" customWidth="1"/>
    <col min="13" max="13" width="14.6640625" customWidth="1"/>
    <col min="14" max="14" width="16.6640625" customWidth="1"/>
    <col min="15" max="15" width="14.6640625" customWidth="1"/>
  </cols>
  <sheetData>
    <row r="2" spans="1:18" ht="21">
      <c r="I2" s="195"/>
    </row>
    <row r="3" spans="1:18" ht="17.399999999999999">
      <c r="B3" s="875" t="s">
        <v>64</v>
      </c>
      <c r="C3" s="875"/>
      <c r="D3" s="875"/>
      <c r="E3" s="875"/>
      <c r="F3" s="875"/>
      <c r="G3" s="875"/>
      <c r="H3" s="875"/>
      <c r="I3" s="875"/>
      <c r="J3" s="875"/>
      <c r="K3" s="875"/>
      <c r="L3" s="875"/>
      <c r="M3" s="875"/>
      <c r="N3" s="875"/>
      <c r="O3" s="875"/>
    </row>
    <row r="4" spans="1:18" ht="17.399999999999999">
      <c r="B4" s="874" t="s">
        <v>716</v>
      </c>
      <c r="C4" s="874"/>
      <c r="D4" s="874"/>
      <c r="E4" s="874"/>
      <c r="F4" s="874"/>
      <c r="G4" s="874"/>
      <c r="H4" s="874"/>
      <c r="I4" s="874"/>
      <c r="J4" s="874"/>
      <c r="K4" s="874"/>
      <c r="L4" s="874"/>
      <c r="M4" s="874"/>
      <c r="N4" s="874"/>
      <c r="O4" s="874"/>
    </row>
    <row r="5" spans="1:18" ht="17.399999999999999">
      <c r="B5" s="875" t="s">
        <v>255</v>
      </c>
      <c r="C5" s="875"/>
      <c r="D5" s="875"/>
      <c r="E5" s="875"/>
      <c r="F5" s="875"/>
      <c r="G5" s="875"/>
      <c r="H5" s="875"/>
      <c r="I5" s="875"/>
      <c r="J5" s="875"/>
      <c r="K5" s="875"/>
      <c r="L5" s="875"/>
      <c r="M5" s="875"/>
      <c r="N5" s="875"/>
      <c r="O5" s="875"/>
    </row>
    <row r="6" spans="1:18" ht="17.399999999999999">
      <c r="B6" s="877" t="str">
        <f>+'Appendix A'!K3</f>
        <v>Actual or Projected for the 12 Months Ended December ….</v>
      </c>
      <c r="C6" s="877"/>
      <c r="D6" s="877"/>
      <c r="E6" s="877"/>
      <c r="F6" s="877"/>
      <c r="G6" s="877"/>
      <c r="H6" s="877"/>
      <c r="I6" s="877"/>
      <c r="J6" s="877"/>
      <c r="K6" s="877"/>
      <c r="L6" s="877"/>
      <c r="M6" s="877"/>
      <c r="N6" s="877"/>
      <c r="O6" s="877"/>
    </row>
    <row r="8" spans="1:18" ht="21">
      <c r="A8" s="70" t="s">
        <v>216</v>
      </c>
      <c r="I8" s="195"/>
    </row>
    <row r="9" spans="1:18" ht="15.6">
      <c r="A9" s="125"/>
      <c r="B9" s="123" t="s">
        <v>69</v>
      </c>
      <c r="C9" s="123" t="s">
        <v>70</v>
      </c>
      <c r="D9" s="123" t="s">
        <v>71</v>
      </c>
      <c r="E9" s="123" t="s">
        <v>72</v>
      </c>
      <c r="F9" s="123" t="s">
        <v>73</v>
      </c>
      <c r="G9" s="123" t="s">
        <v>74</v>
      </c>
      <c r="H9" s="123" t="s">
        <v>75</v>
      </c>
      <c r="I9" s="123" t="s">
        <v>76</v>
      </c>
      <c r="J9" s="321" t="s">
        <v>93</v>
      </c>
      <c r="K9" s="321" t="s">
        <v>94</v>
      </c>
      <c r="L9" s="321" t="s">
        <v>98</v>
      </c>
      <c r="M9" s="321" t="s">
        <v>121</v>
      </c>
      <c r="N9" s="321" t="s">
        <v>195</v>
      </c>
      <c r="O9" s="321" t="s">
        <v>196</v>
      </c>
    </row>
    <row r="10" spans="1:18" ht="120.6">
      <c r="A10" s="168" t="s">
        <v>6</v>
      </c>
      <c r="B10" s="168" t="s">
        <v>231</v>
      </c>
      <c r="C10" s="174" t="s">
        <v>232</v>
      </c>
      <c r="D10" s="174" t="s">
        <v>348</v>
      </c>
      <c r="E10" s="222" t="s">
        <v>409</v>
      </c>
      <c r="F10" s="174" t="s">
        <v>233</v>
      </c>
      <c r="G10" s="174" t="s">
        <v>234</v>
      </c>
      <c r="H10" s="174" t="s">
        <v>554</v>
      </c>
      <c r="I10" s="174" t="s">
        <v>408</v>
      </c>
      <c r="J10" s="174" t="s">
        <v>235</v>
      </c>
      <c r="K10" s="222" t="s">
        <v>257</v>
      </c>
      <c r="L10" s="222" t="s">
        <v>256</v>
      </c>
      <c r="M10" s="222" t="s">
        <v>257</v>
      </c>
      <c r="N10" s="222" t="s">
        <v>256</v>
      </c>
      <c r="O10" s="222"/>
      <c r="R10" t="s">
        <v>506</v>
      </c>
    </row>
    <row r="11" spans="1:18" ht="30.6">
      <c r="A11" s="168"/>
      <c r="B11" s="168"/>
      <c r="C11" s="175"/>
      <c r="D11" s="175" t="str">
        <f>"Column "&amp;C9&amp;" * Line "&amp;A76&amp;""</f>
        <v>Column (b) * Line 43</v>
      </c>
      <c r="E11" s="175" t="str">
        <f>"Column "&amp;C9&amp;" - Column "&amp;D9&amp;""</f>
        <v>Column (b) - Column (c)</v>
      </c>
      <c r="F11" s="175"/>
      <c r="G11" s="175" t="str">
        <f>"Column "&amp;E9&amp;" + Column "&amp;F9&amp;""</f>
        <v>Column (d) + Column (e)</v>
      </c>
      <c r="H11" s="175"/>
      <c r="I11" s="175" t="str">
        <f>"Column "&amp;G9&amp;" * Column "&amp;H9&amp;""</f>
        <v>Column (f) * Column (g)</v>
      </c>
      <c r="J11" s="175"/>
      <c r="K11" s="175"/>
      <c r="L11" s="175" t="str">
        <f>"Column "&amp;I9&amp;" - Column "&amp;K9&amp;""</f>
        <v>Column (h) - Column (j)</v>
      </c>
      <c r="M11" s="175"/>
      <c r="N11" s="175" t="str">
        <f>"Column "&amp;L9&amp;" - Column "&amp;M9&amp;""</f>
        <v>Column (k) - Column (l)</v>
      </c>
      <c r="O11" s="175"/>
    </row>
    <row r="12" spans="1:18" ht="31.2">
      <c r="A12" s="65"/>
      <c r="B12" s="121" t="s">
        <v>236</v>
      </c>
      <c r="C12" s="77"/>
      <c r="D12" s="77"/>
      <c r="E12" s="175"/>
      <c r="F12" s="175"/>
      <c r="G12" s="175"/>
      <c r="H12" s="175"/>
      <c r="I12" s="175"/>
      <c r="J12" s="175"/>
      <c r="K12" s="175"/>
      <c r="L12" s="175"/>
      <c r="M12" s="175"/>
      <c r="N12" s="175"/>
      <c r="O12" s="175"/>
    </row>
    <row r="13" spans="1:18" ht="15.6">
      <c r="A13" s="65"/>
      <c r="B13" s="65" t="s">
        <v>237</v>
      </c>
      <c r="C13" s="65"/>
      <c r="D13" s="65"/>
      <c r="E13" s="175"/>
      <c r="F13" s="175"/>
      <c r="G13" s="175"/>
      <c r="H13" s="175"/>
      <c r="I13" s="175"/>
      <c r="J13" s="175"/>
      <c r="K13" s="175"/>
      <c r="L13" s="175"/>
      <c r="M13" s="175"/>
      <c r="N13" s="175"/>
      <c r="O13" s="175"/>
    </row>
    <row r="14" spans="1:18" ht="15.6">
      <c r="A14" s="65">
        <v>1</v>
      </c>
      <c r="B14" s="290"/>
      <c r="C14" s="197">
        <v>0</v>
      </c>
      <c r="D14" s="198">
        <f>+C14*$J$76</f>
        <v>0</v>
      </c>
      <c r="E14" s="198">
        <f>+C14-D14</f>
        <v>0</v>
      </c>
      <c r="F14" s="197">
        <v>0</v>
      </c>
      <c r="G14" s="198">
        <f>+E14-F14</f>
        <v>0</v>
      </c>
      <c r="H14" s="199">
        <v>0</v>
      </c>
      <c r="I14" s="198">
        <f>+G14*H14</f>
        <v>0</v>
      </c>
      <c r="J14" s="228"/>
      <c r="K14" s="197">
        <v>0</v>
      </c>
      <c r="L14" s="198">
        <f>+I14-K14</f>
        <v>0</v>
      </c>
      <c r="M14" s="197">
        <v>0</v>
      </c>
      <c r="N14" s="198">
        <f>+L14-M14</f>
        <v>0</v>
      </c>
      <c r="O14" s="197"/>
    </row>
    <row r="15" spans="1:18" ht="15.6">
      <c r="A15" s="65">
        <f>+A14+1</f>
        <v>2</v>
      </c>
      <c r="B15" s="290"/>
      <c r="C15" s="200">
        <v>0</v>
      </c>
      <c r="D15" s="198">
        <f>+C15*$J$76</f>
        <v>0</v>
      </c>
      <c r="E15" s="198">
        <f t="shared" ref="E15:E18" si="0">+C15-D15</f>
        <v>0</v>
      </c>
      <c r="F15" s="200">
        <v>0</v>
      </c>
      <c r="G15" s="198">
        <f t="shared" ref="G15:G18" si="1">+E15-F15</f>
        <v>0</v>
      </c>
      <c r="H15" s="199">
        <v>0</v>
      </c>
      <c r="I15" s="198">
        <f t="shared" ref="I15:I18" si="2">+G15*H15</f>
        <v>0</v>
      </c>
      <c r="J15" s="226"/>
      <c r="K15" s="200">
        <v>0</v>
      </c>
      <c r="L15" s="171">
        <f t="shared" ref="L15:L18" si="3">+I15-K15</f>
        <v>0</v>
      </c>
      <c r="M15" s="197">
        <v>0</v>
      </c>
      <c r="N15" s="171">
        <f t="shared" ref="N15:N18" si="4">+L15-M15</f>
        <v>0</v>
      </c>
      <c r="O15" s="197"/>
    </row>
    <row r="16" spans="1:18" ht="15.6">
      <c r="A16" s="65">
        <f t="shared" ref="A16:A18" si="5">+A15+1</f>
        <v>3</v>
      </c>
      <c r="B16" s="290"/>
      <c r="C16" s="200">
        <v>0</v>
      </c>
      <c r="D16" s="198">
        <f>+C16*$J$76</f>
        <v>0</v>
      </c>
      <c r="E16" s="198">
        <f t="shared" si="0"/>
        <v>0</v>
      </c>
      <c r="F16" s="200">
        <v>0</v>
      </c>
      <c r="G16" s="198">
        <f t="shared" si="1"/>
        <v>0</v>
      </c>
      <c r="H16" s="199">
        <v>0</v>
      </c>
      <c r="I16" s="198">
        <f t="shared" si="2"/>
        <v>0</v>
      </c>
      <c r="J16" s="228"/>
      <c r="K16" s="200">
        <v>0</v>
      </c>
      <c r="L16" s="171">
        <f t="shared" si="3"/>
        <v>0</v>
      </c>
      <c r="M16" s="197">
        <v>0</v>
      </c>
      <c r="N16" s="171">
        <f t="shared" si="4"/>
        <v>0</v>
      </c>
      <c r="O16" s="197"/>
    </row>
    <row r="17" spans="1:15" ht="15.6">
      <c r="A17" s="65">
        <f t="shared" si="5"/>
        <v>4</v>
      </c>
      <c r="B17" s="290"/>
      <c r="C17" s="200">
        <v>0</v>
      </c>
      <c r="D17" s="198">
        <f>+C17*$J$76</f>
        <v>0</v>
      </c>
      <c r="E17" s="198">
        <f t="shared" si="0"/>
        <v>0</v>
      </c>
      <c r="F17" s="200">
        <v>0</v>
      </c>
      <c r="G17" s="198">
        <f t="shared" si="1"/>
        <v>0</v>
      </c>
      <c r="H17" s="199">
        <v>0</v>
      </c>
      <c r="I17" s="198">
        <f t="shared" si="2"/>
        <v>0</v>
      </c>
      <c r="J17" s="226"/>
      <c r="K17" s="200">
        <v>0</v>
      </c>
      <c r="L17" s="171">
        <f t="shared" si="3"/>
        <v>0</v>
      </c>
      <c r="M17" s="197">
        <v>0</v>
      </c>
      <c r="N17" s="171">
        <f t="shared" si="4"/>
        <v>0</v>
      </c>
      <c r="O17" s="197"/>
    </row>
    <row r="18" spans="1:15" ht="15.6">
      <c r="A18" s="65">
        <f t="shared" si="5"/>
        <v>5</v>
      </c>
      <c r="B18" s="290"/>
      <c r="C18" s="203">
        <v>0</v>
      </c>
      <c r="D18" s="204">
        <f>+C18*$J$76</f>
        <v>0</v>
      </c>
      <c r="E18" s="204">
        <f t="shared" si="0"/>
        <v>0</v>
      </c>
      <c r="F18" s="203">
        <v>0</v>
      </c>
      <c r="G18" s="204">
        <f t="shared" si="1"/>
        <v>0</v>
      </c>
      <c r="H18" s="199">
        <v>0</v>
      </c>
      <c r="I18" s="204">
        <f t="shared" si="2"/>
        <v>0</v>
      </c>
      <c r="J18" s="228"/>
      <c r="K18" s="203">
        <v>0</v>
      </c>
      <c r="L18" s="206">
        <f t="shared" si="3"/>
        <v>0</v>
      </c>
      <c r="M18" s="215">
        <v>0</v>
      </c>
      <c r="N18" s="206">
        <f t="shared" si="4"/>
        <v>0</v>
      </c>
      <c r="O18" s="197"/>
    </row>
    <row r="19" spans="1:15" ht="15.6">
      <c r="A19" s="65">
        <f>+A18+1</f>
        <v>6</v>
      </c>
      <c r="B19" s="207" t="s">
        <v>238</v>
      </c>
      <c r="C19" s="208">
        <f>+SUM(C14:C18)</f>
        <v>0</v>
      </c>
      <c r="D19" s="208">
        <f>+SUM(D14:D18)</f>
        <v>0</v>
      </c>
      <c r="E19" s="208">
        <f>+SUM(E14:E18)</f>
        <v>0</v>
      </c>
      <c r="F19" s="208">
        <f>+SUM(F14:F18)</f>
        <v>0</v>
      </c>
      <c r="G19" s="208">
        <f>+SUM(G14:G18)</f>
        <v>0</v>
      </c>
      <c r="H19" s="209"/>
      <c r="I19" s="208">
        <f>+SUM(I14:I18)</f>
        <v>0</v>
      </c>
      <c r="J19" s="208"/>
      <c r="K19" s="208">
        <f>+SUM(K14:K18)</f>
        <v>0</v>
      </c>
      <c r="L19" s="208">
        <f>+SUM(L14:L18)</f>
        <v>0</v>
      </c>
      <c r="M19" s="208">
        <f>+SUM(M14:M18)</f>
        <v>0</v>
      </c>
      <c r="N19" s="208">
        <f>+SUM(N14:N18)</f>
        <v>0</v>
      </c>
      <c r="O19" s="200"/>
    </row>
    <row r="20" spans="1:15" ht="16.8">
      <c r="A20" s="65"/>
      <c r="B20" s="210"/>
      <c r="C20" s="211"/>
      <c r="D20" s="211"/>
      <c r="E20" s="211"/>
      <c r="F20" s="211"/>
      <c r="G20" s="211"/>
      <c r="H20" s="209"/>
      <c r="I20" s="212"/>
      <c r="J20" s="212"/>
      <c r="K20" s="212"/>
      <c r="L20" s="212"/>
      <c r="M20" s="212"/>
      <c r="N20" s="212"/>
      <c r="O20" s="205"/>
    </row>
    <row r="21" spans="1:15" ht="24.75" customHeight="1">
      <c r="A21" s="65"/>
      <c r="B21" s="207" t="s">
        <v>239</v>
      </c>
      <c r="C21" s="211"/>
      <c r="D21" s="211"/>
      <c r="E21" s="211"/>
      <c r="F21" s="211"/>
      <c r="G21" s="211"/>
      <c r="H21" s="209"/>
      <c r="I21" s="212"/>
      <c r="J21" s="212"/>
      <c r="K21" s="212"/>
      <c r="L21" s="212"/>
      <c r="M21" s="212"/>
      <c r="N21" s="212"/>
      <c r="O21" s="205"/>
    </row>
    <row r="22" spans="1:15" ht="15.6">
      <c r="A22" s="65">
        <f>+A19+1</f>
        <v>7</v>
      </c>
      <c r="B22" s="65" t="str">
        <f>+B48</f>
        <v>Depreciation - Liberalized Depreciation</v>
      </c>
      <c r="C22" s="200">
        <v>0</v>
      </c>
      <c r="D22" s="198">
        <v>0</v>
      </c>
      <c r="E22" s="198">
        <f>+C22-D22</f>
        <v>0</v>
      </c>
      <c r="F22" s="200">
        <v>0</v>
      </c>
      <c r="G22" s="198">
        <f>+E22+F22</f>
        <v>0</v>
      </c>
      <c r="H22" s="199">
        <v>0</v>
      </c>
      <c r="I22" s="198">
        <f>+G22*H22</f>
        <v>0</v>
      </c>
      <c r="J22" s="226"/>
      <c r="K22" s="200">
        <v>0</v>
      </c>
      <c r="L22" s="171">
        <f>+I22-K22</f>
        <v>0</v>
      </c>
      <c r="M22" s="170">
        <v>0</v>
      </c>
      <c r="N22" s="171">
        <f>+L22-M22</f>
        <v>0</v>
      </c>
      <c r="O22" s="170"/>
    </row>
    <row r="23" spans="1:15" ht="15.6">
      <c r="A23" s="65">
        <f t="shared" ref="A23:A25" si="6">+A22+1</f>
        <v>8</v>
      </c>
      <c r="B23" s="227"/>
      <c r="C23" s="200">
        <v>0</v>
      </c>
      <c r="D23" s="198">
        <v>0</v>
      </c>
      <c r="E23" s="198">
        <f t="shared" ref="E23:E25" si="7">+C23-D23</f>
        <v>0</v>
      </c>
      <c r="F23" s="200">
        <v>0</v>
      </c>
      <c r="G23" s="198">
        <f t="shared" ref="G23:G24" si="8">+E23+F23</f>
        <v>0</v>
      </c>
      <c r="H23" s="199">
        <v>0</v>
      </c>
      <c r="I23" s="198">
        <f t="shared" ref="I23:I24" si="9">+G23*H23</f>
        <v>0</v>
      </c>
      <c r="J23" s="200"/>
      <c r="K23" s="200">
        <v>0</v>
      </c>
      <c r="L23" s="171">
        <f t="shared" ref="L23:L25" si="10">+I23-K23</f>
        <v>0</v>
      </c>
      <c r="M23" s="170">
        <v>0</v>
      </c>
      <c r="N23" s="171">
        <f t="shared" ref="N23:N24" si="11">+L23-M23</f>
        <v>0</v>
      </c>
      <c r="O23" s="170"/>
    </row>
    <row r="24" spans="1:15" ht="15.6">
      <c r="A24" s="65">
        <f t="shared" si="6"/>
        <v>9</v>
      </c>
      <c r="B24" s="227"/>
      <c r="C24" s="200">
        <v>0</v>
      </c>
      <c r="D24" s="198">
        <v>0</v>
      </c>
      <c r="E24" s="198">
        <f t="shared" si="7"/>
        <v>0</v>
      </c>
      <c r="F24" s="200">
        <v>0</v>
      </c>
      <c r="G24" s="198">
        <f t="shared" si="8"/>
        <v>0</v>
      </c>
      <c r="H24" s="199">
        <v>0</v>
      </c>
      <c r="I24" s="198">
        <f t="shared" si="9"/>
        <v>0</v>
      </c>
      <c r="J24" s="200"/>
      <c r="K24" s="200">
        <v>0</v>
      </c>
      <c r="L24" s="171">
        <f t="shared" si="10"/>
        <v>0</v>
      </c>
      <c r="M24" s="170">
        <v>0</v>
      </c>
      <c r="N24" s="171">
        <f t="shared" si="11"/>
        <v>0</v>
      </c>
      <c r="O24" s="170"/>
    </row>
    <row r="25" spans="1:15" ht="15.6">
      <c r="A25" s="65">
        <f t="shared" si="6"/>
        <v>10</v>
      </c>
      <c r="B25" s="227"/>
      <c r="C25" s="203">
        <v>0</v>
      </c>
      <c r="D25" s="204">
        <f>+C25*$J$76</f>
        <v>0</v>
      </c>
      <c r="E25" s="322">
        <f t="shared" si="7"/>
        <v>0</v>
      </c>
      <c r="F25" s="203">
        <v>0</v>
      </c>
      <c r="G25" s="204">
        <f>+E25-F25</f>
        <v>0</v>
      </c>
      <c r="H25" s="199">
        <v>0</v>
      </c>
      <c r="I25" s="205">
        <v>0</v>
      </c>
      <c r="J25" s="200"/>
      <c r="K25" s="203">
        <v>0</v>
      </c>
      <c r="L25" s="206">
        <f t="shared" si="10"/>
        <v>0</v>
      </c>
      <c r="M25" s="214">
        <v>0</v>
      </c>
      <c r="N25" s="206">
        <f>+K25-M25</f>
        <v>0</v>
      </c>
      <c r="O25" s="214"/>
    </row>
    <row r="26" spans="1:15" ht="15.6">
      <c r="A26" s="65">
        <f>+A25+1</f>
        <v>11</v>
      </c>
      <c r="B26" s="95" t="s">
        <v>240</v>
      </c>
      <c r="C26" s="208">
        <f>+SUM(C22:C25)</f>
        <v>0</v>
      </c>
      <c r="D26" s="208">
        <f t="shared" ref="D26:K26" si="12">+SUM(D22:D25)</f>
        <v>0</v>
      </c>
      <c r="E26" s="208">
        <f t="shared" si="12"/>
        <v>0</v>
      </c>
      <c r="F26" s="208">
        <f t="shared" si="12"/>
        <v>0</v>
      </c>
      <c r="G26" s="208">
        <f t="shared" si="12"/>
        <v>0</v>
      </c>
      <c r="H26" s="176"/>
      <c r="I26" s="208">
        <f t="shared" si="12"/>
        <v>0</v>
      </c>
      <c r="J26" s="208"/>
      <c r="K26" s="208">
        <f t="shared" si="12"/>
        <v>0</v>
      </c>
      <c r="L26" s="208">
        <f t="shared" ref="L26" si="13">+SUM(L22:L25)</f>
        <v>0</v>
      </c>
      <c r="M26" s="208">
        <f t="shared" ref="M26" si="14">+SUM(M22:M25)</f>
        <v>0</v>
      </c>
      <c r="N26" s="208">
        <f t="shared" ref="N26" si="15">+SUM(N22:N25)</f>
        <v>0</v>
      </c>
      <c r="O26" s="200"/>
    </row>
    <row r="27" spans="1:15" ht="15.6">
      <c r="A27" s="65"/>
      <c r="B27" s="95"/>
      <c r="C27" s="208"/>
      <c r="D27" s="208"/>
      <c r="E27" s="208"/>
      <c r="F27" s="208"/>
      <c r="G27" s="208"/>
      <c r="H27" s="176"/>
      <c r="I27" s="208"/>
      <c r="J27" s="208"/>
      <c r="K27" s="208"/>
      <c r="L27" s="171"/>
      <c r="M27" s="171"/>
      <c r="N27" s="171"/>
      <c r="O27" s="171"/>
    </row>
    <row r="28" spans="1:15" ht="15.6">
      <c r="A28" s="65"/>
      <c r="B28" s="95" t="s">
        <v>241</v>
      </c>
      <c r="C28" s="208"/>
      <c r="D28" s="208"/>
      <c r="E28" s="208"/>
      <c r="F28" s="208"/>
      <c r="G28" s="208"/>
      <c r="H28" s="176"/>
      <c r="I28" s="208"/>
      <c r="J28" s="208"/>
      <c r="K28" s="208"/>
      <c r="L28" s="171"/>
      <c r="M28" s="171"/>
      <c r="N28" s="171"/>
      <c r="O28" s="171"/>
    </row>
    <row r="29" spans="1:15" ht="15.6">
      <c r="A29" s="65">
        <f>+A26+1</f>
        <v>12</v>
      </c>
      <c r="B29" s="213"/>
      <c r="C29" s="202">
        <v>0</v>
      </c>
      <c r="D29" s="198">
        <f>+C29*$J$76</f>
        <v>0</v>
      </c>
      <c r="E29" s="198">
        <f t="shared" ref="E29:E33" si="16">+C29-D29</f>
        <v>0</v>
      </c>
      <c r="F29" s="200">
        <v>0</v>
      </c>
      <c r="G29" s="202">
        <f>+E29-F29</f>
        <v>0</v>
      </c>
      <c r="H29" s="199">
        <v>0</v>
      </c>
      <c r="I29" s="198">
        <f t="shared" ref="I29:I33" si="17">+G29*H29</f>
        <v>0</v>
      </c>
      <c r="J29" s="200"/>
      <c r="K29" s="208">
        <v>0</v>
      </c>
      <c r="L29" s="171">
        <f t="shared" ref="L29:L33" si="18">+I29-K29</f>
        <v>0</v>
      </c>
      <c r="M29" s="170">
        <v>0</v>
      </c>
      <c r="N29" s="171">
        <f t="shared" ref="N29:N33" si="19">+L29-M29</f>
        <v>0</v>
      </c>
      <c r="O29" s="170"/>
    </row>
    <row r="30" spans="1:15" ht="15.6">
      <c r="A30" s="65">
        <f>+A29+1</f>
        <v>13</v>
      </c>
      <c r="B30" s="213"/>
      <c r="C30" s="202">
        <v>0</v>
      </c>
      <c r="D30" s="198">
        <v>0</v>
      </c>
      <c r="E30" s="198">
        <f t="shared" si="16"/>
        <v>0</v>
      </c>
      <c r="F30" s="200">
        <v>0</v>
      </c>
      <c r="G30" s="202">
        <f t="shared" ref="G30:G33" si="20">+E30-F30</f>
        <v>0</v>
      </c>
      <c r="H30" s="199">
        <v>0</v>
      </c>
      <c r="I30" s="198">
        <f t="shared" si="17"/>
        <v>0</v>
      </c>
      <c r="J30" s="200"/>
      <c r="K30" s="208">
        <v>0</v>
      </c>
      <c r="L30" s="171">
        <f t="shared" si="18"/>
        <v>0</v>
      </c>
      <c r="M30" s="170">
        <v>0</v>
      </c>
      <c r="N30" s="171">
        <f t="shared" si="19"/>
        <v>0</v>
      </c>
      <c r="O30" s="170"/>
    </row>
    <row r="31" spans="1:15" ht="15.6">
      <c r="A31" s="65">
        <f t="shared" ref="A31:A33" si="21">+A30+1</f>
        <v>14</v>
      </c>
      <c r="B31" s="213"/>
      <c r="C31" s="202">
        <v>0</v>
      </c>
      <c r="D31" s="198">
        <v>0</v>
      </c>
      <c r="E31" s="198">
        <f t="shared" si="16"/>
        <v>0</v>
      </c>
      <c r="F31" s="200">
        <v>0</v>
      </c>
      <c r="G31" s="202">
        <f t="shared" si="20"/>
        <v>0</v>
      </c>
      <c r="H31" s="199">
        <v>0</v>
      </c>
      <c r="I31" s="198">
        <f t="shared" si="17"/>
        <v>0</v>
      </c>
      <c r="J31" s="200"/>
      <c r="K31" s="208">
        <v>0</v>
      </c>
      <c r="L31" s="171">
        <f t="shared" si="18"/>
        <v>0</v>
      </c>
      <c r="M31" s="170">
        <v>0</v>
      </c>
      <c r="N31" s="171">
        <f t="shared" si="19"/>
        <v>0</v>
      </c>
      <c r="O31" s="170"/>
    </row>
    <row r="32" spans="1:15" ht="15.6">
      <c r="A32" s="65">
        <f t="shared" si="21"/>
        <v>15</v>
      </c>
      <c r="B32" s="213"/>
      <c r="C32" s="202">
        <v>0</v>
      </c>
      <c r="D32" s="198">
        <v>0</v>
      </c>
      <c r="E32" s="198">
        <f t="shared" si="16"/>
        <v>0</v>
      </c>
      <c r="F32" s="200">
        <v>0</v>
      </c>
      <c r="G32" s="202">
        <f t="shared" si="20"/>
        <v>0</v>
      </c>
      <c r="H32" s="199">
        <v>0</v>
      </c>
      <c r="I32" s="198">
        <f t="shared" si="17"/>
        <v>0</v>
      </c>
      <c r="J32" s="200"/>
      <c r="K32" s="208">
        <v>0</v>
      </c>
      <c r="L32" s="171">
        <f t="shared" si="18"/>
        <v>0</v>
      </c>
      <c r="M32" s="170">
        <v>0</v>
      </c>
      <c r="N32" s="171">
        <f t="shared" si="19"/>
        <v>0</v>
      </c>
      <c r="O32" s="170"/>
    </row>
    <row r="33" spans="1:15" ht="15.6">
      <c r="A33" s="65">
        <f t="shared" si="21"/>
        <v>16</v>
      </c>
      <c r="B33" s="213"/>
      <c r="C33" s="323">
        <v>0</v>
      </c>
      <c r="D33" s="198">
        <v>0</v>
      </c>
      <c r="E33" s="198">
        <f t="shared" si="16"/>
        <v>0</v>
      </c>
      <c r="F33" s="200">
        <v>0</v>
      </c>
      <c r="G33" s="202">
        <f t="shared" si="20"/>
        <v>0</v>
      </c>
      <c r="H33" s="199">
        <v>0</v>
      </c>
      <c r="I33" s="204">
        <f t="shared" si="17"/>
        <v>0</v>
      </c>
      <c r="J33" s="200"/>
      <c r="K33" s="212">
        <v>0</v>
      </c>
      <c r="L33" s="206">
        <f t="shared" si="18"/>
        <v>0</v>
      </c>
      <c r="M33" s="214">
        <v>0</v>
      </c>
      <c r="N33" s="206">
        <f t="shared" si="19"/>
        <v>0</v>
      </c>
      <c r="O33" s="170"/>
    </row>
    <row r="34" spans="1:15" ht="15.6">
      <c r="A34" s="65">
        <f>+A33+1</f>
        <v>17</v>
      </c>
      <c r="B34" s="95" t="s">
        <v>242</v>
      </c>
      <c r="C34" s="208">
        <f>+SUM(C29:C33)</f>
        <v>0</v>
      </c>
      <c r="D34" s="208">
        <f>+SUM(D29:D33)</f>
        <v>0</v>
      </c>
      <c r="E34" s="208">
        <f>+SUM(E29:E33)</f>
        <v>0</v>
      </c>
      <c r="F34" s="208">
        <f>+SUM(F29:F33)</f>
        <v>0</v>
      </c>
      <c r="G34" s="208">
        <f>+SUM(G29:G33)</f>
        <v>0</v>
      </c>
      <c r="H34" s="209"/>
      <c r="I34" s="208">
        <f>+SUM(I29:I33)</f>
        <v>0</v>
      </c>
      <c r="J34" s="208"/>
      <c r="K34" s="208">
        <f>+SUM(K29:K33)</f>
        <v>0</v>
      </c>
      <c r="L34" s="208">
        <f>+SUM(L29:L33)</f>
        <v>0</v>
      </c>
      <c r="M34" s="208">
        <f>+SUM(M29:M33)</f>
        <v>0</v>
      </c>
      <c r="N34" s="208">
        <f>+SUM(N29:N33)</f>
        <v>0</v>
      </c>
      <c r="O34" s="200"/>
    </row>
    <row r="35" spans="1:15" ht="15.6">
      <c r="A35" s="65"/>
      <c r="B35" s="95"/>
      <c r="C35" s="95"/>
      <c r="D35" s="95"/>
      <c r="E35" s="208"/>
      <c r="F35" s="208"/>
      <c r="G35" s="208"/>
      <c r="H35" s="209"/>
      <c r="I35" s="208"/>
      <c r="J35" s="208"/>
      <c r="K35" s="208"/>
      <c r="L35" s="171"/>
      <c r="M35" s="171"/>
      <c r="N35" s="171"/>
      <c r="O35" s="171"/>
    </row>
    <row r="36" spans="1:15" ht="30.6">
      <c r="A36" s="65">
        <f>+A34+1</f>
        <v>18</v>
      </c>
      <c r="B36" s="95" t="s">
        <v>243</v>
      </c>
      <c r="C36" s="95"/>
      <c r="D36" s="95"/>
      <c r="E36" s="208">
        <f>+E19+E26+E34</f>
        <v>0</v>
      </c>
      <c r="F36" s="208"/>
      <c r="G36" s="208">
        <f>+G19+G26+G34</f>
        <v>0</v>
      </c>
      <c r="H36" s="209"/>
      <c r="I36" s="208">
        <f>+I19+I26+I34</f>
        <v>0</v>
      </c>
      <c r="J36" s="208"/>
      <c r="K36" s="208">
        <f>+K19+K26+K34</f>
        <v>0</v>
      </c>
      <c r="L36" s="208">
        <f>+L19+L26+L34</f>
        <v>0</v>
      </c>
      <c r="M36" s="208">
        <f>+M19+M26+M34</f>
        <v>0</v>
      </c>
      <c r="N36" s="208">
        <f>+N19+N26+N34</f>
        <v>0</v>
      </c>
      <c r="O36" s="200"/>
    </row>
    <row r="37" spans="1:15" ht="15.6">
      <c r="A37" s="65">
        <f>+A36+1</f>
        <v>19</v>
      </c>
      <c r="B37" s="95" t="s">
        <v>244</v>
      </c>
      <c r="C37" s="95"/>
      <c r="D37" s="95"/>
      <c r="E37" s="212">
        <v>0</v>
      </c>
      <c r="F37" s="212"/>
      <c r="G37" s="203">
        <v>0</v>
      </c>
      <c r="H37" s="209"/>
      <c r="I37" s="203">
        <v>0</v>
      </c>
      <c r="J37" s="208"/>
      <c r="K37" s="212"/>
      <c r="L37" s="203">
        <v>0</v>
      </c>
      <c r="M37" s="171"/>
      <c r="N37" s="203">
        <v>0</v>
      </c>
      <c r="O37" s="170"/>
    </row>
    <row r="38" spans="1:15" ht="30.6">
      <c r="A38" s="65">
        <f>+A37+1</f>
        <v>20</v>
      </c>
      <c r="B38" s="95" t="s">
        <v>245</v>
      </c>
      <c r="C38" s="95"/>
      <c r="D38" s="95"/>
      <c r="E38" s="208">
        <f>+E36+E37</f>
        <v>0</v>
      </c>
      <c r="F38" s="212"/>
      <c r="G38" s="208">
        <f>+G36+G37</f>
        <v>0</v>
      </c>
      <c r="H38" s="209"/>
      <c r="I38" s="208">
        <f>+I36+I37</f>
        <v>0</v>
      </c>
      <c r="J38" s="208"/>
      <c r="K38" s="208"/>
      <c r="L38" s="208">
        <f>+L36+L37</f>
        <v>0</v>
      </c>
      <c r="M38" s="171"/>
      <c r="N38" s="208">
        <f>+N36+N37</f>
        <v>0</v>
      </c>
      <c r="O38" s="170"/>
    </row>
    <row r="39" spans="1:15" ht="15.6">
      <c r="A39" s="65"/>
      <c r="B39" s="95"/>
      <c r="C39" s="95"/>
      <c r="D39" s="95"/>
      <c r="E39" s="208"/>
      <c r="F39" s="208"/>
      <c r="G39" s="208"/>
      <c r="H39" s="209"/>
      <c r="I39" s="208"/>
      <c r="J39" s="208"/>
      <c r="K39" s="208"/>
      <c r="L39" s="171"/>
      <c r="M39" s="171"/>
      <c r="N39" s="171"/>
      <c r="O39" s="171"/>
    </row>
    <row r="40" spans="1:15" ht="15.6">
      <c r="A40" s="65"/>
      <c r="B40" s="95"/>
      <c r="C40" s="95"/>
      <c r="D40" s="95"/>
      <c r="E40" s="208"/>
      <c r="F40" s="208"/>
      <c r="G40" s="208"/>
      <c r="H40" s="209"/>
      <c r="I40" s="208"/>
      <c r="J40" s="208"/>
      <c r="K40" s="208"/>
      <c r="L40" s="171"/>
      <c r="M40" s="171"/>
      <c r="N40" s="171"/>
      <c r="O40" s="171"/>
    </row>
    <row r="41" spans="1:15" ht="31.2">
      <c r="A41" s="65"/>
      <c r="B41" s="121" t="s">
        <v>246</v>
      </c>
      <c r="C41" s="121"/>
      <c r="D41" s="121"/>
      <c r="E41" s="208"/>
      <c r="F41" s="208"/>
      <c r="G41" s="208"/>
      <c r="H41" s="209"/>
      <c r="I41" s="208"/>
      <c r="J41" s="208"/>
      <c r="K41" s="208"/>
      <c r="L41" s="171"/>
      <c r="M41" s="171"/>
      <c r="N41" s="171"/>
      <c r="O41" s="171"/>
    </row>
    <row r="42" spans="1:15" ht="31.5" customHeight="1">
      <c r="A42" s="65"/>
      <c r="B42" s="207" t="s">
        <v>237</v>
      </c>
      <c r="C42" s="207"/>
      <c r="D42" s="207"/>
      <c r="E42" s="211"/>
      <c r="F42" s="211"/>
      <c r="G42" s="211"/>
      <c r="H42" s="209"/>
      <c r="I42" s="208"/>
      <c r="J42" s="208"/>
      <c r="K42" s="208"/>
      <c r="L42" s="171"/>
      <c r="M42" s="171"/>
      <c r="N42" s="171"/>
      <c r="O42" s="171"/>
    </row>
    <row r="43" spans="1:15" ht="15.6">
      <c r="A43" s="65">
        <f>+A38+1</f>
        <v>21</v>
      </c>
      <c r="B43" s="213"/>
      <c r="C43" s="200">
        <v>0</v>
      </c>
      <c r="D43" s="198">
        <f>+C43*$J$76</f>
        <v>0</v>
      </c>
      <c r="E43" s="198">
        <f t="shared" ref="E43:E44" si="22">+C43-D43</f>
        <v>0</v>
      </c>
      <c r="F43" s="200">
        <v>0</v>
      </c>
      <c r="G43" s="202">
        <f>+E43-F43</f>
        <v>0</v>
      </c>
      <c r="H43" s="199">
        <v>0</v>
      </c>
      <c r="I43" s="198">
        <f t="shared" ref="I43:I44" si="23">+G43*H43</f>
        <v>0</v>
      </c>
      <c r="J43" s="200"/>
      <c r="K43" s="208">
        <v>0</v>
      </c>
      <c r="L43" s="171">
        <f>+I43-K43</f>
        <v>0</v>
      </c>
      <c r="M43" s="200">
        <v>0</v>
      </c>
      <c r="N43" s="171">
        <f>+L43-M43</f>
        <v>0</v>
      </c>
      <c r="O43" s="200"/>
    </row>
    <row r="44" spans="1:15" ht="15.6">
      <c r="A44" s="65">
        <f>+A43+1</f>
        <v>22</v>
      </c>
      <c r="B44" s="213"/>
      <c r="C44" s="203">
        <v>0</v>
      </c>
      <c r="D44" s="204">
        <f>+C44*$J$76</f>
        <v>0</v>
      </c>
      <c r="E44" s="204">
        <f t="shared" si="22"/>
        <v>0</v>
      </c>
      <c r="F44" s="203">
        <v>0</v>
      </c>
      <c r="G44" s="205">
        <f>+E44-F44</f>
        <v>0</v>
      </c>
      <c r="H44" s="199">
        <v>0</v>
      </c>
      <c r="I44" s="322">
        <f t="shared" si="23"/>
        <v>0</v>
      </c>
      <c r="J44" s="200"/>
      <c r="K44" s="212">
        <v>0</v>
      </c>
      <c r="L44" s="206">
        <f>+I44-K44</f>
        <v>0</v>
      </c>
      <c r="M44" s="203">
        <v>0</v>
      </c>
      <c r="N44" s="206">
        <f>+L44-M44</f>
        <v>0</v>
      </c>
      <c r="O44" s="203"/>
    </row>
    <row r="45" spans="1:15" ht="15.6">
      <c r="A45" s="65">
        <f>+A44+1</f>
        <v>23</v>
      </c>
      <c r="B45" s="95" t="s">
        <v>247</v>
      </c>
      <c r="C45" s="208">
        <f>+C43+C44</f>
        <v>0</v>
      </c>
      <c r="D45" s="208">
        <f>+D43+D44</f>
        <v>0</v>
      </c>
      <c r="E45" s="208">
        <f>+E43+E44</f>
        <v>0</v>
      </c>
      <c r="F45" s="208">
        <f>+F43+F44</f>
        <v>0</v>
      </c>
      <c r="G45" s="208">
        <f>+G43+G44</f>
        <v>0</v>
      </c>
      <c r="H45" s="209"/>
      <c r="I45" s="208">
        <v>0</v>
      </c>
      <c r="J45" s="208"/>
      <c r="K45" s="208">
        <v>0</v>
      </c>
      <c r="L45" s="208">
        <v>0</v>
      </c>
      <c r="M45" s="208">
        <v>0</v>
      </c>
      <c r="N45" s="208">
        <v>0</v>
      </c>
      <c r="O45" s="200"/>
    </row>
    <row r="46" spans="1:15" ht="15.6">
      <c r="A46" s="65"/>
      <c r="B46" s="95"/>
      <c r="C46" s="208"/>
      <c r="D46" s="208"/>
      <c r="E46" s="208"/>
      <c r="F46" s="208"/>
      <c r="G46" s="208"/>
      <c r="H46" s="209"/>
      <c r="I46" s="208"/>
      <c r="J46" s="208"/>
      <c r="K46" s="208"/>
      <c r="L46" s="171"/>
      <c r="M46" s="171"/>
      <c r="N46" s="171"/>
      <c r="O46" s="171"/>
    </row>
    <row r="47" spans="1:15" ht="15.6">
      <c r="A47" s="65"/>
      <c r="B47" s="207" t="s">
        <v>239</v>
      </c>
      <c r="C47" s="208"/>
      <c r="D47" s="208"/>
      <c r="E47" s="208"/>
      <c r="F47" s="208"/>
      <c r="G47" s="208"/>
      <c r="H47" s="209"/>
      <c r="I47" s="208"/>
      <c r="J47" s="208"/>
      <c r="K47" s="208"/>
      <c r="L47" s="171"/>
      <c r="M47" s="171"/>
      <c r="N47" s="171"/>
      <c r="O47" s="171"/>
    </row>
    <row r="48" spans="1:15" ht="15.6">
      <c r="A48" s="65">
        <f>+A45+1</f>
        <v>24</v>
      </c>
      <c r="B48" s="310" t="s">
        <v>413</v>
      </c>
      <c r="C48" s="200">
        <v>0</v>
      </c>
      <c r="D48" s="198">
        <f>+C48*$J$76</f>
        <v>0</v>
      </c>
      <c r="E48" s="198">
        <f t="shared" ref="E48" si="24">+C48-D48</f>
        <v>0</v>
      </c>
      <c r="F48" s="200">
        <v>0</v>
      </c>
      <c r="G48" s="202">
        <f>+E48+F48</f>
        <v>0</v>
      </c>
      <c r="H48" s="199">
        <v>0</v>
      </c>
      <c r="I48" s="198">
        <f t="shared" ref="I48:I52" si="25">+G48*H48</f>
        <v>0</v>
      </c>
      <c r="J48" s="201" t="s">
        <v>248</v>
      </c>
      <c r="K48" s="202">
        <v>0</v>
      </c>
      <c r="L48" s="171">
        <f t="shared" ref="L48" si="26">+I48-K48</f>
        <v>0</v>
      </c>
      <c r="M48" s="170">
        <v>0</v>
      </c>
      <c r="N48" s="171">
        <f t="shared" ref="N48:N52" si="27">+L48-M48</f>
        <v>0</v>
      </c>
      <c r="O48" s="170"/>
    </row>
    <row r="49" spans="1:15" ht="15.6">
      <c r="A49" s="65">
        <f>+A48+1</f>
        <v>25</v>
      </c>
      <c r="B49" s="216"/>
      <c r="C49" s="200">
        <v>0</v>
      </c>
      <c r="D49" s="198">
        <f>+C49*$J$76</f>
        <v>0</v>
      </c>
      <c r="E49" s="198">
        <f t="shared" ref="E49:E52" si="28">+C49-D49</f>
        <v>0</v>
      </c>
      <c r="F49" s="200">
        <v>0</v>
      </c>
      <c r="G49" s="202">
        <f t="shared" ref="G49:G52" si="29">+E49+F49</f>
        <v>0</v>
      </c>
      <c r="H49" s="199">
        <v>0</v>
      </c>
      <c r="I49" s="198">
        <f t="shared" si="25"/>
        <v>0</v>
      </c>
      <c r="J49" s="226"/>
      <c r="K49" s="202">
        <v>0</v>
      </c>
      <c r="L49" s="171">
        <f t="shared" ref="L49:L52" si="30">+I49-K49</f>
        <v>0</v>
      </c>
      <c r="M49" s="170">
        <v>0</v>
      </c>
      <c r="N49" s="171">
        <f t="shared" si="27"/>
        <v>0</v>
      </c>
      <c r="O49" s="170"/>
    </row>
    <row r="50" spans="1:15" ht="15.6">
      <c r="A50" s="65">
        <f t="shared" ref="A50:A52" si="31">+A49+1</f>
        <v>26</v>
      </c>
      <c r="B50" s="216"/>
      <c r="C50" s="200">
        <v>0</v>
      </c>
      <c r="D50" s="198">
        <f>+C50*$J$76</f>
        <v>0</v>
      </c>
      <c r="E50" s="198">
        <f t="shared" si="28"/>
        <v>0</v>
      </c>
      <c r="F50" s="200">
        <v>0</v>
      </c>
      <c r="G50" s="202">
        <f t="shared" si="29"/>
        <v>0</v>
      </c>
      <c r="H50" s="199">
        <v>0</v>
      </c>
      <c r="I50" s="198">
        <f t="shared" si="25"/>
        <v>0</v>
      </c>
      <c r="J50" s="226"/>
      <c r="K50" s="202">
        <v>0</v>
      </c>
      <c r="L50" s="171">
        <f t="shared" si="30"/>
        <v>0</v>
      </c>
      <c r="M50" s="170">
        <v>0</v>
      </c>
      <c r="N50" s="171">
        <f t="shared" si="27"/>
        <v>0</v>
      </c>
      <c r="O50" s="170"/>
    </row>
    <row r="51" spans="1:15" ht="15.6">
      <c r="A51" s="65">
        <f t="shared" si="31"/>
        <v>27</v>
      </c>
      <c r="B51" s="216"/>
      <c r="C51" s="200">
        <v>0</v>
      </c>
      <c r="D51" s="198">
        <f>+C51*$J$76</f>
        <v>0</v>
      </c>
      <c r="E51" s="198">
        <f t="shared" si="28"/>
        <v>0</v>
      </c>
      <c r="F51" s="200">
        <v>0</v>
      </c>
      <c r="G51" s="202">
        <f t="shared" si="29"/>
        <v>0</v>
      </c>
      <c r="H51" s="199">
        <v>0</v>
      </c>
      <c r="I51" s="198">
        <f t="shared" si="25"/>
        <v>0</v>
      </c>
      <c r="J51" s="226"/>
      <c r="K51" s="202">
        <v>0</v>
      </c>
      <c r="L51" s="171">
        <f t="shared" si="30"/>
        <v>0</v>
      </c>
      <c r="M51" s="170">
        <v>0</v>
      </c>
      <c r="N51" s="171">
        <f t="shared" si="27"/>
        <v>0</v>
      </c>
      <c r="O51" s="170"/>
    </row>
    <row r="52" spans="1:15" ht="15.6">
      <c r="A52" s="65">
        <f t="shared" si="31"/>
        <v>28</v>
      </c>
      <c r="B52" s="216"/>
      <c r="C52" s="203">
        <v>0</v>
      </c>
      <c r="D52" s="204">
        <f>+C52*$J$76</f>
        <v>0</v>
      </c>
      <c r="E52" s="204">
        <f t="shared" si="28"/>
        <v>0</v>
      </c>
      <c r="F52" s="203">
        <v>0</v>
      </c>
      <c r="G52" s="205">
        <f t="shared" si="29"/>
        <v>0</v>
      </c>
      <c r="H52" s="199">
        <v>0</v>
      </c>
      <c r="I52" s="204">
        <f t="shared" si="25"/>
        <v>0</v>
      </c>
      <c r="J52" s="226"/>
      <c r="K52" s="205">
        <v>0</v>
      </c>
      <c r="L52" s="206">
        <f t="shared" si="30"/>
        <v>0</v>
      </c>
      <c r="M52" s="214">
        <v>0</v>
      </c>
      <c r="N52" s="206">
        <f t="shared" si="27"/>
        <v>0</v>
      </c>
      <c r="O52" s="170"/>
    </row>
    <row r="53" spans="1:15" ht="15.6">
      <c r="A53" s="65">
        <f>+A52+1</f>
        <v>29</v>
      </c>
      <c r="B53" s="95" t="s">
        <v>240</v>
      </c>
      <c r="C53" s="208">
        <f>+SUM(C48:C52)</f>
        <v>0</v>
      </c>
      <c r="D53" s="208">
        <f>+SUM(D48:D52)</f>
        <v>0</v>
      </c>
      <c r="E53" s="208">
        <f>+SUM(E48:E52)</f>
        <v>0</v>
      </c>
      <c r="F53" s="208">
        <f>+SUM(F48:F52)</f>
        <v>0</v>
      </c>
      <c r="G53" s="208">
        <f>+SUM(G48:G52)</f>
        <v>0</v>
      </c>
      <c r="H53" s="209"/>
      <c r="I53" s="217">
        <f>+SUM(I48:I52)</f>
        <v>0</v>
      </c>
      <c r="J53" s="217"/>
      <c r="K53" s="217">
        <f>+SUM(K48:K52)</f>
        <v>0</v>
      </c>
      <c r="L53" s="217">
        <f>+SUM(L48:L52)</f>
        <v>0</v>
      </c>
      <c r="M53" s="217">
        <f>+SUM(M48:M52)</f>
        <v>0</v>
      </c>
      <c r="N53" s="217">
        <f>+SUM(N48:N52)</f>
        <v>0</v>
      </c>
      <c r="O53" s="223"/>
    </row>
    <row r="54" spans="1:15" ht="15.6">
      <c r="A54" s="65"/>
      <c r="B54" s="95"/>
      <c r="C54" s="208"/>
      <c r="D54" s="208"/>
      <c r="E54" s="208"/>
      <c r="F54" s="208"/>
      <c r="G54" s="208"/>
      <c r="H54" s="209"/>
      <c r="I54" s="208"/>
      <c r="J54" s="208"/>
      <c r="K54" s="208"/>
      <c r="L54" s="171"/>
      <c r="M54" s="171"/>
      <c r="N54" s="171"/>
      <c r="O54" s="171"/>
    </row>
    <row r="55" spans="1:15" ht="15.6">
      <c r="A55" s="65"/>
      <c r="B55" s="95" t="s">
        <v>241</v>
      </c>
      <c r="C55" s="208"/>
      <c r="D55" s="208"/>
      <c r="E55" s="208"/>
      <c r="F55" s="208"/>
      <c r="G55" s="208"/>
      <c r="H55" s="209"/>
      <c r="I55" s="208"/>
      <c r="J55" s="208"/>
      <c r="K55" s="208"/>
      <c r="L55" s="171"/>
      <c r="M55" s="171"/>
      <c r="N55" s="171"/>
      <c r="O55" s="171"/>
    </row>
    <row r="56" spans="1:15" ht="15.6">
      <c r="A56" s="65">
        <f>+A53+1</f>
        <v>30</v>
      </c>
      <c r="B56" s="216"/>
      <c r="C56" s="200">
        <v>0</v>
      </c>
      <c r="D56" s="198">
        <f>+C56*$J$76</f>
        <v>0</v>
      </c>
      <c r="E56" s="198">
        <f t="shared" ref="E56" si="32">+C56-D56</f>
        <v>0</v>
      </c>
      <c r="F56" s="200">
        <v>0</v>
      </c>
      <c r="G56" s="202">
        <f>+E56-F56</f>
        <v>0</v>
      </c>
      <c r="H56" s="199">
        <v>0</v>
      </c>
      <c r="I56" s="198">
        <f t="shared" ref="I56:I60" si="33">+G56*H56</f>
        <v>0</v>
      </c>
      <c r="J56" s="226"/>
      <c r="K56" s="202">
        <v>0</v>
      </c>
      <c r="L56" s="171">
        <f t="shared" ref="L56:L60" si="34">+I56-K56</f>
        <v>0</v>
      </c>
      <c r="M56" s="171">
        <v>0</v>
      </c>
      <c r="N56" s="171">
        <f t="shared" ref="N56:N60" si="35">+L56-M56</f>
        <v>0</v>
      </c>
      <c r="O56" s="170"/>
    </row>
    <row r="57" spans="1:15" ht="15.6">
      <c r="A57" s="65">
        <f>+A56+1</f>
        <v>31</v>
      </c>
      <c r="B57" s="216"/>
      <c r="C57" s="200">
        <v>0</v>
      </c>
      <c r="D57" s="198">
        <f>+C57*$J$76</f>
        <v>0</v>
      </c>
      <c r="E57" s="198">
        <f t="shared" ref="E57:E60" si="36">+C57-D57</f>
        <v>0</v>
      </c>
      <c r="F57" s="200">
        <v>0</v>
      </c>
      <c r="G57" s="202">
        <f t="shared" ref="G57:G60" si="37">+E57-F57</f>
        <v>0</v>
      </c>
      <c r="H57" s="199">
        <v>0</v>
      </c>
      <c r="I57" s="198">
        <f t="shared" si="33"/>
        <v>0</v>
      </c>
      <c r="J57" s="226"/>
      <c r="K57" s="202">
        <v>0</v>
      </c>
      <c r="L57" s="171">
        <f t="shared" si="34"/>
        <v>0</v>
      </c>
      <c r="M57" s="171">
        <v>0</v>
      </c>
      <c r="N57" s="171">
        <f t="shared" si="35"/>
        <v>0</v>
      </c>
      <c r="O57" s="170"/>
    </row>
    <row r="58" spans="1:15" ht="15.6">
      <c r="A58" s="65">
        <f t="shared" ref="A58:A60" si="38">+A57+1</f>
        <v>32</v>
      </c>
      <c r="B58" s="216"/>
      <c r="C58" s="200">
        <v>0</v>
      </c>
      <c r="D58" s="198">
        <f>+C58*$J$76</f>
        <v>0</v>
      </c>
      <c r="E58" s="198">
        <f t="shared" si="36"/>
        <v>0</v>
      </c>
      <c r="F58" s="200">
        <v>0</v>
      </c>
      <c r="G58" s="202">
        <f t="shared" si="37"/>
        <v>0</v>
      </c>
      <c r="H58" s="199">
        <v>0</v>
      </c>
      <c r="I58" s="198">
        <f t="shared" si="33"/>
        <v>0</v>
      </c>
      <c r="J58" s="226"/>
      <c r="K58" s="202">
        <v>0</v>
      </c>
      <c r="L58" s="171">
        <f t="shared" si="34"/>
        <v>0</v>
      </c>
      <c r="M58" s="171">
        <v>0</v>
      </c>
      <c r="N58" s="171">
        <f t="shared" si="35"/>
        <v>0</v>
      </c>
      <c r="O58" s="170"/>
    </row>
    <row r="59" spans="1:15" ht="15.6">
      <c r="A59" s="65">
        <f t="shared" si="38"/>
        <v>33</v>
      </c>
      <c r="B59" s="216"/>
      <c r="C59" s="200">
        <v>0</v>
      </c>
      <c r="D59" s="198">
        <f>+C59*$J$76</f>
        <v>0</v>
      </c>
      <c r="E59" s="198">
        <f t="shared" si="36"/>
        <v>0</v>
      </c>
      <c r="F59" s="200">
        <v>0</v>
      </c>
      <c r="G59" s="202">
        <f t="shared" si="37"/>
        <v>0</v>
      </c>
      <c r="H59" s="199">
        <v>0</v>
      </c>
      <c r="I59" s="198">
        <f t="shared" si="33"/>
        <v>0</v>
      </c>
      <c r="J59" s="226"/>
      <c r="K59" s="202">
        <v>0</v>
      </c>
      <c r="L59" s="171">
        <f t="shared" si="34"/>
        <v>0</v>
      </c>
      <c r="M59" s="171">
        <v>0</v>
      </c>
      <c r="N59" s="171">
        <f t="shared" si="35"/>
        <v>0</v>
      </c>
      <c r="O59" s="170"/>
    </row>
    <row r="60" spans="1:15" ht="15.6">
      <c r="A60" s="65">
        <f t="shared" si="38"/>
        <v>34</v>
      </c>
      <c r="B60" s="216"/>
      <c r="C60" s="203">
        <v>0</v>
      </c>
      <c r="D60" s="204">
        <f>+C60*$J$76</f>
        <v>0</v>
      </c>
      <c r="E60" s="204">
        <f t="shared" si="36"/>
        <v>0</v>
      </c>
      <c r="F60" s="203">
        <v>0</v>
      </c>
      <c r="G60" s="202">
        <f t="shared" si="37"/>
        <v>0</v>
      </c>
      <c r="H60" s="199">
        <v>0</v>
      </c>
      <c r="I60" s="204">
        <f t="shared" si="33"/>
        <v>0</v>
      </c>
      <c r="J60" s="226"/>
      <c r="K60" s="205">
        <v>0</v>
      </c>
      <c r="L60" s="206">
        <f t="shared" si="34"/>
        <v>0</v>
      </c>
      <c r="M60" s="206">
        <v>0</v>
      </c>
      <c r="N60" s="206">
        <f t="shared" si="35"/>
        <v>0</v>
      </c>
      <c r="O60" s="170"/>
    </row>
    <row r="61" spans="1:15" ht="15.6">
      <c r="A61" s="65">
        <f>+A60+1</f>
        <v>35</v>
      </c>
      <c r="B61" s="65" t="s">
        <v>249</v>
      </c>
      <c r="C61" s="208">
        <f>+SUM(C56:C60)</f>
        <v>0</v>
      </c>
      <c r="D61" s="208">
        <f>+SUM(D47:D60)</f>
        <v>0</v>
      </c>
      <c r="E61" s="208">
        <f>+SUM(E56:E60)</f>
        <v>0</v>
      </c>
      <c r="F61" s="208">
        <f>+SUM(F56:F60)</f>
        <v>0</v>
      </c>
      <c r="G61" s="208">
        <f>+SUM(G56:G60)</f>
        <v>0</v>
      </c>
      <c r="H61" s="209"/>
      <c r="I61" s="208">
        <f>+SUM(I56:I60)</f>
        <v>0</v>
      </c>
      <c r="J61" s="208"/>
      <c r="K61" s="208">
        <f>+SUM(K56:K60)</f>
        <v>0</v>
      </c>
      <c r="L61" s="208">
        <f>+SUM(L56:L60)</f>
        <v>0</v>
      </c>
      <c r="M61" s="208">
        <f>+SUM(M56:M60)</f>
        <v>0</v>
      </c>
      <c r="N61" s="208">
        <f>+SUM(N56:N60)</f>
        <v>0</v>
      </c>
      <c r="O61" s="200"/>
    </row>
    <row r="62" spans="1:15" ht="16.8">
      <c r="A62" s="65"/>
      <c r="B62" s="65"/>
      <c r="C62" s="65"/>
      <c r="D62" s="65"/>
      <c r="E62" s="211"/>
      <c r="F62" s="218"/>
      <c r="G62" s="211"/>
      <c r="H62" s="209"/>
      <c r="I62" s="211"/>
      <c r="J62" s="211"/>
      <c r="K62" s="211"/>
      <c r="L62" s="211"/>
      <c r="M62" s="211"/>
      <c r="N62" s="211"/>
      <c r="O62" s="371"/>
    </row>
    <row r="63" spans="1:15" ht="31.8">
      <c r="A63" s="65">
        <f>+A61+1</f>
        <v>36</v>
      </c>
      <c r="B63" s="95" t="s">
        <v>243</v>
      </c>
      <c r="C63" s="95"/>
      <c r="D63" s="95"/>
      <c r="E63" s="208">
        <f>+E45+E53+E61</f>
        <v>0</v>
      </c>
      <c r="F63" s="208"/>
      <c r="G63" s="208">
        <f>+G45+G53+G61</f>
        <v>0</v>
      </c>
      <c r="H63" s="209"/>
      <c r="I63" s="208">
        <f>+I45+I53+I61</f>
        <v>0</v>
      </c>
      <c r="J63" s="211"/>
      <c r="K63" s="208">
        <f>+K45+K53+K61</f>
        <v>0</v>
      </c>
      <c r="L63" s="208">
        <f>+L45+L53+L61</f>
        <v>0</v>
      </c>
      <c r="M63" s="208">
        <f>+M45+M53+M61</f>
        <v>0</v>
      </c>
      <c r="N63" s="208">
        <f>+N45+N53+N61</f>
        <v>0</v>
      </c>
      <c r="O63" s="200"/>
    </row>
    <row r="64" spans="1:15" ht="15.6">
      <c r="A64" s="65">
        <f>+A63+1</f>
        <v>37</v>
      </c>
      <c r="B64" s="95" t="s">
        <v>244</v>
      </c>
      <c r="C64" s="95"/>
      <c r="D64" s="95"/>
      <c r="E64" s="203">
        <v>0.26582278481012656</v>
      </c>
      <c r="F64" s="212"/>
      <c r="G64" s="203">
        <v>0</v>
      </c>
      <c r="H64" s="209"/>
      <c r="I64" s="203">
        <v>0</v>
      </c>
      <c r="J64" s="208"/>
      <c r="K64" s="208"/>
      <c r="L64" s="203">
        <v>0</v>
      </c>
      <c r="M64" s="171"/>
      <c r="N64" s="203">
        <v>0</v>
      </c>
      <c r="O64" s="170"/>
    </row>
    <row r="65" spans="1:17" ht="30.6">
      <c r="A65" s="65">
        <f>+A64+1</f>
        <v>38</v>
      </c>
      <c r="B65" s="95" t="s">
        <v>250</v>
      </c>
      <c r="C65" s="95"/>
      <c r="D65" s="95"/>
      <c r="E65" s="219">
        <f>+E63+E64</f>
        <v>0.26582278481012656</v>
      </c>
      <c r="F65" s="220"/>
      <c r="G65" s="219">
        <f>+G63+G64</f>
        <v>0</v>
      </c>
      <c r="H65" s="221"/>
      <c r="I65" s="219">
        <f>+I63+I64</f>
        <v>0</v>
      </c>
      <c r="J65" s="220"/>
      <c r="K65" s="220"/>
      <c r="L65" s="219">
        <f>+L63+L64</f>
        <v>0</v>
      </c>
      <c r="M65" s="220"/>
      <c r="N65" s="219">
        <f>+N63+N64</f>
        <v>0</v>
      </c>
      <c r="O65" s="224"/>
    </row>
    <row r="66" spans="1:17" ht="15.6">
      <c r="A66" s="65"/>
      <c r="B66" s="95"/>
      <c r="C66" s="95"/>
      <c r="D66" s="95"/>
      <c r="E66" s="220"/>
      <c r="F66" s="220"/>
      <c r="G66" s="220"/>
      <c r="H66" s="209"/>
      <c r="I66" s="220"/>
      <c r="J66" s="220"/>
      <c r="K66" s="220"/>
      <c r="L66" s="220"/>
      <c r="M66" s="220"/>
      <c r="N66" s="220"/>
      <c r="O66" s="372"/>
    </row>
    <row r="67" spans="1:17" ht="15.6">
      <c r="A67" s="65">
        <f>+A65+1</f>
        <v>39</v>
      </c>
      <c r="B67" s="95" t="s">
        <v>223</v>
      </c>
      <c r="C67" s="95"/>
      <c r="D67" s="95"/>
      <c r="E67" s="220">
        <f>+E38+E65</f>
        <v>0.26582278481012656</v>
      </c>
      <c r="F67" s="220"/>
      <c r="G67" s="220">
        <f>+G38+G65</f>
        <v>0</v>
      </c>
      <c r="H67" s="209"/>
      <c r="I67" s="220">
        <f>+I38+I65</f>
        <v>0</v>
      </c>
      <c r="J67" s="220"/>
      <c r="K67" s="220"/>
      <c r="L67" s="220">
        <f>+L38+L65</f>
        <v>0</v>
      </c>
      <c r="M67" s="220"/>
      <c r="N67" s="220">
        <f>+N38+N65</f>
        <v>0</v>
      </c>
      <c r="O67" s="224"/>
    </row>
    <row r="68" spans="1:17" ht="15.6">
      <c r="A68" s="65"/>
      <c r="B68" s="95"/>
      <c r="C68" s="95"/>
      <c r="D68" s="95"/>
      <c r="E68" s="220"/>
      <c r="F68" s="220"/>
      <c r="G68" s="220"/>
      <c r="H68" s="209"/>
      <c r="I68" s="220"/>
      <c r="J68" s="220"/>
      <c r="K68" s="220"/>
      <c r="L68" s="220"/>
      <c r="M68" s="220"/>
      <c r="N68" s="220"/>
      <c r="O68" s="372"/>
    </row>
    <row r="69" spans="1:17" ht="15.6">
      <c r="A69" s="65">
        <f>+A67+1</f>
        <v>40</v>
      </c>
      <c r="B69" s="65" t="s">
        <v>251</v>
      </c>
      <c r="C69" s="65"/>
      <c r="D69" s="65"/>
      <c r="E69" s="65"/>
      <c r="F69" s="65"/>
      <c r="G69" s="65"/>
      <c r="H69" s="65"/>
      <c r="I69" s="65"/>
      <c r="J69" s="65"/>
      <c r="K69" s="171">
        <f>+K36+K63</f>
        <v>0</v>
      </c>
      <c r="L69" s="65"/>
      <c r="M69" s="171">
        <f>+M36+M63</f>
        <v>0</v>
      </c>
      <c r="N69" s="65"/>
      <c r="O69" s="170"/>
    </row>
    <row r="70" spans="1:17" ht="15.6">
      <c r="A70" s="65"/>
      <c r="B70" s="65"/>
      <c r="C70" s="65"/>
      <c r="D70" s="65"/>
      <c r="E70" s="65"/>
      <c r="F70" s="65"/>
      <c r="G70" s="65"/>
      <c r="H70" s="65"/>
      <c r="I70" s="65"/>
      <c r="J70" s="65"/>
      <c r="K70" s="65"/>
      <c r="L70" s="65"/>
      <c r="M70" s="65"/>
      <c r="N70" s="65"/>
      <c r="O70" s="65"/>
    </row>
    <row r="71" spans="1:17" ht="15.6">
      <c r="A71" s="65"/>
      <c r="B71" s="65" t="s">
        <v>258</v>
      </c>
      <c r="C71" s="65"/>
      <c r="D71" s="65"/>
      <c r="E71" s="65"/>
      <c r="F71" s="65"/>
      <c r="G71" s="65"/>
      <c r="H71" s="65"/>
      <c r="I71" s="65"/>
      <c r="J71" s="65"/>
      <c r="K71" s="65"/>
      <c r="L71" s="65"/>
      <c r="M71" s="65"/>
      <c r="N71" s="65"/>
      <c r="O71" s="65"/>
    </row>
    <row r="72" spans="1:17" ht="15.75" customHeight="1">
      <c r="A72" s="65"/>
      <c r="B72" s="888" t="s">
        <v>549</v>
      </c>
      <c r="C72" s="888"/>
      <c r="D72" s="888"/>
      <c r="E72" s="888"/>
      <c r="F72" s="888"/>
      <c r="G72" s="888"/>
      <c r="H72" s="888"/>
      <c r="I72" s="888"/>
      <c r="J72" s="888"/>
      <c r="K72" s="888"/>
      <c r="L72" s="888"/>
      <c r="M72" s="888"/>
      <c r="N72" s="888"/>
      <c r="O72" s="888"/>
      <c r="P72" s="888"/>
      <c r="Q72" s="888"/>
    </row>
    <row r="73" spans="1:17" ht="15.6">
      <c r="A73" s="65"/>
      <c r="B73" s="65" t="s">
        <v>259</v>
      </c>
      <c r="C73" s="65"/>
      <c r="D73" s="65"/>
      <c r="E73" s="65"/>
      <c r="K73" s="65"/>
      <c r="L73" s="65"/>
      <c r="M73" s="65"/>
      <c r="N73" s="65"/>
      <c r="O73" s="65"/>
    </row>
    <row r="74" spans="1:17" ht="15.6">
      <c r="A74" s="65">
        <f>+A69+1</f>
        <v>41</v>
      </c>
      <c r="B74" s="65"/>
      <c r="C74" s="65"/>
      <c r="D74" s="65"/>
      <c r="F74" s="65" t="s">
        <v>252</v>
      </c>
      <c r="G74" s="65"/>
      <c r="H74" s="65"/>
      <c r="I74" s="65"/>
      <c r="J74" s="225">
        <v>0.01</v>
      </c>
      <c r="K74" s="65"/>
      <c r="L74" s="65"/>
      <c r="M74" s="65"/>
      <c r="N74" s="65"/>
      <c r="O74" s="65"/>
    </row>
    <row r="75" spans="1:17" ht="15.6">
      <c r="A75" s="65">
        <f>+A74+1</f>
        <v>42</v>
      </c>
      <c r="B75" s="65"/>
      <c r="C75" s="65"/>
      <c r="D75" s="65"/>
      <c r="F75" s="65" t="s">
        <v>253</v>
      </c>
      <c r="G75" s="65"/>
      <c r="H75" s="65"/>
      <c r="I75" s="65"/>
      <c r="J75" s="225">
        <v>0.01</v>
      </c>
      <c r="K75" s="65"/>
      <c r="L75" s="65"/>
      <c r="M75" s="65"/>
      <c r="N75" s="65"/>
      <c r="O75" s="65"/>
    </row>
    <row r="76" spans="1:17" ht="15.6">
      <c r="A76" s="370">
        <f>+A75+1</f>
        <v>43</v>
      </c>
      <c r="F76" s="65" t="s">
        <v>254</v>
      </c>
      <c r="G76" s="65"/>
      <c r="H76" s="65"/>
      <c r="I76" s="65"/>
      <c r="J76" s="172">
        <f>+J74/J75</f>
        <v>1</v>
      </c>
    </row>
    <row r="77" spans="1:17" ht="15.6">
      <c r="B77" s="196" t="s">
        <v>260</v>
      </c>
    </row>
    <row r="78" spans="1:17" ht="15.6">
      <c r="B78" s="196" t="s">
        <v>261</v>
      </c>
    </row>
    <row r="79" spans="1:17" ht="15.6">
      <c r="B79" s="196" t="s">
        <v>262</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622EA-3C60-4234-B413-35495A2EA2FE}">
  <sheetPr>
    <pageSetUpPr fitToPage="1"/>
  </sheetPr>
  <dimension ref="A2:R79"/>
  <sheetViews>
    <sheetView zoomScale="90" zoomScaleNormal="90" zoomScalePageLayoutView="60" workbookViewId="0"/>
  </sheetViews>
  <sheetFormatPr defaultRowHeight="14.4"/>
  <cols>
    <col min="1" max="1" width="5.33203125" customWidth="1"/>
    <col min="2" max="2" width="42.6640625" customWidth="1"/>
    <col min="3" max="3" width="19.6640625" customWidth="1"/>
    <col min="4" max="4" width="18" customWidth="1"/>
    <col min="5" max="5" width="16.44140625" customWidth="1"/>
    <col min="6" max="6" width="19.6640625" customWidth="1"/>
    <col min="7" max="7" width="14.44140625" customWidth="1"/>
    <col min="8" max="8" width="16.44140625" customWidth="1"/>
    <col min="9" max="9" width="15.44140625" customWidth="1"/>
    <col min="10" max="11" width="13.33203125" customWidth="1"/>
    <col min="12" max="12" width="16" customWidth="1"/>
    <col min="13" max="13" width="14.6640625" customWidth="1"/>
    <col min="14" max="14" width="16.6640625" customWidth="1"/>
    <col min="15" max="15" width="14.6640625" customWidth="1"/>
  </cols>
  <sheetData>
    <row r="2" spans="1:18" ht="21">
      <c r="I2" s="195"/>
    </row>
    <row r="3" spans="1:18" ht="17.399999999999999">
      <c r="B3" s="875" t="s">
        <v>64</v>
      </c>
      <c r="C3" s="875"/>
      <c r="D3" s="875"/>
      <c r="E3" s="875"/>
      <c r="F3" s="875"/>
      <c r="G3" s="875"/>
      <c r="H3" s="875"/>
      <c r="I3" s="875"/>
      <c r="J3" s="875"/>
      <c r="K3" s="875"/>
      <c r="L3" s="875"/>
      <c r="M3" s="875"/>
      <c r="N3" s="875"/>
      <c r="O3" s="875"/>
    </row>
    <row r="4" spans="1:18" ht="17.399999999999999">
      <c r="B4" s="874" t="s">
        <v>717</v>
      </c>
      <c r="C4" s="874"/>
      <c r="D4" s="874"/>
      <c r="E4" s="874"/>
      <c r="F4" s="874"/>
      <c r="G4" s="874"/>
      <c r="H4" s="874"/>
      <c r="I4" s="874"/>
      <c r="J4" s="874"/>
      <c r="K4" s="874"/>
      <c r="L4" s="874"/>
      <c r="M4" s="874"/>
      <c r="N4" s="874"/>
      <c r="O4" s="874"/>
    </row>
    <row r="5" spans="1:18" ht="17.399999999999999">
      <c r="B5" s="875" t="s">
        <v>255</v>
      </c>
      <c r="C5" s="875"/>
      <c r="D5" s="875"/>
      <c r="E5" s="875"/>
      <c r="F5" s="875"/>
      <c r="G5" s="875"/>
      <c r="H5" s="875"/>
      <c r="I5" s="875"/>
      <c r="J5" s="875"/>
      <c r="K5" s="875"/>
      <c r="L5" s="875"/>
      <c r="M5" s="875"/>
      <c r="N5" s="875"/>
      <c r="O5" s="875"/>
    </row>
    <row r="6" spans="1:18" ht="17.399999999999999">
      <c r="B6" s="877" t="str">
        <f>+'Appendix A'!K3</f>
        <v>Actual or Projected for the 12 Months Ended December ….</v>
      </c>
      <c r="C6" s="877"/>
      <c r="D6" s="877"/>
      <c r="E6" s="877"/>
      <c r="F6" s="877"/>
      <c r="G6" s="877"/>
      <c r="H6" s="877"/>
      <c r="I6" s="877"/>
      <c r="J6" s="877"/>
      <c r="K6" s="877"/>
      <c r="L6" s="877"/>
      <c r="M6" s="877"/>
      <c r="N6" s="877"/>
      <c r="O6" s="877"/>
    </row>
    <row r="8" spans="1:18" ht="21">
      <c r="A8" s="70" t="s">
        <v>216</v>
      </c>
      <c r="I8" s="195"/>
    </row>
    <row r="9" spans="1:18" ht="15.6">
      <c r="A9" s="125"/>
      <c r="B9" s="123" t="s">
        <v>69</v>
      </c>
      <c r="C9" s="123" t="s">
        <v>70</v>
      </c>
      <c r="D9" s="123" t="s">
        <v>71</v>
      </c>
      <c r="E9" s="123" t="s">
        <v>72</v>
      </c>
      <c r="F9" s="123" t="s">
        <v>73</v>
      </c>
      <c r="G9" s="123" t="s">
        <v>74</v>
      </c>
      <c r="H9" s="123" t="s">
        <v>75</v>
      </c>
      <c r="I9" s="123" t="s">
        <v>76</v>
      </c>
      <c r="J9" s="321" t="s">
        <v>93</v>
      </c>
      <c r="K9" s="321" t="s">
        <v>94</v>
      </c>
      <c r="L9" s="321" t="s">
        <v>98</v>
      </c>
      <c r="M9" s="321" t="s">
        <v>121</v>
      </c>
      <c r="N9" s="321" t="s">
        <v>195</v>
      </c>
      <c r="O9" s="321" t="s">
        <v>196</v>
      </c>
    </row>
    <row r="10" spans="1:18" ht="120.6">
      <c r="A10" s="168" t="s">
        <v>6</v>
      </c>
      <c r="B10" s="168" t="s">
        <v>231</v>
      </c>
      <c r="C10" s="174" t="s">
        <v>232</v>
      </c>
      <c r="D10" s="174" t="s">
        <v>348</v>
      </c>
      <c r="E10" s="222" t="s">
        <v>409</v>
      </c>
      <c r="F10" s="174" t="s">
        <v>233</v>
      </c>
      <c r="G10" s="174" t="s">
        <v>234</v>
      </c>
      <c r="H10" s="174" t="s">
        <v>617</v>
      </c>
      <c r="I10" s="174" t="s">
        <v>618</v>
      </c>
      <c r="J10" s="174" t="s">
        <v>235</v>
      </c>
      <c r="K10" s="222" t="s">
        <v>257</v>
      </c>
      <c r="L10" s="222" t="s">
        <v>256</v>
      </c>
      <c r="M10" s="222" t="s">
        <v>257</v>
      </c>
      <c r="N10" s="222" t="s">
        <v>256</v>
      </c>
      <c r="O10" s="222"/>
      <c r="R10" t="s">
        <v>506</v>
      </c>
    </row>
    <row r="11" spans="1:18" ht="30.6">
      <c r="A11" s="168"/>
      <c r="B11" s="168"/>
      <c r="C11" s="175"/>
      <c r="D11" s="175" t="str">
        <f>"Column "&amp;C9&amp;" * Line "&amp;A76&amp;""</f>
        <v>Column (b) * Line 43</v>
      </c>
      <c r="E11" s="175" t="str">
        <f>"Column "&amp;C9&amp;" - Column "&amp;D9&amp;""</f>
        <v>Column (b) - Column (c)</v>
      </c>
      <c r="F11" s="175"/>
      <c r="G11" s="175" t="str">
        <f>"Column "&amp;E9&amp;" + Column "&amp;F9&amp;""</f>
        <v>Column (d) + Column (e)</v>
      </c>
      <c r="H11" s="175"/>
      <c r="I11" s="175" t="str">
        <f>"Column "&amp;G9&amp;" * Column "&amp;H9&amp;""</f>
        <v>Column (f) * Column (g)</v>
      </c>
      <c r="J11" s="175"/>
      <c r="K11" s="175"/>
      <c r="L11" s="175" t="str">
        <f>"Column "&amp;I9&amp;" - Column "&amp;K9&amp;""</f>
        <v>Column (h) - Column (j)</v>
      </c>
      <c r="M11" s="175"/>
      <c r="N11" s="175" t="str">
        <f>"Column "&amp;L9&amp;" - Column "&amp;M9&amp;""</f>
        <v>Column (k) - Column (l)</v>
      </c>
      <c r="O11" s="175"/>
    </row>
    <row r="12" spans="1:18" ht="31.2">
      <c r="A12" s="65"/>
      <c r="B12" s="121" t="s">
        <v>236</v>
      </c>
      <c r="C12" s="77"/>
      <c r="D12" s="77"/>
      <c r="E12" s="175"/>
      <c r="F12" s="175"/>
      <c r="G12" s="175"/>
      <c r="H12" s="175"/>
      <c r="I12" s="175"/>
      <c r="J12" s="175"/>
      <c r="K12" s="175"/>
      <c r="L12" s="175"/>
      <c r="M12" s="175"/>
      <c r="N12" s="175"/>
      <c r="O12" s="175"/>
    </row>
    <row r="13" spans="1:18" ht="15.6">
      <c r="A13" s="65"/>
      <c r="B13" s="65" t="s">
        <v>237</v>
      </c>
      <c r="C13" s="65"/>
      <c r="D13" s="65"/>
      <c r="E13" s="175"/>
      <c r="F13" s="175"/>
      <c r="G13" s="175"/>
      <c r="H13" s="175"/>
      <c r="I13" s="175"/>
      <c r="J13" s="175"/>
      <c r="K13" s="175"/>
      <c r="L13" s="175"/>
      <c r="M13" s="175"/>
      <c r="N13" s="175"/>
      <c r="O13" s="175"/>
    </row>
    <row r="14" spans="1:18" ht="15.6">
      <c r="A14" s="65">
        <v>1</v>
      </c>
      <c r="B14" s="290"/>
      <c r="C14" s="197">
        <v>0</v>
      </c>
      <c r="D14" s="198">
        <f>+C14*$J$76</f>
        <v>0</v>
      </c>
      <c r="E14" s="198">
        <f>+C14-D14</f>
        <v>0</v>
      </c>
      <c r="F14" s="197">
        <v>0</v>
      </c>
      <c r="G14" s="198">
        <f>+E14-F14</f>
        <v>0</v>
      </c>
      <c r="H14" s="199">
        <v>0</v>
      </c>
      <c r="I14" s="198">
        <f>+G14*H14</f>
        <v>0</v>
      </c>
      <c r="J14" s="228"/>
      <c r="K14" s="197">
        <v>0</v>
      </c>
      <c r="L14" s="198">
        <f>+I14-K14</f>
        <v>0</v>
      </c>
      <c r="M14" s="197">
        <v>0</v>
      </c>
      <c r="N14" s="198">
        <f>+L14-M14</f>
        <v>0</v>
      </c>
      <c r="O14" s="197"/>
    </row>
    <row r="15" spans="1:18" ht="15.6">
      <c r="A15" s="65">
        <f>+A14+1</f>
        <v>2</v>
      </c>
      <c r="B15" s="290"/>
      <c r="C15" s="200">
        <v>0</v>
      </c>
      <c r="D15" s="198">
        <f>+C15*$J$76</f>
        <v>0</v>
      </c>
      <c r="E15" s="198">
        <f t="shared" ref="E15:E18" si="0">+C15-D15</f>
        <v>0</v>
      </c>
      <c r="F15" s="200">
        <v>0</v>
      </c>
      <c r="G15" s="198">
        <f t="shared" ref="G15:G18" si="1">+E15-F15</f>
        <v>0</v>
      </c>
      <c r="H15" s="199">
        <v>0</v>
      </c>
      <c r="I15" s="198">
        <f t="shared" ref="I15:I18" si="2">+G15*H15</f>
        <v>0</v>
      </c>
      <c r="J15" s="226"/>
      <c r="K15" s="200">
        <v>0</v>
      </c>
      <c r="L15" s="171">
        <f t="shared" ref="L15:L18" si="3">+I15-K15</f>
        <v>0</v>
      </c>
      <c r="M15" s="197">
        <v>0</v>
      </c>
      <c r="N15" s="171">
        <f t="shared" ref="N15:N18" si="4">+L15-M15</f>
        <v>0</v>
      </c>
      <c r="O15" s="197"/>
    </row>
    <row r="16" spans="1:18" ht="15.6">
      <c r="A16" s="65">
        <f t="shared" ref="A16:A18" si="5">+A15+1</f>
        <v>3</v>
      </c>
      <c r="B16" s="290"/>
      <c r="C16" s="200">
        <v>0</v>
      </c>
      <c r="D16" s="198">
        <f>+C16*$J$76</f>
        <v>0</v>
      </c>
      <c r="E16" s="198">
        <f t="shared" si="0"/>
        <v>0</v>
      </c>
      <c r="F16" s="200">
        <v>0</v>
      </c>
      <c r="G16" s="198">
        <f t="shared" si="1"/>
        <v>0</v>
      </c>
      <c r="H16" s="199">
        <v>0</v>
      </c>
      <c r="I16" s="198">
        <f t="shared" si="2"/>
        <v>0</v>
      </c>
      <c r="J16" s="228"/>
      <c r="K16" s="200">
        <v>0</v>
      </c>
      <c r="L16" s="171">
        <f t="shared" si="3"/>
        <v>0</v>
      </c>
      <c r="M16" s="197">
        <v>0</v>
      </c>
      <c r="N16" s="171">
        <f t="shared" si="4"/>
        <v>0</v>
      </c>
      <c r="O16" s="197"/>
    </row>
    <row r="17" spans="1:15" ht="15.6">
      <c r="A17" s="65">
        <f t="shared" si="5"/>
        <v>4</v>
      </c>
      <c r="B17" s="290"/>
      <c r="C17" s="200">
        <v>0</v>
      </c>
      <c r="D17" s="198">
        <f>+C17*$J$76</f>
        <v>0</v>
      </c>
      <c r="E17" s="198">
        <f t="shared" si="0"/>
        <v>0</v>
      </c>
      <c r="F17" s="200">
        <v>0</v>
      </c>
      <c r="G17" s="198">
        <f t="shared" si="1"/>
        <v>0</v>
      </c>
      <c r="H17" s="199">
        <v>0</v>
      </c>
      <c r="I17" s="198">
        <f t="shared" si="2"/>
        <v>0</v>
      </c>
      <c r="J17" s="226"/>
      <c r="K17" s="200">
        <v>0</v>
      </c>
      <c r="L17" s="171">
        <f t="shared" si="3"/>
        <v>0</v>
      </c>
      <c r="M17" s="197">
        <v>0</v>
      </c>
      <c r="N17" s="171">
        <f t="shared" si="4"/>
        <v>0</v>
      </c>
      <c r="O17" s="197"/>
    </row>
    <row r="18" spans="1:15" ht="15.6">
      <c r="A18" s="65">
        <f t="shared" si="5"/>
        <v>5</v>
      </c>
      <c r="B18" s="290"/>
      <c r="C18" s="203">
        <v>0</v>
      </c>
      <c r="D18" s="204">
        <f>+C18*$J$76</f>
        <v>0</v>
      </c>
      <c r="E18" s="204">
        <f t="shared" si="0"/>
        <v>0</v>
      </c>
      <c r="F18" s="203">
        <v>0</v>
      </c>
      <c r="G18" s="204">
        <f t="shared" si="1"/>
        <v>0</v>
      </c>
      <c r="H18" s="199">
        <v>0</v>
      </c>
      <c r="I18" s="204">
        <f t="shared" si="2"/>
        <v>0</v>
      </c>
      <c r="J18" s="228"/>
      <c r="K18" s="203">
        <v>0</v>
      </c>
      <c r="L18" s="206">
        <f t="shared" si="3"/>
        <v>0</v>
      </c>
      <c r="M18" s="215">
        <v>0</v>
      </c>
      <c r="N18" s="206">
        <f t="shared" si="4"/>
        <v>0</v>
      </c>
      <c r="O18" s="197"/>
    </row>
    <row r="19" spans="1:15" ht="15.6">
      <c r="A19" s="65">
        <f>+A18+1</f>
        <v>6</v>
      </c>
      <c r="B19" s="207" t="s">
        <v>238</v>
      </c>
      <c r="C19" s="208">
        <f>+SUM(C14:C18)</f>
        <v>0</v>
      </c>
      <c r="D19" s="208">
        <f>+SUM(D14:D18)</f>
        <v>0</v>
      </c>
      <c r="E19" s="208">
        <f>+SUM(E14:E18)</f>
        <v>0</v>
      </c>
      <c r="F19" s="208">
        <f>+SUM(F14:F18)</f>
        <v>0</v>
      </c>
      <c r="G19" s="208">
        <f>+SUM(G14:G18)</f>
        <v>0</v>
      </c>
      <c r="H19" s="209"/>
      <c r="I19" s="208">
        <f>+SUM(I14:I18)</f>
        <v>0</v>
      </c>
      <c r="J19" s="208"/>
      <c r="K19" s="208">
        <f>+SUM(K14:K18)</f>
        <v>0</v>
      </c>
      <c r="L19" s="208">
        <f>+SUM(L14:L18)</f>
        <v>0</v>
      </c>
      <c r="M19" s="208">
        <f>+SUM(M14:M18)</f>
        <v>0</v>
      </c>
      <c r="N19" s="208">
        <f>+SUM(N14:N18)</f>
        <v>0</v>
      </c>
      <c r="O19" s="200"/>
    </row>
    <row r="20" spans="1:15" ht="16.8">
      <c r="A20" s="65"/>
      <c r="B20" s="210"/>
      <c r="C20" s="211"/>
      <c r="D20" s="211"/>
      <c r="E20" s="211"/>
      <c r="F20" s="211"/>
      <c r="G20" s="211"/>
      <c r="H20" s="209"/>
      <c r="I20" s="212"/>
      <c r="J20" s="212"/>
      <c r="K20" s="212"/>
      <c r="L20" s="212"/>
      <c r="M20" s="212"/>
      <c r="N20" s="212"/>
      <c r="O20" s="205"/>
    </row>
    <row r="21" spans="1:15" ht="24.75" customHeight="1">
      <c r="A21" s="65"/>
      <c r="B21" s="207" t="s">
        <v>239</v>
      </c>
      <c r="C21" s="211"/>
      <c r="D21" s="211"/>
      <c r="E21" s="211"/>
      <c r="F21" s="211"/>
      <c r="G21" s="211"/>
      <c r="H21" s="209"/>
      <c r="I21" s="212"/>
      <c r="J21" s="212"/>
      <c r="K21" s="212"/>
      <c r="L21" s="212"/>
      <c r="M21" s="212"/>
      <c r="N21" s="212"/>
      <c r="O21" s="205"/>
    </row>
    <row r="22" spans="1:15" ht="15.6">
      <c r="A22" s="65">
        <f>+A19+1</f>
        <v>7</v>
      </c>
      <c r="B22" s="65" t="str">
        <f>+B48</f>
        <v>Depreciation - Liberalized Depreciation</v>
      </c>
      <c r="C22" s="200">
        <v>0</v>
      </c>
      <c r="D22" s="198">
        <v>0</v>
      </c>
      <c r="E22" s="198">
        <f>+C22-D22</f>
        <v>0</v>
      </c>
      <c r="F22" s="200">
        <v>0</v>
      </c>
      <c r="G22" s="198">
        <f>+E22+F22</f>
        <v>0</v>
      </c>
      <c r="H22" s="199">
        <v>0</v>
      </c>
      <c r="I22" s="198">
        <f>+G22*H22</f>
        <v>0</v>
      </c>
      <c r="J22" s="226"/>
      <c r="K22" s="200">
        <v>0</v>
      </c>
      <c r="L22" s="171">
        <f>+I22-K22</f>
        <v>0</v>
      </c>
      <c r="M22" s="170">
        <v>0</v>
      </c>
      <c r="N22" s="171">
        <f>+L22-M22</f>
        <v>0</v>
      </c>
      <c r="O22" s="170"/>
    </row>
    <row r="23" spans="1:15" ht="15.6">
      <c r="A23" s="65">
        <f t="shared" ref="A23:A25" si="6">+A22+1</f>
        <v>8</v>
      </c>
      <c r="B23" s="227"/>
      <c r="C23" s="200">
        <v>0</v>
      </c>
      <c r="D23" s="198">
        <v>0</v>
      </c>
      <c r="E23" s="198">
        <f t="shared" ref="E23:E25" si="7">+C23-D23</f>
        <v>0</v>
      </c>
      <c r="F23" s="200">
        <v>0</v>
      </c>
      <c r="G23" s="198">
        <f t="shared" ref="G23:G24" si="8">+E23+F23</f>
        <v>0</v>
      </c>
      <c r="H23" s="199">
        <v>0</v>
      </c>
      <c r="I23" s="198">
        <f t="shared" ref="I23:I24" si="9">+G23*H23</f>
        <v>0</v>
      </c>
      <c r="J23" s="200"/>
      <c r="K23" s="200">
        <v>0</v>
      </c>
      <c r="L23" s="171">
        <f t="shared" ref="L23:L25" si="10">+I23-K23</f>
        <v>0</v>
      </c>
      <c r="M23" s="170">
        <v>0</v>
      </c>
      <c r="N23" s="171">
        <f t="shared" ref="N23:N24" si="11">+L23-M23</f>
        <v>0</v>
      </c>
      <c r="O23" s="170"/>
    </row>
    <row r="24" spans="1:15" ht="15.6">
      <c r="A24" s="65">
        <f t="shared" si="6"/>
        <v>9</v>
      </c>
      <c r="B24" s="227"/>
      <c r="C24" s="200">
        <v>0</v>
      </c>
      <c r="D24" s="198">
        <v>0</v>
      </c>
      <c r="E24" s="198">
        <f t="shared" si="7"/>
        <v>0</v>
      </c>
      <c r="F24" s="200">
        <v>0</v>
      </c>
      <c r="G24" s="198">
        <f t="shared" si="8"/>
        <v>0</v>
      </c>
      <c r="H24" s="199">
        <v>0</v>
      </c>
      <c r="I24" s="198">
        <f t="shared" si="9"/>
        <v>0</v>
      </c>
      <c r="J24" s="200"/>
      <c r="K24" s="200">
        <v>0</v>
      </c>
      <c r="L24" s="171">
        <f t="shared" si="10"/>
        <v>0</v>
      </c>
      <c r="M24" s="170">
        <v>0</v>
      </c>
      <c r="N24" s="171">
        <f t="shared" si="11"/>
        <v>0</v>
      </c>
      <c r="O24" s="170"/>
    </row>
    <row r="25" spans="1:15" ht="15.6">
      <c r="A25" s="65">
        <f t="shared" si="6"/>
        <v>10</v>
      </c>
      <c r="B25" s="227"/>
      <c r="C25" s="203">
        <v>0</v>
      </c>
      <c r="D25" s="204">
        <f>+C25*$J$76</f>
        <v>0</v>
      </c>
      <c r="E25" s="322">
        <f t="shared" si="7"/>
        <v>0</v>
      </c>
      <c r="F25" s="203">
        <v>0</v>
      </c>
      <c r="G25" s="204">
        <f>+E25-F25</f>
        <v>0</v>
      </c>
      <c r="H25" s="199">
        <v>0</v>
      </c>
      <c r="I25" s="205">
        <v>0</v>
      </c>
      <c r="J25" s="200"/>
      <c r="K25" s="203">
        <v>0</v>
      </c>
      <c r="L25" s="206">
        <f t="shared" si="10"/>
        <v>0</v>
      </c>
      <c r="M25" s="214">
        <v>0</v>
      </c>
      <c r="N25" s="206">
        <f>+K25-M25</f>
        <v>0</v>
      </c>
      <c r="O25" s="214"/>
    </row>
    <row r="26" spans="1:15" ht="15.6">
      <c r="A26" s="65">
        <f>+A25+1</f>
        <v>11</v>
      </c>
      <c r="B26" s="95" t="s">
        <v>240</v>
      </c>
      <c r="C26" s="208">
        <f>+SUM(C22:C25)</f>
        <v>0</v>
      </c>
      <c r="D26" s="208">
        <f t="shared" ref="D26:N26" si="12">+SUM(D22:D25)</f>
        <v>0</v>
      </c>
      <c r="E26" s="208">
        <f t="shared" si="12"/>
        <v>0</v>
      </c>
      <c r="F26" s="208">
        <f t="shared" si="12"/>
        <v>0</v>
      </c>
      <c r="G26" s="208">
        <f t="shared" si="12"/>
        <v>0</v>
      </c>
      <c r="H26" s="176"/>
      <c r="I26" s="208">
        <f t="shared" si="12"/>
        <v>0</v>
      </c>
      <c r="J26" s="208"/>
      <c r="K26" s="208">
        <f t="shared" si="12"/>
        <v>0</v>
      </c>
      <c r="L26" s="208">
        <f t="shared" si="12"/>
        <v>0</v>
      </c>
      <c r="M26" s="208">
        <f t="shared" si="12"/>
        <v>0</v>
      </c>
      <c r="N26" s="208">
        <f t="shared" si="12"/>
        <v>0</v>
      </c>
      <c r="O26" s="200"/>
    </row>
    <row r="27" spans="1:15" ht="15.6">
      <c r="A27" s="65"/>
      <c r="B27" s="95"/>
      <c r="C27" s="208"/>
      <c r="D27" s="208"/>
      <c r="E27" s="208"/>
      <c r="F27" s="208"/>
      <c r="G27" s="208"/>
      <c r="H27" s="176"/>
      <c r="I27" s="208"/>
      <c r="J27" s="208"/>
      <c r="K27" s="208"/>
      <c r="L27" s="171"/>
      <c r="M27" s="171"/>
      <c r="N27" s="171"/>
      <c r="O27" s="171"/>
    </row>
    <row r="28" spans="1:15" ht="15.6">
      <c r="A28" s="65"/>
      <c r="B28" s="95" t="s">
        <v>241</v>
      </c>
      <c r="C28" s="208"/>
      <c r="D28" s="208"/>
      <c r="E28" s="208"/>
      <c r="F28" s="208"/>
      <c r="G28" s="208"/>
      <c r="H28" s="176"/>
      <c r="I28" s="208"/>
      <c r="J28" s="208"/>
      <c r="K28" s="208"/>
      <c r="L28" s="171"/>
      <c r="M28" s="171"/>
      <c r="N28" s="171"/>
      <c r="O28" s="171"/>
    </row>
    <row r="29" spans="1:15" ht="15.6">
      <c r="A29" s="65">
        <f>+A26+1</f>
        <v>12</v>
      </c>
      <c r="B29" s="213"/>
      <c r="C29" s="202">
        <v>0</v>
      </c>
      <c r="D29" s="198">
        <f>+C29*$J$76</f>
        <v>0</v>
      </c>
      <c r="E29" s="198">
        <f t="shared" ref="E29:E33" si="13">+C29-D29</f>
        <v>0</v>
      </c>
      <c r="F29" s="200">
        <v>0</v>
      </c>
      <c r="G29" s="202">
        <f>+E29-F29</f>
        <v>0</v>
      </c>
      <c r="H29" s="199">
        <v>0</v>
      </c>
      <c r="I29" s="198">
        <f t="shared" ref="I29:I33" si="14">+G29*H29</f>
        <v>0</v>
      </c>
      <c r="J29" s="200"/>
      <c r="K29" s="208">
        <v>0</v>
      </c>
      <c r="L29" s="171">
        <f t="shared" ref="L29:L33" si="15">+I29-K29</f>
        <v>0</v>
      </c>
      <c r="M29" s="170">
        <v>0</v>
      </c>
      <c r="N29" s="171">
        <f t="shared" ref="N29:N33" si="16">+L29-M29</f>
        <v>0</v>
      </c>
      <c r="O29" s="170"/>
    </row>
    <row r="30" spans="1:15" ht="15.6">
      <c r="A30" s="65">
        <f>+A29+1</f>
        <v>13</v>
      </c>
      <c r="B30" s="213"/>
      <c r="C30" s="202">
        <v>0</v>
      </c>
      <c r="D30" s="198">
        <v>0</v>
      </c>
      <c r="E30" s="198">
        <f t="shared" si="13"/>
        <v>0</v>
      </c>
      <c r="F30" s="200">
        <v>0</v>
      </c>
      <c r="G30" s="202">
        <f t="shared" ref="G30:G33" si="17">+E30-F30</f>
        <v>0</v>
      </c>
      <c r="H30" s="199">
        <v>0</v>
      </c>
      <c r="I30" s="198">
        <f t="shared" si="14"/>
        <v>0</v>
      </c>
      <c r="J30" s="200"/>
      <c r="K30" s="208">
        <v>0</v>
      </c>
      <c r="L30" s="171">
        <f t="shared" si="15"/>
        <v>0</v>
      </c>
      <c r="M30" s="170">
        <v>0</v>
      </c>
      <c r="N30" s="171">
        <f t="shared" si="16"/>
        <v>0</v>
      </c>
      <c r="O30" s="170"/>
    </row>
    <row r="31" spans="1:15" ht="15.6">
      <c r="A31" s="65">
        <f t="shared" ref="A31:A33" si="18">+A30+1</f>
        <v>14</v>
      </c>
      <c r="B31" s="213"/>
      <c r="C31" s="202">
        <v>0</v>
      </c>
      <c r="D31" s="198">
        <v>0</v>
      </c>
      <c r="E31" s="198">
        <f t="shared" si="13"/>
        <v>0</v>
      </c>
      <c r="F31" s="200">
        <v>0</v>
      </c>
      <c r="G31" s="202">
        <f t="shared" si="17"/>
        <v>0</v>
      </c>
      <c r="H31" s="199">
        <v>0</v>
      </c>
      <c r="I31" s="198">
        <f t="shared" si="14"/>
        <v>0</v>
      </c>
      <c r="J31" s="200"/>
      <c r="K31" s="208">
        <v>0</v>
      </c>
      <c r="L31" s="171">
        <f t="shared" si="15"/>
        <v>0</v>
      </c>
      <c r="M31" s="170">
        <v>0</v>
      </c>
      <c r="N31" s="171">
        <f t="shared" si="16"/>
        <v>0</v>
      </c>
      <c r="O31" s="170"/>
    </row>
    <row r="32" spans="1:15" ht="15.6">
      <c r="A32" s="65">
        <f t="shared" si="18"/>
        <v>15</v>
      </c>
      <c r="B32" s="213"/>
      <c r="C32" s="202">
        <v>0</v>
      </c>
      <c r="D32" s="198">
        <v>0</v>
      </c>
      <c r="E32" s="198">
        <f t="shared" si="13"/>
        <v>0</v>
      </c>
      <c r="F32" s="200">
        <v>0</v>
      </c>
      <c r="G32" s="202">
        <f t="shared" si="17"/>
        <v>0</v>
      </c>
      <c r="H32" s="199">
        <v>0</v>
      </c>
      <c r="I32" s="198">
        <f t="shared" si="14"/>
        <v>0</v>
      </c>
      <c r="J32" s="200"/>
      <c r="K32" s="208">
        <v>0</v>
      </c>
      <c r="L32" s="171">
        <f t="shared" si="15"/>
        <v>0</v>
      </c>
      <c r="M32" s="170">
        <v>0</v>
      </c>
      <c r="N32" s="171">
        <f t="shared" si="16"/>
        <v>0</v>
      </c>
      <c r="O32" s="170"/>
    </row>
    <row r="33" spans="1:15" ht="15.6">
      <c r="A33" s="65">
        <f t="shared" si="18"/>
        <v>16</v>
      </c>
      <c r="B33" s="213"/>
      <c r="C33" s="323">
        <v>0</v>
      </c>
      <c r="D33" s="198">
        <v>0</v>
      </c>
      <c r="E33" s="198">
        <f t="shared" si="13"/>
        <v>0</v>
      </c>
      <c r="F33" s="200">
        <v>0</v>
      </c>
      <c r="G33" s="202">
        <f t="shared" si="17"/>
        <v>0</v>
      </c>
      <c r="H33" s="199">
        <v>0</v>
      </c>
      <c r="I33" s="204">
        <f t="shared" si="14"/>
        <v>0</v>
      </c>
      <c r="J33" s="200"/>
      <c r="K33" s="212">
        <v>0</v>
      </c>
      <c r="L33" s="206">
        <f t="shared" si="15"/>
        <v>0</v>
      </c>
      <c r="M33" s="214">
        <v>0</v>
      </c>
      <c r="N33" s="206">
        <f t="shared" si="16"/>
        <v>0</v>
      </c>
      <c r="O33" s="170"/>
    </row>
    <row r="34" spans="1:15" ht="15.6">
      <c r="A34" s="65">
        <f>+A33+1</f>
        <v>17</v>
      </c>
      <c r="B34" s="95" t="s">
        <v>242</v>
      </c>
      <c r="C34" s="208">
        <f>+SUM(C29:C33)</f>
        <v>0</v>
      </c>
      <c r="D34" s="208">
        <f>+SUM(D29:D33)</f>
        <v>0</v>
      </c>
      <c r="E34" s="208">
        <f>+SUM(E29:E33)</f>
        <v>0</v>
      </c>
      <c r="F34" s="208">
        <f>+SUM(F29:F33)</f>
        <v>0</v>
      </c>
      <c r="G34" s="208">
        <f>+SUM(G29:G33)</f>
        <v>0</v>
      </c>
      <c r="H34" s="209"/>
      <c r="I34" s="208">
        <f>+SUM(I29:I33)</f>
        <v>0</v>
      </c>
      <c r="J34" s="208"/>
      <c r="K34" s="208">
        <f>+SUM(K29:K33)</f>
        <v>0</v>
      </c>
      <c r="L34" s="208">
        <f>+SUM(L29:L33)</f>
        <v>0</v>
      </c>
      <c r="M34" s="208">
        <f>+SUM(M29:M33)</f>
        <v>0</v>
      </c>
      <c r="N34" s="208">
        <f>+SUM(N29:N33)</f>
        <v>0</v>
      </c>
      <c r="O34" s="200"/>
    </row>
    <row r="35" spans="1:15" ht="15.6">
      <c r="A35" s="65"/>
      <c r="B35" s="95"/>
      <c r="C35" s="95"/>
      <c r="D35" s="95"/>
      <c r="E35" s="208"/>
      <c r="F35" s="208"/>
      <c r="G35" s="208"/>
      <c r="H35" s="209"/>
      <c r="I35" s="208"/>
      <c r="J35" s="208"/>
      <c r="K35" s="208"/>
      <c r="L35" s="171"/>
      <c r="M35" s="171"/>
      <c r="N35" s="171"/>
      <c r="O35" s="171"/>
    </row>
    <row r="36" spans="1:15" ht="30.6">
      <c r="A36" s="65">
        <f>+A34+1</f>
        <v>18</v>
      </c>
      <c r="B36" s="95" t="s">
        <v>243</v>
      </c>
      <c r="C36" s="95"/>
      <c r="D36" s="95"/>
      <c r="E36" s="208">
        <f>+E19+E26+E34</f>
        <v>0</v>
      </c>
      <c r="F36" s="208"/>
      <c r="G36" s="208">
        <f>+G19+G26+G34</f>
        <v>0</v>
      </c>
      <c r="H36" s="209"/>
      <c r="I36" s="208">
        <f>+I19+I26+I34</f>
        <v>0</v>
      </c>
      <c r="J36" s="208"/>
      <c r="K36" s="208">
        <f>+K19+K26+K34</f>
        <v>0</v>
      </c>
      <c r="L36" s="208">
        <f>+L19+L26+L34</f>
        <v>0</v>
      </c>
      <c r="M36" s="208">
        <f>+M19+M26+M34</f>
        <v>0</v>
      </c>
      <c r="N36" s="208">
        <f>+N19+N26+N34</f>
        <v>0</v>
      </c>
      <c r="O36" s="200"/>
    </row>
    <row r="37" spans="1:15" ht="15.6">
      <c r="A37" s="65">
        <f>+A36+1</f>
        <v>19</v>
      </c>
      <c r="B37" s="95" t="s">
        <v>244</v>
      </c>
      <c r="C37" s="95"/>
      <c r="D37" s="95"/>
      <c r="E37" s="212">
        <v>0</v>
      </c>
      <c r="F37" s="212"/>
      <c r="G37" s="203">
        <v>0</v>
      </c>
      <c r="H37" s="209"/>
      <c r="I37" s="203">
        <v>0</v>
      </c>
      <c r="J37" s="208"/>
      <c r="K37" s="212"/>
      <c r="L37" s="203">
        <v>0</v>
      </c>
      <c r="M37" s="171"/>
      <c r="N37" s="203">
        <v>0</v>
      </c>
      <c r="O37" s="170"/>
    </row>
    <row r="38" spans="1:15" ht="30.6">
      <c r="A38" s="65">
        <f>+A37+1</f>
        <v>20</v>
      </c>
      <c r="B38" s="95" t="s">
        <v>245</v>
      </c>
      <c r="C38" s="95"/>
      <c r="D38" s="95"/>
      <c r="E38" s="208">
        <f>+E36+E37</f>
        <v>0</v>
      </c>
      <c r="F38" s="212"/>
      <c r="G38" s="208">
        <f>+G36+G37</f>
        <v>0</v>
      </c>
      <c r="H38" s="209"/>
      <c r="I38" s="208">
        <f>+I36+I37</f>
        <v>0</v>
      </c>
      <c r="J38" s="208"/>
      <c r="K38" s="208"/>
      <c r="L38" s="208">
        <f>+L36+L37</f>
        <v>0</v>
      </c>
      <c r="M38" s="171"/>
      <c r="N38" s="208">
        <f>+N36+N37</f>
        <v>0</v>
      </c>
      <c r="O38" s="170"/>
    </row>
    <row r="39" spans="1:15" ht="15.6">
      <c r="A39" s="65"/>
      <c r="B39" s="95"/>
      <c r="C39" s="95"/>
      <c r="D39" s="95"/>
      <c r="E39" s="208"/>
      <c r="F39" s="208"/>
      <c r="G39" s="208"/>
      <c r="H39" s="209"/>
      <c r="I39" s="208"/>
      <c r="J39" s="208"/>
      <c r="K39" s="208"/>
      <c r="L39" s="171"/>
      <c r="M39" s="171"/>
      <c r="N39" s="171"/>
      <c r="O39" s="171"/>
    </row>
    <row r="40" spans="1:15" ht="15.6">
      <c r="A40" s="65"/>
      <c r="B40" s="95"/>
      <c r="C40" s="95"/>
      <c r="D40" s="95"/>
      <c r="E40" s="208"/>
      <c r="F40" s="208"/>
      <c r="G40" s="208"/>
      <c r="H40" s="209"/>
      <c r="I40" s="208"/>
      <c r="J40" s="208"/>
      <c r="K40" s="208"/>
      <c r="L40" s="171"/>
      <c r="M40" s="171"/>
      <c r="N40" s="171"/>
      <c r="O40" s="171"/>
    </row>
    <row r="41" spans="1:15" ht="31.2">
      <c r="A41" s="65"/>
      <c r="B41" s="121" t="s">
        <v>246</v>
      </c>
      <c r="C41" s="121"/>
      <c r="D41" s="121"/>
      <c r="E41" s="208"/>
      <c r="F41" s="208"/>
      <c r="G41" s="208"/>
      <c r="H41" s="209"/>
      <c r="I41" s="208"/>
      <c r="J41" s="208"/>
      <c r="K41" s="208"/>
      <c r="L41" s="171"/>
      <c r="M41" s="171"/>
      <c r="N41" s="171"/>
      <c r="O41" s="171"/>
    </row>
    <row r="42" spans="1:15" ht="31.5" customHeight="1">
      <c r="A42" s="65"/>
      <c r="B42" s="207" t="s">
        <v>237</v>
      </c>
      <c r="C42" s="207"/>
      <c r="D42" s="207"/>
      <c r="E42" s="211"/>
      <c r="F42" s="211"/>
      <c r="G42" s="211"/>
      <c r="H42" s="209"/>
      <c r="I42" s="208"/>
      <c r="J42" s="208"/>
      <c r="K42" s="208"/>
      <c r="L42" s="171"/>
      <c r="M42" s="171"/>
      <c r="N42" s="171"/>
      <c r="O42" s="171"/>
    </row>
    <row r="43" spans="1:15" ht="15.6">
      <c r="A43" s="65">
        <f>+A38+1</f>
        <v>21</v>
      </c>
      <c r="B43" s="213"/>
      <c r="C43" s="200">
        <v>0</v>
      </c>
      <c r="D43" s="198">
        <f>+C43*$J$76</f>
        <v>0</v>
      </c>
      <c r="E43" s="198">
        <f t="shared" ref="E43:E44" si="19">+C43-D43</f>
        <v>0</v>
      </c>
      <c r="F43" s="200">
        <v>0</v>
      </c>
      <c r="G43" s="202">
        <f>+E43-F43</f>
        <v>0</v>
      </c>
      <c r="H43" s="199">
        <v>0</v>
      </c>
      <c r="I43" s="198">
        <f t="shared" ref="I43:I44" si="20">+G43*H43</f>
        <v>0</v>
      </c>
      <c r="J43" s="200"/>
      <c r="K43" s="208">
        <v>0</v>
      </c>
      <c r="L43" s="171">
        <f>+I43-K43</f>
        <v>0</v>
      </c>
      <c r="M43" s="200">
        <v>0</v>
      </c>
      <c r="N43" s="171">
        <f>+L43-M43</f>
        <v>0</v>
      </c>
      <c r="O43" s="200"/>
    </row>
    <row r="44" spans="1:15" ht="15.6">
      <c r="A44" s="65">
        <f>+A43+1</f>
        <v>22</v>
      </c>
      <c r="B44" s="213"/>
      <c r="C44" s="203">
        <v>0</v>
      </c>
      <c r="D44" s="204">
        <f>+C44*$J$76</f>
        <v>0</v>
      </c>
      <c r="E44" s="204">
        <f t="shared" si="19"/>
        <v>0</v>
      </c>
      <c r="F44" s="203">
        <v>0</v>
      </c>
      <c r="G44" s="205">
        <f>+E44-F44</f>
        <v>0</v>
      </c>
      <c r="H44" s="199">
        <v>0</v>
      </c>
      <c r="I44" s="322">
        <f t="shared" si="20"/>
        <v>0</v>
      </c>
      <c r="J44" s="200"/>
      <c r="K44" s="212">
        <v>0</v>
      </c>
      <c r="L44" s="206">
        <f>+I44-K44</f>
        <v>0</v>
      </c>
      <c r="M44" s="203">
        <v>0</v>
      </c>
      <c r="N44" s="206">
        <f>+L44-M44</f>
        <v>0</v>
      </c>
      <c r="O44" s="203"/>
    </row>
    <row r="45" spans="1:15" ht="15.6">
      <c r="A45" s="65">
        <f>+A44+1</f>
        <v>23</v>
      </c>
      <c r="B45" s="95" t="s">
        <v>247</v>
      </c>
      <c r="C45" s="208">
        <f>+C43+C44</f>
        <v>0</v>
      </c>
      <c r="D45" s="208">
        <f>+D43+D44</f>
        <v>0</v>
      </c>
      <c r="E45" s="208">
        <f>+E43+E44</f>
        <v>0</v>
      </c>
      <c r="F45" s="208">
        <f>+F43+F44</f>
        <v>0</v>
      </c>
      <c r="G45" s="208">
        <f>+G43+G44</f>
        <v>0</v>
      </c>
      <c r="H45" s="209"/>
      <c r="I45" s="208">
        <v>0</v>
      </c>
      <c r="J45" s="208"/>
      <c r="K45" s="208">
        <v>0</v>
      </c>
      <c r="L45" s="208">
        <v>0</v>
      </c>
      <c r="M45" s="208">
        <v>0</v>
      </c>
      <c r="N45" s="208">
        <v>0</v>
      </c>
      <c r="O45" s="200"/>
    </row>
    <row r="46" spans="1:15" ht="15.6">
      <c r="A46" s="65"/>
      <c r="B46" s="95"/>
      <c r="C46" s="208"/>
      <c r="D46" s="208"/>
      <c r="E46" s="208"/>
      <c r="F46" s="208"/>
      <c r="G46" s="208"/>
      <c r="H46" s="209"/>
      <c r="I46" s="208"/>
      <c r="J46" s="208"/>
      <c r="K46" s="208"/>
      <c r="L46" s="171"/>
      <c r="M46" s="171"/>
      <c r="N46" s="171"/>
      <c r="O46" s="171"/>
    </row>
    <row r="47" spans="1:15" ht="15.6">
      <c r="A47" s="65"/>
      <c r="B47" s="207" t="s">
        <v>239</v>
      </c>
      <c r="C47" s="208"/>
      <c r="D47" s="208"/>
      <c r="E47" s="208"/>
      <c r="F47" s="208"/>
      <c r="G47" s="208"/>
      <c r="H47" s="209"/>
      <c r="I47" s="208"/>
      <c r="J47" s="208"/>
      <c r="K47" s="208"/>
      <c r="L47" s="171"/>
      <c r="M47" s="171"/>
      <c r="N47" s="171"/>
      <c r="O47" s="171"/>
    </row>
    <row r="48" spans="1:15" ht="15.6">
      <c r="A48" s="65">
        <f>+A45+1</f>
        <v>24</v>
      </c>
      <c r="B48" s="310" t="s">
        <v>413</v>
      </c>
      <c r="C48" s="200">
        <v>0</v>
      </c>
      <c r="D48" s="198">
        <f>+C48*$J$76</f>
        <v>0</v>
      </c>
      <c r="E48" s="198">
        <f t="shared" ref="E48:E52" si="21">+C48-D48</f>
        <v>0</v>
      </c>
      <c r="F48" s="200">
        <v>0</v>
      </c>
      <c r="G48" s="202">
        <f>+E48+F48</f>
        <v>0</v>
      </c>
      <c r="H48" s="199">
        <v>0</v>
      </c>
      <c r="I48" s="198">
        <f t="shared" ref="I48:I52" si="22">+G48*H48</f>
        <v>0</v>
      </c>
      <c r="J48" s="201" t="s">
        <v>248</v>
      </c>
      <c r="K48" s="202">
        <v>0</v>
      </c>
      <c r="L48" s="171">
        <f t="shared" ref="L48:L52" si="23">+I48-K48</f>
        <v>0</v>
      </c>
      <c r="M48" s="170">
        <v>0</v>
      </c>
      <c r="N48" s="171">
        <f t="shared" ref="N48:N52" si="24">+L48-M48</f>
        <v>0</v>
      </c>
      <c r="O48" s="170"/>
    </row>
    <row r="49" spans="1:15" ht="15.6">
      <c r="A49" s="65">
        <f>+A48+1</f>
        <v>25</v>
      </c>
      <c r="B49" s="216"/>
      <c r="C49" s="200">
        <v>0</v>
      </c>
      <c r="D49" s="198">
        <f>+C49*$J$76</f>
        <v>0</v>
      </c>
      <c r="E49" s="198">
        <f t="shared" si="21"/>
        <v>0</v>
      </c>
      <c r="F49" s="200">
        <v>0</v>
      </c>
      <c r="G49" s="202">
        <f t="shared" ref="G49:G52" si="25">+E49+F49</f>
        <v>0</v>
      </c>
      <c r="H49" s="199">
        <v>0</v>
      </c>
      <c r="I49" s="198">
        <f t="shared" si="22"/>
        <v>0</v>
      </c>
      <c r="J49" s="226"/>
      <c r="K49" s="202">
        <v>0</v>
      </c>
      <c r="L49" s="171">
        <f t="shared" si="23"/>
        <v>0</v>
      </c>
      <c r="M49" s="170">
        <v>0</v>
      </c>
      <c r="N49" s="171">
        <f t="shared" si="24"/>
        <v>0</v>
      </c>
      <c r="O49" s="170"/>
    </row>
    <row r="50" spans="1:15" ht="15.6">
      <c r="A50" s="65">
        <f t="shared" ref="A50:A52" si="26">+A49+1</f>
        <v>26</v>
      </c>
      <c r="B50" s="216"/>
      <c r="C50" s="200">
        <v>0</v>
      </c>
      <c r="D50" s="198">
        <f>+C50*$J$76</f>
        <v>0</v>
      </c>
      <c r="E50" s="198">
        <f t="shared" si="21"/>
        <v>0</v>
      </c>
      <c r="F50" s="200">
        <v>0</v>
      </c>
      <c r="G50" s="202">
        <f t="shared" si="25"/>
        <v>0</v>
      </c>
      <c r="H50" s="199">
        <v>0</v>
      </c>
      <c r="I50" s="198">
        <f t="shared" si="22"/>
        <v>0</v>
      </c>
      <c r="J50" s="226"/>
      <c r="K50" s="202">
        <v>0</v>
      </c>
      <c r="L50" s="171">
        <f t="shared" si="23"/>
        <v>0</v>
      </c>
      <c r="M50" s="170">
        <v>0</v>
      </c>
      <c r="N50" s="171">
        <f t="shared" si="24"/>
        <v>0</v>
      </c>
      <c r="O50" s="170"/>
    </row>
    <row r="51" spans="1:15" ht="15.6">
      <c r="A51" s="65">
        <f t="shared" si="26"/>
        <v>27</v>
      </c>
      <c r="B51" s="216"/>
      <c r="C51" s="200">
        <v>0</v>
      </c>
      <c r="D51" s="198">
        <f>+C51*$J$76</f>
        <v>0</v>
      </c>
      <c r="E51" s="198">
        <f t="shared" si="21"/>
        <v>0</v>
      </c>
      <c r="F51" s="200">
        <v>0</v>
      </c>
      <c r="G51" s="202">
        <f t="shared" si="25"/>
        <v>0</v>
      </c>
      <c r="H51" s="199">
        <v>0</v>
      </c>
      <c r="I51" s="198">
        <f t="shared" si="22"/>
        <v>0</v>
      </c>
      <c r="J51" s="226"/>
      <c r="K51" s="202">
        <v>0</v>
      </c>
      <c r="L51" s="171">
        <f t="shared" si="23"/>
        <v>0</v>
      </c>
      <c r="M51" s="170">
        <v>0</v>
      </c>
      <c r="N51" s="171">
        <f t="shared" si="24"/>
        <v>0</v>
      </c>
      <c r="O51" s="170"/>
    </row>
    <row r="52" spans="1:15" ht="15.6">
      <c r="A52" s="65">
        <f t="shared" si="26"/>
        <v>28</v>
      </c>
      <c r="B52" s="216"/>
      <c r="C52" s="203">
        <v>0</v>
      </c>
      <c r="D52" s="204">
        <f>+C52*$J$76</f>
        <v>0</v>
      </c>
      <c r="E52" s="204">
        <f t="shared" si="21"/>
        <v>0</v>
      </c>
      <c r="F52" s="203">
        <v>0</v>
      </c>
      <c r="G52" s="205">
        <f t="shared" si="25"/>
        <v>0</v>
      </c>
      <c r="H52" s="199">
        <v>0</v>
      </c>
      <c r="I52" s="204">
        <f t="shared" si="22"/>
        <v>0</v>
      </c>
      <c r="J52" s="226"/>
      <c r="K52" s="205">
        <v>0</v>
      </c>
      <c r="L52" s="206">
        <f t="shared" si="23"/>
        <v>0</v>
      </c>
      <c r="M52" s="214">
        <v>0</v>
      </c>
      <c r="N52" s="206">
        <f t="shared" si="24"/>
        <v>0</v>
      </c>
      <c r="O52" s="170"/>
    </row>
    <row r="53" spans="1:15" ht="15.6">
      <c r="A53" s="65">
        <f>+A52+1</f>
        <v>29</v>
      </c>
      <c r="B53" s="95" t="s">
        <v>240</v>
      </c>
      <c r="C53" s="208">
        <f>+SUM(C48:C52)</f>
        <v>0</v>
      </c>
      <c r="D53" s="208">
        <f>+SUM(D48:D52)</f>
        <v>0</v>
      </c>
      <c r="E53" s="208">
        <f>+SUM(E48:E52)</f>
        <v>0</v>
      </c>
      <c r="F53" s="208">
        <f>+SUM(F48:F52)</f>
        <v>0</v>
      </c>
      <c r="G53" s="208">
        <f>+SUM(G48:G52)</f>
        <v>0</v>
      </c>
      <c r="H53" s="209"/>
      <c r="I53" s="217">
        <f>+SUM(I48:I52)</f>
        <v>0</v>
      </c>
      <c r="J53" s="217"/>
      <c r="K53" s="217">
        <f>+SUM(K48:K52)</f>
        <v>0</v>
      </c>
      <c r="L53" s="217">
        <f>+SUM(L48:L52)</f>
        <v>0</v>
      </c>
      <c r="M53" s="217">
        <f>+SUM(M48:M52)</f>
        <v>0</v>
      </c>
      <c r="N53" s="217">
        <f>+SUM(N48:N52)</f>
        <v>0</v>
      </c>
      <c r="O53" s="223"/>
    </row>
    <row r="54" spans="1:15" ht="15.6">
      <c r="A54" s="65"/>
      <c r="B54" s="95"/>
      <c r="C54" s="208"/>
      <c r="D54" s="208"/>
      <c r="E54" s="208"/>
      <c r="F54" s="208"/>
      <c r="G54" s="208"/>
      <c r="H54" s="209"/>
      <c r="I54" s="208"/>
      <c r="J54" s="208"/>
      <c r="K54" s="208"/>
      <c r="L54" s="171"/>
      <c r="M54" s="171"/>
      <c r="N54" s="171"/>
      <c r="O54" s="171"/>
    </row>
    <row r="55" spans="1:15" ht="15.6">
      <c r="A55" s="65"/>
      <c r="B55" s="95" t="s">
        <v>241</v>
      </c>
      <c r="C55" s="208"/>
      <c r="D55" s="208"/>
      <c r="E55" s="208"/>
      <c r="F55" s="208"/>
      <c r="G55" s="208"/>
      <c r="H55" s="209"/>
      <c r="I55" s="208"/>
      <c r="J55" s="208"/>
      <c r="K55" s="208"/>
      <c r="L55" s="171"/>
      <c r="M55" s="171"/>
      <c r="N55" s="171"/>
      <c r="O55" s="171"/>
    </row>
    <row r="56" spans="1:15" ht="15.6">
      <c r="A56" s="65">
        <f>+A53+1</f>
        <v>30</v>
      </c>
      <c r="B56" s="216"/>
      <c r="C56" s="200">
        <v>0</v>
      </c>
      <c r="D56" s="198">
        <f>+C56*$J$76</f>
        <v>0</v>
      </c>
      <c r="E56" s="198">
        <f t="shared" ref="E56:E60" si="27">+C56-D56</f>
        <v>0</v>
      </c>
      <c r="F56" s="200">
        <v>0</v>
      </c>
      <c r="G56" s="202">
        <f>+E56-F56</f>
        <v>0</v>
      </c>
      <c r="H56" s="199">
        <v>0</v>
      </c>
      <c r="I56" s="198">
        <f t="shared" ref="I56:I60" si="28">+G56*H56</f>
        <v>0</v>
      </c>
      <c r="J56" s="226"/>
      <c r="K56" s="202">
        <v>0</v>
      </c>
      <c r="L56" s="171">
        <f t="shared" ref="L56:L60" si="29">+I56-K56</f>
        <v>0</v>
      </c>
      <c r="M56" s="171">
        <v>0</v>
      </c>
      <c r="N56" s="171">
        <f t="shared" ref="N56:N60" si="30">+L56-M56</f>
        <v>0</v>
      </c>
      <c r="O56" s="170"/>
    </row>
    <row r="57" spans="1:15" ht="15.6">
      <c r="A57" s="65">
        <f>+A56+1</f>
        <v>31</v>
      </c>
      <c r="B57" s="216"/>
      <c r="C57" s="200">
        <v>0</v>
      </c>
      <c r="D57" s="198">
        <f>+C57*$J$76</f>
        <v>0</v>
      </c>
      <c r="E57" s="198">
        <f t="shared" si="27"/>
        <v>0</v>
      </c>
      <c r="F57" s="200">
        <v>0</v>
      </c>
      <c r="G57" s="202">
        <f t="shared" ref="G57:G60" si="31">+E57-F57</f>
        <v>0</v>
      </c>
      <c r="H57" s="199">
        <v>0</v>
      </c>
      <c r="I57" s="198">
        <f t="shared" si="28"/>
        <v>0</v>
      </c>
      <c r="J57" s="226"/>
      <c r="K57" s="202">
        <v>0</v>
      </c>
      <c r="L57" s="171">
        <f t="shared" si="29"/>
        <v>0</v>
      </c>
      <c r="M57" s="171">
        <v>0</v>
      </c>
      <c r="N57" s="171">
        <f t="shared" si="30"/>
        <v>0</v>
      </c>
      <c r="O57" s="170"/>
    </row>
    <row r="58" spans="1:15" ht="15.6">
      <c r="A58" s="65">
        <f t="shared" ref="A58:A60" si="32">+A57+1</f>
        <v>32</v>
      </c>
      <c r="B58" s="216"/>
      <c r="C58" s="200">
        <v>0</v>
      </c>
      <c r="D58" s="198">
        <f>+C58*$J$76</f>
        <v>0</v>
      </c>
      <c r="E58" s="198">
        <f t="shared" si="27"/>
        <v>0</v>
      </c>
      <c r="F58" s="200">
        <v>0</v>
      </c>
      <c r="G58" s="202">
        <f t="shared" si="31"/>
        <v>0</v>
      </c>
      <c r="H58" s="199">
        <v>0</v>
      </c>
      <c r="I58" s="198">
        <f t="shared" si="28"/>
        <v>0</v>
      </c>
      <c r="J58" s="226"/>
      <c r="K58" s="202">
        <v>0</v>
      </c>
      <c r="L58" s="171">
        <f t="shared" si="29"/>
        <v>0</v>
      </c>
      <c r="M58" s="171">
        <v>0</v>
      </c>
      <c r="N58" s="171">
        <f t="shared" si="30"/>
        <v>0</v>
      </c>
      <c r="O58" s="170"/>
    </row>
    <row r="59" spans="1:15" ht="15.6">
      <c r="A59" s="65">
        <f t="shared" si="32"/>
        <v>33</v>
      </c>
      <c r="B59" s="216"/>
      <c r="C59" s="200">
        <v>0</v>
      </c>
      <c r="D59" s="198">
        <f>+C59*$J$76</f>
        <v>0</v>
      </c>
      <c r="E59" s="198">
        <f t="shared" si="27"/>
        <v>0</v>
      </c>
      <c r="F59" s="200">
        <v>0</v>
      </c>
      <c r="G59" s="202">
        <f t="shared" si="31"/>
        <v>0</v>
      </c>
      <c r="H59" s="199">
        <v>0</v>
      </c>
      <c r="I59" s="198">
        <f t="shared" si="28"/>
        <v>0</v>
      </c>
      <c r="J59" s="226"/>
      <c r="K59" s="202">
        <v>0</v>
      </c>
      <c r="L59" s="171">
        <f t="shared" si="29"/>
        <v>0</v>
      </c>
      <c r="M59" s="171">
        <v>0</v>
      </c>
      <c r="N59" s="171">
        <f t="shared" si="30"/>
        <v>0</v>
      </c>
      <c r="O59" s="170"/>
    </row>
    <row r="60" spans="1:15" ht="15.6">
      <c r="A60" s="65">
        <f t="shared" si="32"/>
        <v>34</v>
      </c>
      <c r="B60" s="216"/>
      <c r="C60" s="203">
        <v>0</v>
      </c>
      <c r="D60" s="204">
        <f>+C60*$J$76</f>
        <v>0</v>
      </c>
      <c r="E60" s="204">
        <f t="shared" si="27"/>
        <v>0</v>
      </c>
      <c r="F60" s="203">
        <v>0</v>
      </c>
      <c r="G60" s="202">
        <f t="shared" si="31"/>
        <v>0</v>
      </c>
      <c r="H60" s="199">
        <v>0</v>
      </c>
      <c r="I60" s="204">
        <f t="shared" si="28"/>
        <v>0</v>
      </c>
      <c r="J60" s="226"/>
      <c r="K60" s="205">
        <v>0</v>
      </c>
      <c r="L60" s="206">
        <f t="shared" si="29"/>
        <v>0</v>
      </c>
      <c r="M60" s="206">
        <v>0</v>
      </c>
      <c r="N60" s="206">
        <f t="shared" si="30"/>
        <v>0</v>
      </c>
      <c r="O60" s="170"/>
    </row>
    <row r="61" spans="1:15" ht="15.6">
      <c r="A61" s="65">
        <f>+A60+1</f>
        <v>35</v>
      </c>
      <c r="B61" s="65" t="s">
        <v>249</v>
      </c>
      <c r="C61" s="208">
        <f>+SUM(C56:C60)</f>
        <v>0</v>
      </c>
      <c r="D61" s="208">
        <f>+SUM(D47:D60)</f>
        <v>0</v>
      </c>
      <c r="E61" s="208">
        <f>+SUM(E56:E60)</f>
        <v>0</v>
      </c>
      <c r="F61" s="208">
        <f>+SUM(F56:F60)</f>
        <v>0</v>
      </c>
      <c r="G61" s="208">
        <f>+SUM(G56:G60)</f>
        <v>0</v>
      </c>
      <c r="H61" s="209"/>
      <c r="I61" s="208">
        <f>+SUM(I56:I60)</f>
        <v>0</v>
      </c>
      <c r="J61" s="208"/>
      <c r="K61" s="208">
        <f>+SUM(K56:K60)</f>
        <v>0</v>
      </c>
      <c r="L61" s="208">
        <f>+SUM(L56:L60)</f>
        <v>0</v>
      </c>
      <c r="M61" s="208">
        <f>+SUM(M56:M60)</f>
        <v>0</v>
      </c>
      <c r="N61" s="208">
        <f>+SUM(N56:N60)</f>
        <v>0</v>
      </c>
      <c r="O61" s="200"/>
    </row>
    <row r="62" spans="1:15" ht="16.8">
      <c r="A62" s="65"/>
      <c r="B62" s="65"/>
      <c r="C62" s="65"/>
      <c r="D62" s="65"/>
      <c r="E62" s="211"/>
      <c r="F62" s="218"/>
      <c r="G62" s="211"/>
      <c r="H62" s="209"/>
      <c r="I62" s="211"/>
      <c r="J62" s="211"/>
      <c r="K62" s="211"/>
      <c r="L62" s="211"/>
      <c r="M62" s="211"/>
      <c r="N62" s="211"/>
      <c r="O62" s="371"/>
    </row>
    <row r="63" spans="1:15" ht="31.8">
      <c r="A63" s="65">
        <f>+A61+1</f>
        <v>36</v>
      </c>
      <c r="B63" s="95" t="s">
        <v>243</v>
      </c>
      <c r="C63" s="95"/>
      <c r="D63" s="95"/>
      <c r="E63" s="208">
        <f>+E45+E53+E61</f>
        <v>0</v>
      </c>
      <c r="F63" s="208"/>
      <c r="G63" s="208">
        <f>+G45+G53+G61</f>
        <v>0</v>
      </c>
      <c r="H63" s="209"/>
      <c r="I63" s="208">
        <f>+I45+I53+I61</f>
        <v>0</v>
      </c>
      <c r="J63" s="211"/>
      <c r="K63" s="208">
        <f>+K45+K53+K61</f>
        <v>0</v>
      </c>
      <c r="L63" s="208">
        <f>+L45+L53+L61</f>
        <v>0</v>
      </c>
      <c r="M63" s="208">
        <f>+M45+M53+M61</f>
        <v>0</v>
      </c>
      <c r="N63" s="208">
        <f>+N45+N53+N61</f>
        <v>0</v>
      </c>
      <c r="O63" s="200"/>
    </row>
    <row r="64" spans="1:15" ht="15.6">
      <c r="A64" s="65">
        <f>+A63+1</f>
        <v>37</v>
      </c>
      <c r="B64" s="95" t="s">
        <v>244</v>
      </c>
      <c r="C64" s="95"/>
      <c r="D64" s="95"/>
      <c r="E64" s="203">
        <v>0.26582278481012656</v>
      </c>
      <c r="F64" s="212"/>
      <c r="G64" s="203">
        <v>0</v>
      </c>
      <c r="H64" s="209"/>
      <c r="I64" s="203">
        <v>0</v>
      </c>
      <c r="J64" s="208"/>
      <c r="K64" s="208"/>
      <c r="L64" s="203">
        <v>0</v>
      </c>
      <c r="M64" s="171"/>
      <c r="N64" s="203">
        <v>0</v>
      </c>
      <c r="O64" s="170"/>
    </row>
    <row r="65" spans="1:17" ht="30.6">
      <c r="A65" s="65">
        <f>+A64+1</f>
        <v>38</v>
      </c>
      <c r="B65" s="95" t="s">
        <v>250</v>
      </c>
      <c r="C65" s="95"/>
      <c r="D65" s="95"/>
      <c r="E65" s="219">
        <f>+E63+E64</f>
        <v>0.26582278481012656</v>
      </c>
      <c r="F65" s="220"/>
      <c r="G65" s="219">
        <f>+G63+G64</f>
        <v>0</v>
      </c>
      <c r="H65" s="221"/>
      <c r="I65" s="219">
        <f>+I63+I64</f>
        <v>0</v>
      </c>
      <c r="J65" s="220"/>
      <c r="K65" s="220"/>
      <c r="L65" s="219">
        <f>+L63+L64</f>
        <v>0</v>
      </c>
      <c r="M65" s="220"/>
      <c r="N65" s="219">
        <f>+N63+N64</f>
        <v>0</v>
      </c>
      <c r="O65" s="224"/>
    </row>
    <row r="66" spans="1:17" ht="15.6">
      <c r="A66" s="65"/>
      <c r="B66" s="95"/>
      <c r="C66" s="95"/>
      <c r="D66" s="95"/>
      <c r="E66" s="220"/>
      <c r="F66" s="220"/>
      <c r="G66" s="220"/>
      <c r="H66" s="209"/>
      <c r="I66" s="220"/>
      <c r="J66" s="220"/>
      <c r="K66" s="220"/>
      <c r="L66" s="220"/>
      <c r="M66" s="220"/>
      <c r="N66" s="220"/>
      <c r="O66" s="372"/>
    </row>
    <row r="67" spans="1:17" ht="15.6">
      <c r="A67" s="65">
        <f>+A65+1</f>
        <v>39</v>
      </c>
      <c r="B67" s="95" t="s">
        <v>223</v>
      </c>
      <c r="C67" s="95"/>
      <c r="D67" s="95"/>
      <c r="E67" s="220">
        <f>+E38+E65</f>
        <v>0.26582278481012656</v>
      </c>
      <c r="F67" s="220"/>
      <c r="G67" s="220">
        <f>+G38+G65</f>
        <v>0</v>
      </c>
      <c r="H67" s="209"/>
      <c r="I67" s="220">
        <f>+I38+I65</f>
        <v>0</v>
      </c>
      <c r="J67" s="220"/>
      <c r="K67" s="220"/>
      <c r="L67" s="220">
        <f>+L38+L65</f>
        <v>0</v>
      </c>
      <c r="M67" s="220"/>
      <c r="N67" s="220">
        <f>+N38+N65</f>
        <v>0</v>
      </c>
      <c r="O67" s="224"/>
    </row>
    <row r="68" spans="1:17" ht="15.6">
      <c r="A68" s="65"/>
      <c r="B68" s="95"/>
      <c r="C68" s="95"/>
      <c r="D68" s="95"/>
      <c r="E68" s="220"/>
      <c r="F68" s="220"/>
      <c r="G68" s="220"/>
      <c r="H68" s="209"/>
      <c r="I68" s="220"/>
      <c r="J68" s="220"/>
      <c r="K68" s="220"/>
      <c r="L68" s="220"/>
      <c r="M68" s="220"/>
      <c r="N68" s="220"/>
      <c r="O68" s="372"/>
    </row>
    <row r="69" spans="1:17" ht="15.6">
      <c r="A69" s="65">
        <f>+A67+1</f>
        <v>40</v>
      </c>
      <c r="B69" s="65" t="s">
        <v>251</v>
      </c>
      <c r="C69" s="65"/>
      <c r="D69" s="65"/>
      <c r="E69" s="65"/>
      <c r="F69" s="65"/>
      <c r="G69" s="65"/>
      <c r="H69" s="65"/>
      <c r="I69" s="65"/>
      <c r="J69" s="65"/>
      <c r="K69" s="171">
        <f>+K36+K63</f>
        <v>0</v>
      </c>
      <c r="L69" s="65"/>
      <c r="M69" s="171">
        <f>+M36+M63</f>
        <v>0</v>
      </c>
      <c r="N69" s="65"/>
      <c r="O69" s="170"/>
    </row>
    <row r="70" spans="1:17" ht="15.6">
      <c r="A70" s="65"/>
      <c r="B70" s="65"/>
      <c r="C70" s="65"/>
      <c r="D70" s="65"/>
      <c r="E70" s="65"/>
      <c r="F70" s="65"/>
      <c r="G70" s="65"/>
      <c r="H70" s="65"/>
      <c r="I70" s="65"/>
      <c r="J70" s="65"/>
      <c r="K70" s="65"/>
      <c r="L70" s="65"/>
      <c r="M70" s="65"/>
      <c r="N70" s="65"/>
      <c r="O70" s="65"/>
    </row>
    <row r="71" spans="1:17" ht="15.6">
      <c r="A71" s="65"/>
      <c r="B71" s="65" t="s">
        <v>258</v>
      </c>
      <c r="C71" s="65"/>
      <c r="D71" s="65"/>
      <c r="E71" s="65"/>
      <c r="F71" s="65"/>
      <c r="G71" s="65"/>
      <c r="H71" s="65"/>
      <c r="I71" s="65"/>
      <c r="J71" s="65"/>
      <c r="K71" s="65"/>
      <c r="L71" s="65"/>
      <c r="M71" s="65"/>
      <c r="N71" s="65"/>
      <c r="O71" s="65"/>
    </row>
    <row r="72" spans="1:17" ht="15.75" customHeight="1">
      <c r="A72" s="65"/>
      <c r="B72" s="888" t="s">
        <v>549</v>
      </c>
      <c r="C72" s="888"/>
      <c r="D72" s="888"/>
      <c r="E72" s="888"/>
      <c r="F72" s="888"/>
      <c r="G72" s="888"/>
      <c r="H72" s="888"/>
      <c r="I72" s="888"/>
      <c r="J72" s="888"/>
      <c r="K72" s="888"/>
      <c r="L72" s="888"/>
      <c r="M72" s="888"/>
      <c r="N72" s="888"/>
      <c r="O72" s="888"/>
      <c r="P72" s="888"/>
      <c r="Q72" s="888"/>
    </row>
    <row r="73" spans="1:17" ht="15.6">
      <c r="A73" s="65"/>
      <c r="B73" s="65" t="s">
        <v>259</v>
      </c>
      <c r="C73" s="65"/>
      <c r="D73" s="65"/>
      <c r="E73" s="65"/>
      <c r="K73" s="65"/>
      <c r="L73" s="65"/>
      <c r="M73" s="65"/>
      <c r="N73" s="65"/>
      <c r="O73" s="65"/>
    </row>
    <row r="74" spans="1:17" ht="15.6">
      <c r="A74" s="65">
        <f>+A69+1</f>
        <v>41</v>
      </c>
      <c r="B74" s="65"/>
      <c r="C74" s="65"/>
      <c r="D74" s="65"/>
      <c r="F74" s="65" t="s">
        <v>252</v>
      </c>
      <c r="G74" s="65"/>
      <c r="H74" s="65"/>
      <c r="I74" s="65"/>
      <c r="J74" s="225">
        <v>0.01</v>
      </c>
      <c r="K74" s="65"/>
      <c r="L74" s="65"/>
      <c r="M74" s="65"/>
      <c r="N74" s="65"/>
      <c r="O74" s="65"/>
    </row>
    <row r="75" spans="1:17" ht="15.6">
      <c r="A75" s="65">
        <f>+A74+1</f>
        <v>42</v>
      </c>
      <c r="B75" s="65"/>
      <c r="C75" s="65"/>
      <c r="D75" s="65"/>
      <c r="F75" s="65" t="s">
        <v>253</v>
      </c>
      <c r="G75" s="65"/>
      <c r="H75" s="65"/>
      <c r="I75" s="65"/>
      <c r="J75" s="225">
        <v>0.01</v>
      </c>
      <c r="K75" s="65"/>
      <c r="L75" s="65"/>
      <c r="M75" s="65"/>
      <c r="N75" s="65"/>
      <c r="O75" s="65"/>
    </row>
    <row r="76" spans="1:17" ht="15.6">
      <c r="A76" s="370">
        <f>+A75+1</f>
        <v>43</v>
      </c>
      <c r="F76" s="65" t="s">
        <v>254</v>
      </c>
      <c r="G76" s="65"/>
      <c r="H76" s="65"/>
      <c r="I76" s="65"/>
      <c r="J76" s="172">
        <f>+J74/J75</f>
        <v>1</v>
      </c>
    </row>
    <row r="77" spans="1:17" ht="15.6">
      <c r="B77" s="196" t="s">
        <v>260</v>
      </c>
    </row>
    <row r="78" spans="1:17" ht="15.6">
      <c r="B78" s="196" t="s">
        <v>261</v>
      </c>
    </row>
    <row r="79" spans="1:17" ht="15.6">
      <c r="B79" s="196" t="s">
        <v>262</v>
      </c>
    </row>
  </sheetData>
  <mergeCells count="5">
    <mergeCell ref="B3:O3"/>
    <mergeCell ref="B4:O4"/>
    <mergeCell ref="B5:O5"/>
    <mergeCell ref="B6:O6"/>
    <mergeCell ref="B72:Q72"/>
  </mergeCells>
  <pageMargins left="0.7" right="0.7" top="0.75" bottom="0.75" header="0.3" footer="0.3"/>
  <pageSetup scale="2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G23"/>
  <sheetViews>
    <sheetView zoomScaleNormal="100" zoomScaleSheetLayoutView="100" workbookViewId="0"/>
  </sheetViews>
  <sheetFormatPr defaultColWidth="9.3320312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33203125" style="1" customWidth="1"/>
    <col min="7" max="12" width="14" style="1" customWidth="1"/>
    <col min="13" max="16384" width="9.33203125" style="1"/>
  </cols>
  <sheetData>
    <row r="1" spans="1:7" ht="17.399999999999999">
      <c r="B1" s="891" t="s">
        <v>64</v>
      </c>
      <c r="C1" s="891"/>
      <c r="D1" s="891"/>
      <c r="E1" s="891"/>
      <c r="F1" s="302"/>
      <c r="G1" s="302"/>
    </row>
    <row r="2" spans="1:7" ht="15.6">
      <c r="B2" s="889" t="s">
        <v>550</v>
      </c>
      <c r="C2" s="889"/>
      <c r="D2" s="889"/>
      <c r="E2" s="889"/>
    </row>
    <row r="3" spans="1:7" ht="15.6">
      <c r="B3" s="890" t="str">
        <f>+'Appendix A'!K3</f>
        <v>Actual or Projected for the 12 Months Ended December ….</v>
      </c>
      <c r="C3" s="890"/>
      <c r="D3" s="890"/>
      <c r="E3" s="890"/>
    </row>
    <row r="5" spans="1:7">
      <c r="B5" s="2"/>
      <c r="C5" s="2"/>
      <c r="D5" s="2"/>
      <c r="E5" s="2"/>
      <c r="F5" s="2"/>
      <c r="G5" s="2"/>
    </row>
    <row r="6" spans="1:7">
      <c r="B6" s="865" t="s">
        <v>499</v>
      </c>
      <c r="C6" s="865"/>
      <c r="D6" s="865"/>
      <c r="E6" s="865"/>
      <c r="F6" s="865"/>
      <c r="G6" s="2"/>
    </row>
    <row r="7" spans="1:7">
      <c r="A7" s="301"/>
      <c r="B7" s="12" t="s">
        <v>69</v>
      </c>
      <c r="C7" s="12" t="s">
        <v>70</v>
      </c>
      <c r="D7" s="12" t="s">
        <v>71</v>
      </c>
      <c r="E7" s="12" t="s">
        <v>72</v>
      </c>
      <c r="F7" s="12" t="s">
        <v>73</v>
      </c>
    </row>
    <row r="8" spans="1:7" s="10" customFormat="1" ht="52.8">
      <c r="A8" s="301" t="s">
        <v>123</v>
      </c>
      <c r="B8" s="569" t="s">
        <v>579</v>
      </c>
      <c r="C8" s="570" t="s">
        <v>603</v>
      </c>
      <c r="D8" s="570" t="s">
        <v>118</v>
      </c>
      <c r="E8" s="570" t="s">
        <v>119</v>
      </c>
      <c r="F8" s="569" t="s">
        <v>9</v>
      </c>
    </row>
    <row r="9" spans="1:7">
      <c r="B9" s="301" t="s">
        <v>68</v>
      </c>
      <c r="C9" s="13" t="s">
        <v>523</v>
      </c>
      <c r="D9" s="568"/>
      <c r="E9" s="568"/>
      <c r="F9" s="13"/>
      <c r="G9" s="11"/>
    </row>
    <row r="10" spans="1:7">
      <c r="A10" s="11">
        <v>1</v>
      </c>
      <c r="B10" s="16" t="s">
        <v>8</v>
      </c>
      <c r="C10" s="571">
        <v>0</v>
      </c>
      <c r="D10" s="287">
        <v>0</v>
      </c>
      <c r="E10" s="287">
        <v>0</v>
      </c>
      <c r="F10" s="286">
        <f>+SUM(C10:E10)</f>
        <v>0</v>
      </c>
      <c r="G10" s="39"/>
    </row>
    <row r="11" spans="1:7">
      <c r="A11" s="11"/>
      <c r="B11" s="19"/>
      <c r="C11" s="286"/>
      <c r="D11" s="288"/>
      <c r="E11" s="288"/>
      <c r="F11" s="39"/>
      <c r="G11" s="39"/>
    </row>
    <row r="12" spans="1:7">
      <c r="A12" s="11">
        <f>+A10+1</f>
        <v>2</v>
      </c>
      <c r="B12" s="19" t="s">
        <v>120</v>
      </c>
      <c r="C12" s="286">
        <f>+C10*'Appendix A'!D108</f>
        <v>0</v>
      </c>
      <c r="D12" s="288">
        <f>+D10*'Appendix A'!D108</f>
        <v>0</v>
      </c>
      <c r="E12" s="288">
        <f>+E10*'Appendix A'!D108</f>
        <v>0</v>
      </c>
      <c r="F12" s="286">
        <f>+SUM(C12:E12)</f>
        <v>0</v>
      </c>
      <c r="G12" s="39"/>
    </row>
    <row r="13" spans="1:7" ht="39.6">
      <c r="A13" s="301" t="s">
        <v>460</v>
      </c>
      <c r="B13" s="19"/>
      <c r="C13" s="324" t="str">
        <f>+"Line "&amp;A10&amp;" * Composite Tax Rate"</f>
        <v>Line 1 * Composite Tax Rate</v>
      </c>
      <c r="D13" s="324" t="str">
        <f>+C13</f>
        <v>Line 1 * Composite Tax Rate</v>
      </c>
      <c r="E13" s="324" t="str">
        <f>+C13</f>
        <v>Line 1 * Composite Tax Rate</v>
      </c>
      <c r="F13" s="324" t="str">
        <f>"Sum of Columns "&amp;C7&amp;", "&amp;D7&amp;" and "&amp;E7&amp;""</f>
        <v>Sum of Columns (b), (c) and (d)</v>
      </c>
      <c r="G13" s="39"/>
    </row>
    <row r="14" spans="1:7">
      <c r="B14" s="19"/>
      <c r="C14" s="39"/>
      <c r="D14" s="39"/>
      <c r="E14" s="39"/>
      <c r="F14" s="39"/>
      <c r="G14" s="39"/>
    </row>
    <row r="15" spans="1:7">
      <c r="B15" s="19"/>
      <c r="C15" s="39"/>
      <c r="D15" s="39"/>
      <c r="E15" s="39"/>
      <c r="F15" s="39"/>
      <c r="G15" s="39"/>
    </row>
    <row r="16" spans="1:7">
      <c r="B16" s="865" t="s">
        <v>585</v>
      </c>
      <c r="C16" s="865"/>
      <c r="D16" s="865"/>
      <c r="E16" s="865"/>
      <c r="F16" s="865"/>
      <c r="G16" s="39"/>
    </row>
    <row r="17" spans="1:7">
      <c r="A17" s="301"/>
      <c r="B17" s="12" t="s">
        <v>69</v>
      </c>
      <c r="C17" s="12" t="s">
        <v>70</v>
      </c>
      <c r="D17" s="12" t="s">
        <v>71</v>
      </c>
      <c r="E17" s="12" t="s">
        <v>72</v>
      </c>
      <c r="F17" s="12" t="s">
        <v>73</v>
      </c>
      <c r="G17" s="39"/>
    </row>
    <row r="18" spans="1:7" ht="52.8">
      <c r="A18" s="301" t="s">
        <v>123</v>
      </c>
      <c r="B18" s="569" t="s">
        <v>579</v>
      </c>
      <c r="C18" s="570" t="s">
        <v>603</v>
      </c>
      <c r="D18" s="570" t="s">
        <v>118</v>
      </c>
      <c r="E18" s="570" t="s">
        <v>119</v>
      </c>
      <c r="F18" s="569" t="s">
        <v>9</v>
      </c>
      <c r="G18" s="39"/>
    </row>
    <row r="19" spans="1:7">
      <c r="B19" s="301" t="s">
        <v>68</v>
      </c>
      <c r="C19" s="13" t="s">
        <v>523</v>
      </c>
      <c r="D19" s="568"/>
      <c r="E19" s="568"/>
      <c r="F19" s="13"/>
      <c r="G19" s="39"/>
    </row>
    <row r="20" spans="1:7" ht="14.4">
      <c r="A20" s="11">
        <f>+A12+1</f>
        <v>3</v>
      </c>
      <c r="B20" s="16" t="s">
        <v>8</v>
      </c>
      <c r="C20" s="571">
        <v>0</v>
      </c>
      <c r="D20" s="287">
        <v>0</v>
      </c>
      <c r="E20" s="287">
        <v>0</v>
      </c>
      <c r="F20" s="286">
        <f>+SUM(C20:E20)</f>
        <v>0</v>
      </c>
      <c r="G20" s="40"/>
    </row>
    <row r="21" spans="1:7">
      <c r="A21" s="11"/>
      <c r="B21" s="19"/>
      <c r="C21" s="286"/>
      <c r="D21" s="288"/>
      <c r="E21" s="288"/>
      <c r="F21" s="39"/>
    </row>
    <row r="22" spans="1:7">
      <c r="A22" s="11">
        <f>+A20+1</f>
        <v>4</v>
      </c>
      <c r="B22" s="19" t="s">
        <v>120</v>
      </c>
      <c r="C22" s="286">
        <f>+C20*'Appendix A'!D108</f>
        <v>0</v>
      </c>
      <c r="D22" s="288">
        <f>+D20*'Appendix A'!D108</f>
        <v>0</v>
      </c>
      <c r="E22" s="288">
        <f>+E20*'Appendix A'!D108</f>
        <v>0</v>
      </c>
      <c r="F22" s="286">
        <f>+SUM(C22:E22)</f>
        <v>0</v>
      </c>
    </row>
    <row r="23" spans="1:7" ht="39.6">
      <c r="A23" s="301" t="s">
        <v>460</v>
      </c>
      <c r="B23" s="19"/>
      <c r="C23" s="324" t="str">
        <f>+"Line "&amp;A20&amp;" * Composite Tax Rate"</f>
        <v>Line 3 * Composite Tax Rate</v>
      </c>
      <c r="D23" s="324" t="str">
        <f>+C23</f>
        <v>Line 3 * Composite Tax Rate</v>
      </c>
      <c r="E23" s="324" t="str">
        <f>+C23</f>
        <v>Line 3 * Composite Tax Rate</v>
      </c>
      <c r="F23" s="324" t="str">
        <f>"Sum of Columns "&amp;C17&amp;", "&amp;D17&amp;" and "&amp;E17&amp;""</f>
        <v>Sum of Columns (b), (c) and (d)</v>
      </c>
    </row>
  </sheetData>
  <mergeCells count="5">
    <mergeCell ref="B2:E2"/>
    <mergeCell ref="B3:E3"/>
    <mergeCell ref="B1:E1"/>
    <mergeCell ref="B6:F6"/>
    <mergeCell ref="B16:F16"/>
  </mergeCells>
  <pageMargins left="0.7" right="0.7" top="0.75" bottom="0.75" header="0.3" footer="0.3"/>
  <pageSetup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T106"/>
  <sheetViews>
    <sheetView zoomScale="90" zoomScaleNormal="90" zoomScalePageLayoutView="50" workbookViewId="0"/>
  </sheetViews>
  <sheetFormatPr defaultRowHeight="14.4"/>
  <cols>
    <col min="1" max="1" width="7.44140625" style="125" customWidth="1"/>
    <col min="2" max="2" width="13.44140625" customWidth="1"/>
    <col min="4" max="4" width="17.5546875" bestFit="1" customWidth="1"/>
    <col min="5" max="5" width="16.33203125" customWidth="1"/>
    <col min="6" max="6" width="14.33203125" bestFit="1" customWidth="1"/>
    <col min="7" max="7" width="5.6640625" customWidth="1"/>
    <col min="8" max="8" width="22" customWidth="1"/>
    <col min="9" max="9" width="7.33203125" customWidth="1"/>
    <col min="10" max="10" width="17.6640625" customWidth="1"/>
    <col min="11" max="11" width="19.6640625" customWidth="1"/>
    <col min="12" max="12" width="18.44140625" customWidth="1"/>
    <col min="13" max="13" width="19.33203125" customWidth="1"/>
    <col min="14" max="14" width="16.33203125" customWidth="1"/>
    <col min="15" max="15" width="20.6640625" customWidth="1"/>
    <col min="16" max="16" width="19" customWidth="1"/>
    <col min="17" max="17" width="14.6640625" bestFit="1" customWidth="1"/>
    <col min="18" max="18" width="17.5546875" bestFit="1" customWidth="1"/>
    <col min="19" max="19" width="17.6640625" customWidth="1"/>
  </cols>
  <sheetData>
    <row r="1" spans="1:20" ht="17.399999999999999">
      <c r="B1" s="896" t="s">
        <v>64</v>
      </c>
      <c r="C1" s="896"/>
      <c r="D1" s="896"/>
      <c r="E1" s="896"/>
      <c r="F1" s="896"/>
      <c r="G1" s="896"/>
      <c r="H1" s="896"/>
      <c r="I1" s="896"/>
      <c r="J1" s="896"/>
      <c r="K1" s="896"/>
      <c r="L1" s="896"/>
      <c r="M1" s="896"/>
      <c r="N1" s="896"/>
      <c r="O1" s="896"/>
      <c r="P1" s="896"/>
      <c r="Q1" s="896"/>
      <c r="R1" s="896"/>
    </row>
    <row r="2" spans="1:20" ht="17.399999999999999">
      <c r="B2" s="896" t="s">
        <v>718</v>
      </c>
      <c r="C2" s="896"/>
      <c r="D2" s="896"/>
      <c r="E2" s="896"/>
      <c r="F2" s="896"/>
      <c r="G2" s="896"/>
      <c r="H2" s="896"/>
      <c r="I2" s="896"/>
      <c r="J2" s="896"/>
      <c r="K2" s="896"/>
      <c r="L2" s="896"/>
      <c r="M2" s="896"/>
      <c r="N2" s="896"/>
      <c r="O2" s="896"/>
      <c r="P2" s="896"/>
      <c r="Q2" s="896"/>
      <c r="R2" s="896"/>
    </row>
    <row r="3" spans="1:20" ht="17.399999999999999">
      <c r="B3" s="897" t="str">
        <f>+'Appendix A'!K3</f>
        <v>Actual or Projected for the 12 Months Ended December ….</v>
      </c>
      <c r="C3" s="897"/>
      <c r="D3" s="897"/>
      <c r="E3" s="897"/>
      <c r="F3" s="897"/>
      <c r="G3" s="897"/>
      <c r="H3" s="897"/>
      <c r="I3" s="897"/>
      <c r="J3" s="897"/>
      <c r="K3" s="897"/>
      <c r="L3" s="897"/>
      <c r="M3" s="897"/>
      <c r="N3" s="897"/>
      <c r="O3" s="897"/>
      <c r="P3" s="897"/>
      <c r="Q3" s="897"/>
      <c r="R3" s="897"/>
    </row>
    <row r="6" spans="1:20" ht="16.2" thickBot="1">
      <c r="A6" s="325"/>
      <c r="B6" s="84" t="s">
        <v>69</v>
      </c>
      <c r="C6" s="84"/>
      <c r="D6" s="84" t="s">
        <v>70</v>
      </c>
      <c r="E6" s="84" t="s">
        <v>71</v>
      </c>
      <c r="F6" s="84" t="s">
        <v>72</v>
      </c>
      <c r="G6" s="84"/>
      <c r="H6" s="84" t="s">
        <v>73</v>
      </c>
      <c r="I6" s="84"/>
      <c r="J6" s="84" t="s">
        <v>74</v>
      </c>
      <c r="K6" s="84" t="s">
        <v>75</v>
      </c>
      <c r="L6" s="84" t="s">
        <v>76</v>
      </c>
      <c r="M6" s="84" t="s">
        <v>93</v>
      </c>
      <c r="N6" s="84" t="s">
        <v>94</v>
      </c>
      <c r="O6" s="84" t="s">
        <v>98</v>
      </c>
      <c r="P6" s="84" t="s">
        <v>121</v>
      </c>
      <c r="Q6" s="84" t="s">
        <v>195</v>
      </c>
      <c r="R6" s="84"/>
      <c r="S6" s="84"/>
    </row>
    <row r="7" spans="1:20" ht="15.6">
      <c r="A7" s="325"/>
      <c r="B7" s="340"/>
      <c r="C7" s="341"/>
      <c r="D7" s="895" t="s">
        <v>376</v>
      </c>
      <c r="E7" s="895"/>
      <c r="F7" s="895"/>
      <c r="G7" s="895"/>
      <c r="H7" s="895"/>
      <c r="I7" s="341"/>
      <c r="J7" s="893" t="s">
        <v>377</v>
      </c>
      <c r="K7" s="893"/>
      <c r="L7" s="893"/>
      <c r="M7" s="893"/>
      <c r="N7" s="893"/>
      <c r="O7" s="893"/>
      <c r="P7" s="893"/>
      <c r="Q7" s="894"/>
      <c r="R7" s="54"/>
    </row>
    <row r="8" spans="1:20" ht="63.75" customHeight="1">
      <c r="A8" s="326" t="s">
        <v>123</v>
      </c>
      <c r="B8" s="342"/>
      <c r="C8" s="325"/>
      <c r="D8" s="327" t="s">
        <v>373</v>
      </c>
      <c r="E8" s="328" t="s">
        <v>536</v>
      </c>
      <c r="F8" s="327" t="s">
        <v>61</v>
      </c>
      <c r="G8" s="54"/>
      <c r="H8" s="327" t="s">
        <v>374</v>
      </c>
      <c r="I8" s="54"/>
      <c r="J8" s="327" t="s">
        <v>537</v>
      </c>
      <c r="K8" s="585" t="s">
        <v>538</v>
      </c>
      <c r="L8" s="327" t="s">
        <v>539</v>
      </c>
      <c r="M8" s="327" t="s">
        <v>540</v>
      </c>
      <c r="N8" s="327" t="s">
        <v>751</v>
      </c>
      <c r="O8" s="327" t="s">
        <v>541</v>
      </c>
      <c r="P8" s="327" t="s">
        <v>542</v>
      </c>
      <c r="Q8" s="586" t="s">
        <v>543</v>
      </c>
      <c r="R8" s="809"/>
      <c r="S8" s="810"/>
      <c r="T8" s="808"/>
    </row>
    <row r="9" spans="1:20" ht="58.5" customHeight="1">
      <c r="A9" s="325"/>
      <c r="B9" s="342" t="s">
        <v>461</v>
      </c>
      <c r="C9" s="325"/>
      <c r="D9" s="338" t="str">
        <f>"Workpaper 1, Line "&amp;'1-RB Items'!A25&amp;""</f>
        <v>Workpaper 1, Line 14</v>
      </c>
      <c r="E9" s="802" t="s">
        <v>502</v>
      </c>
      <c r="F9" s="338" t="str">
        <f>"Workpaper 1, Line "&amp;'1-RB Items'!A46&amp;""</f>
        <v>Workpaper 1, Line 28</v>
      </c>
      <c r="G9" s="54"/>
      <c r="H9" s="338" t="str">
        <f>"Col. "&amp;D6&amp;" - Col. "&amp;F6&amp;""</f>
        <v>Col. (b) - Col. (d)</v>
      </c>
      <c r="I9" s="54"/>
      <c r="J9" s="338" t="str">
        <f>"Line "&amp;A20&amp;" * Col. "&amp;E6&amp;""</f>
        <v>Line 6 * Col. (c)</v>
      </c>
      <c r="K9" s="338" t="str">
        <f>"Line "&amp;A20&amp;" * Col. "&amp;E6&amp;""</f>
        <v>Line 6 * Col. (c)</v>
      </c>
      <c r="L9" s="338" t="str">
        <f>"Line "&amp;A20&amp;" * Col. "&amp;E6&amp;""</f>
        <v>Line 6 * Col. (c)</v>
      </c>
      <c r="M9" s="338" t="str">
        <f>"Line "&amp;A20&amp;" * Col. "&amp;E6&amp;""</f>
        <v>Line 6 * Col. (c)</v>
      </c>
      <c r="N9" s="338" t="str">
        <f>"Line "&amp;A20&amp;" * Col. "&amp;E6&amp;""</f>
        <v>Line 6 * Col. (c)</v>
      </c>
      <c r="O9" s="338" t="str">
        <f>"Line "&amp;A20&amp;" * Col. "&amp;E6&amp;""</f>
        <v>Line 6 * Col. (c)</v>
      </c>
      <c r="P9" s="338" t="str">
        <f>"Line "&amp;A20&amp;" * Col. "&amp;E6&amp;""</f>
        <v>Line 6 * Col. (c)</v>
      </c>
      <c r="Q9" s="336" t="str">
        <f>"Sum of Col. "&amp;H6&amp;" through Col. "&amp;P6&amp;""</f>
        <v>Sum of Col. (e) through Col. (l)</v>
      </c>
    </row>
    <row r="10" spans="1:20" ht="33.75" customHeight="1">
      <c r="A10" s="325">
        <v>1</v>
      </c>
      <c r="B10" s="343" t="s">
        <v>414</v>
      </c>
      <c r="C10" s="54"/>
      <c r="D10" s="59">
        <f>+'1-RB Items'!I25</f>
        <v>0</v>
      </c>
      <c r="E10" s="52" t="e">
        <f>+D10/D20</f>
        <v>#DIV/0!</v>
      </c>
      <c r="F10" s="59">
        <f>+'1-RB Items'!I46</f>
        <v>0</v>
      </c>
      <c r="G10" s="59"/>
      <c r="H10" s="59">
        <f>+D10+F10</f>
        <v>0</v>
      </c>
      <c r="I10" s="59"/>
      <c r="J10" s="59" t="e">
        <f>+J20*$E10</f>
        <v>#DIV/0!</v>
      </c>
      <c r="K10" s="59" t="e">
        <f t="shared" ref="K10:L10" si="0">+K20*$E10</f>
        <v>#DIV/0!</v>
      </c>
      <c r="L10" s="59" t="e">
        <f t="shared" si="0"/>
        <v>#DIV/0!</v>
      </c>
      <c r="M10" s="59" t="e">
        <f>+M20*$E10</f>
        <v>#DIV/0!</v>
      </c>
      <c r="N10" s="59" t="e">
        <f>+N20/E10</f>
        <v>#DIV/0!</v>
      </c>
      <c r="O10" s="59" t="e">
        <f>+O20*$E10</f>
        <v>#DIV/0!</v>
      </c>
      <c r="P10" s="59" t="e">
        <f>+P20*$E10</f>
        <v>#DIV/0!</v>
      </c>
      <c r="Q10" s="344" t="e">
        <f>+SUM(H10:P10)</f>
        <v>#DIV/0!</v>
      </c>
    </row>
    <row r="11" spans="1:20" ht="15.6">
      <c r="A11" s="325"/>
      <c r="B11" s="342"/>
      <c r="C11" s="54"/>
      <c r="D11" s="59"/>
      <c r="E11" s="52"/>
      <c r="F11" s="59"/>
      <c r="G11" s="59"/>
      <c r="H11" s="59"/>
      <c r="I11" s="59"/>
      <c r="J11" s="59"/>
      <c r="K11" s="59"/>
      <c r="L11" s="59"/>
      <c r="M11" s="59"/>
      <c r="O11" s="59"/>
      <c r="P11" s="59"/>
      <c r="Q11" s="344"/>
    </row>
    <row r="12" spans="1:20" ht="28.5" customHeight="1">
      <c r="A12" s="325">
        <f>+A10+1</f>
        <v>2</v>
      </c>
      <c r="B12" s="343" t="s">
        <v>415</v>
      </c>
      <c r="C12" s="54"/>
      <c r="D12" s="59">
        <f>+'1-RB Items'!J25</f>
        <v>0</v>
      </c>
      <c r="E12" s="52" t="e">
        <f>+D12/D20</f>
        <v>#DIV/0!</v>
      </c>
      <c r="F12" s="59">
        <f>+'1-RB Items'!J46</f>
        <v>0</v>
      </c>
      <c r="G12" s="59"/>
      <c r="H12" s="59">
        <f>+D12+F12</f>
        <v>0</v>
      </c>
      <c r="I12" s="59"/>
      <c r="J12" s="59" t="e">
        <f t="shared" ref="J12:L12" si="1">+J20*$E12</f>
        <v>#DIV/0!</v>
      </c>
      <c r="K12" s="59" t="e">
        <f t="shared" si="1"/>
        <v>#DIV/0!</v>
      </c>
      <c r="L12" s="59" t="e">
        <f t="shared" si="1"/>
        <v>#DIV/0!</v>
      </c>
      <c r="M12" s="59" t="e">
        <f>+M20*$E12</f>
        <v>#DIV/0!</v>
      </c>
      <c r="N12" s="59" t="e">
        <f>+N20*E12</f>
        <v>#DIV/0!</v>
      </c>
      <c r="O12" s="59" t="e">
        <f>+O20*$E12</f>
        <v>#DIV/0!</v>
      </c>
      <c r="P12" s="59" t="e">
        <f>+P20*$E12</f>
        <v>#DIV/0!</v>
      </c>
      <c r="Q12" s="344" t="e">
        <f>+SUM(H12:P12)</f>
        <v>#DIV/0!</v>
      </c>
    </row>
    <row r="13" spans="1:20" ht="15.6">
      <c r="A13" s="325"/>
      <c r="B13" s="342"/>
      <c r="C13" s="54"/>
      <c r="D13" s="59"/>
      <c r="E13" s="52"/>
      <c r="F13" s="59"/>
      <c r="G13" s="59"/>
      <c r="H13" s="59"/>
      <c r="I13" s="59"/>
      <c r="J13" s="59"/>
      <c r="K13" s="59"/>
      <c r="L13" s="59"/>
      <c r="M13" s="59"/>
      <c r="O13" s="59"/>
      <c r="P13" s="59"/>
      <c r="Q13" s="344"/>
    </row>
    <row r="14" spans="1:20" ht="29.25" customHeight="1">
      <c r="A14" s="325">
        <f>+A12+1</f>
        <v>3</v>
      </c>
      <c r="B14" s="343" t="s">
        <v>416</v>
      </c>
      <c r="C14" s="54"/>
      <c r="D14" s="59">
        <f>+'1-RB Items'!K25</f>
        <v>0</v>
      </c>
      <c r="E14" s="52" t="e">
        <f>+D14/D20</f>
        <v>#DIV/0!</v>
      </c>
      <c r="F14" s="59">
        <f>+'1-RB Items'!K46</f>
        <v>0</v>
      </c>
      <c r="G14" s="59"/>
      <c r="H14" s="59">
        <f>+D14+F14</f>
        <v>0</v>
      </c>
      <c r="I14" s="59"/>
      <c r="J14" s="59" t="e">
        <f t="shared" ref="J14:L14" si="2">+J20*$E14</f>
        <v>#DIV/0!</v>
      </c>
      <c r="K14" s="59" t="e">
        <f t="shared" si="2"/>
        <v>#DIV/0!</v>
      </c>
      <c r="L14" s="59" t="e">
        <f t="shared" si="2"/>
        <v>#DIV/0!</v>
      </c>
      <c r="M14" s="59" t="e">
        <f>+M20*$E14</f>
        <v>#DIV/0!</v>
      </c>
      <c r="N14" s="59" t="e">
        <f>+N20*E14</f>
        <v>#DIV/0!</v>
      </c>
      <c r="O14" s="59" t="e">
        <f>+O20*$E14</f>
        <v>#DIV/0!</v>
      </c>
      <c r="P14" s="59" t="e">
        <f>+P20*$E14</f>
        <v>#DIV/0!</v>
      </c>
      <c r="Q14" s="344" t="e">
        <f>+SUM(H14:P14)</f>
        <v>#DIV/0!</v>
      </c>
    </row>
    <row r="15" spans="1:20" ht="15.6">
      <c r="A15" s="325"/>
      <c r="B15" s="342"/>
      <c r="C15" s="54"/>
      <c r="D15" s="59"/>
      <c r="E15" s="52"/>
      <c r="F15" s="59"/>
      <c r="G15" s="59"/>
      <c r="H15" s="59"/>
      <c r="I15" s="59"/>
      <c r="J15" s="59"/>
      <c r="K15" s="59"/>
      <c r="L15" s="59"/>
      <c r="M15" s="59"/>
      <c r="O15" s="59"/>
      <c r="P15" s="59"/>
      <c r="Q15" s="344"/>
    </row>
    <row r="16" spans="1:20" ht="30" customHeight="1">
      <c r="A16" s="325">
        <f>+A14+1</f>
        <v>4</v>
      </c>
      <c r="B16" s="343" t="s">
        <v>417</v>
      </c>
      <c r="C16" s="54"/>
      <c r="D16" s="59">
        <f>+'1-RB Items'!L25</f>
        <v>0</v>
      </c>
      <c r="E16" s="52" t="e">
        <f>+D16/D20</f>
        <v>#DIV/0!</v>
      </c>
      <c r="F16" s="59">
        <f>+'1-RB Items'!L46</f>
        <v>0</v>
      </c>
      <c r="G16" s="59"/>
      <c r="H16" s="59">
        <f>+D16+F16</f>
        <v>0</v>
      </c>
      <c r="I16" s="59"/>
      <c r="J16" s="59" t="e">
        <f t="shared" ref="J16:L16" si="3">+$E16*J20</f>
        <v>#DIV/0!</v>
      </c>
      <c r="K16" s="59" t="e">
        <f t="shared" si="3"/>
        <v>#DIV/0!</v>
      </c>
      <c r="L16" s="59" t="e">
        <f t="shared" si="3"/>
        <v>#DIV/0!</v>
      </c>
      <c r="M16" s="59" t="e">
        <f>+$E16*M20</f>
        <v>#DIV/0!</v>
      </c>
      <c r="N16" s="59" t="e">
        <f>+N20*E16</f>
        <v>#DIV/0!</v>
      </c>
      <c r="O16" s="59" t="e">
        <f>+$E16*O20</f>
        <v>#DIV/0!</v>
      </c>
      <c r="P16" s="59" t="e">
        <f>+$E16*P20</f>
        <v>#DIV/0!</v>
      </c>
      <c r="Q16" s="344" t="e">
        <f>+SUM(H16:P16)</f>
        <v>#DIV/0!</v>
      </c>
    </row>
    <row r="17" spans="1:18" ht="15.6">
      <c r="A17" s="325"/>
      <c r="B17" s="342"/>
      <c r="C17" s="54"/>
      <c r="D17" s="59"/>
      <c r="E17" s="52"/>
      <c r="F17" s="59"/>
      <c r="G17" s="59"/>
      <c r="H17" s="59"/>
      <c r="I17" s="59"/>
      <c r="J17" s="59"/>
      <c r="K17" s="59"/>
      <c r="L17" s="59"/>
      <c r="M17" s="59"/>
      <c r="O17" s="59"/>
      <c r="P17" s="59"/>
      <c r="Q17" s="344"/>
    </row>
    <row r="18" spans="1:18" ht="15.6">
      <c r="A18" s="325">
        <f>+A16+1</f>
        <v>5</v>
      </c>
      <c r="B18" s="345"/>
      <c r="C18" s="54"/>
      <c r="D18" s="64"/>
      <c r="E18" s="329" t="e">
        <f>+D18/D20</f>
        <v>#DIV/0!</v>
      </c>
      <c r="F18" s="335"/>
      <c r="G18" s="59"/>
      <c r="H18" s="64"/>
      <c r="I18" s="59"/>
      <c r="J18" s="64"/>
      <c r="K18" s="64"/>
      <c r="L18" s="64"/>
      <c r="M18" s="64"/>
      <c r="N18" s="64"/>
      <c r="O18" s="64"/>
      <c r="P18" s="64"/>
      <c r="Q18" s="346"/>
    </row>
    <row r="19" spans="1:18" ht="15.6">
      <c r="A19" s="325"/>
      <c r="B19" s="342"/>
      <c r="C19" s="54"/>
      <c r="D19" s="59"/>
      <c r="E19" s="52"/>
      <c r="F19" s="59"/>
      <c r="G19" s="59"/>
      <c r="H19" s="59"/>
      <c r="I19" s="59"/>
      <c r="J19" s="54"/>
      <c r="K19" s="54"/>
      <c r="L19" s="54"/>
      <c r="M19" s="59"/>
      <c r="O19" s="59"/>
      <c r="P19" s="59"/>
      <c r="Q19" s="344"/>
    </row>
    <row r="20" spans="1:18" ht="15.6">
      <c r="A20" s="325">
        <f>A18+1</f>
        <v>6</v>
      </c>
      <c r="B20" s="342" t="s">
        <v>9</v>
      </c>
      <c r="C20" s="54"/>
      <c r="D20" s="59">
        <f>+SUM(D10:D18)</f>
        <v>0</v>
      </c>
      <c r="E20" s="52" t="e">
        <f>+SUM(E10:E18)</f>
        <v>#DIV/0!</v>
      </c>
      <c r="F20" s="59">
        <f>+SUM(F10:F18)</f>
        <v>0</v>
      </c>
      <c r="G20" s="59"/>
      <c r="H20" s="59">
        <f>+SUM(H10:H18)</f>
        <v>0</v>
      </c>
      <c r="I20" s="59"/>
      <c r="J20" s="803" t="e">
        <f>+'Appendix A'!I36</f>
        <v>#DIV/0!</v>
      </c>
      <c r="K20" s="803" t="e">
        <f>+'Appendix A'!I37</f>
        <v>#DIV/0!</v>
      </c>
      <c r="L20" s="803" t="e">
        <f>+'Appendix A'!I38</f>
        <v>#DIV/0!</v>
      </c>
      <c r="M20" s="814" t="e">
        <f>+'Appendix A'!I42</f>
        <v>#DIV/0!</v>
      </c>
      <c r="N20" s="803">
        <f>+'Appendix A'!I43</f>
        <v>0</v>
      </c>
      <c r="O20" s="59">
        <f>+'Appendix A'!I46</f>
        <v>0</v>
      </c>
      <c r="P20" s="59" t="e">
        <f>+'Appendix A'!I58</f>
        <v>#DIV/0!</v>
      </c>
      <c r="Q20" s="344" t="e">
        <f>+SUM(Q10:Q18)</f>
        <v>#DIV/0!</v>
      </c>
    </row>
    <row r="21" spans="1:18" ht="31.2" thickBot="1">
      <c r="A21" s="325"/>
      <c r="B21" s="662" t="s">
        <v>461</v>
      </c>
      <c r="C21" s="348"/>
      <c r="D21" s="348"/>
      <c r="E21" s="349"/>
      <c r="F21" s="348"/>
      <c r="G21" s="348"/>
      <c r="H21" s="348"/>
      <c r="I21" s="348"/>
      <c r="J21" s="337" t="str">
        <f>"Appendix A, Line "&amp;'Appendix A'!A36&amp;""</f>
        <v>Appendix A, Line 19</v>
      </c>
      <c r="K21" s="337" t="str">
        <f>"Appendix A, Line "&amp;'Appendix A'!A37&amp;""</f>
        <v>Appendix A, Line 20</v>
      </c>
      <c r="L21" s="337" t="str">
        <f>"Appendix A, Line "&amp;'Appendix A'!A38&amp;""</f>
        <v>Appendix A, Line 21</v>
      </c>
      <c r="M21" s="337" t="str">
        <f>"Appendix A, Line "&amp;'Appendix A'!A42&amp;""</f>
        <v>Appendix A, Line 23</v>
      </c>
      <c r="N21" s="337" t="str">
        <f>"Appendix A, Line "&amp;'Appendix A'!A43&amp;""</f>
        <v>Appendix A, Line 24</v>
      </c>
      <c r="O21" s="337" t="str">
        <f>"Appendix A, Line "&amp;'Appendix A'!A46&amp;""</f>
        <v>Appendix A, Line 26</v>
      </c>
      <c r="P21" s="337" t="str">
        <f>"Appendix A, Line "&amp;'Appendix A'!A58&amp;""</f>
        <v>Appendix A, Line 34</v>
      </c>
      <c r="Q21" s="350"/>
    </row>
    <row r="22" spans="1:18" ht="16.2" thickBot="1">
      <c r="A22" s="325"/>
      <c r="B22" s="54"/>
      <c r="C22" s="54"/>
      <c r="D22" s="54"/>
      <c r="E22" s="54"/>
      <c r="F22" s="54"/>
      <c r="G22" s="54"/>
      <c r="H22" s="54"/>
      <c r="I22" s="54"/>
      <c r="J22" s="54"/>
      <c r="K22" s="54"/>
      <c r="L22" s="54"/>
      <c r="M22" s="54"/>
      <c r="N22" s="54"/>
      <c r="O22" s="54"/>
      <c r="P22" s="54"/>
      <c r="Q22" s="54"/>
      <c r="R22" s="54"/>
    </row>
    <row r="23" spans="1:18" ht="45.6">
      <c r="A23" s="325"/>
      <c r="B23" s="340"/>
      <c r="C23" s="341"/>
      <c r="D23" s="351" t="s">
        <v>382</v>
      </c>
      <c r="E23" s="351" t="s">
        <v>369</v>
      </c>
      <c r="F23" s="351" t="s">
        <v>383</v>
      </c>
      <c r="G23" s="341"/>
      <c r="H23" s="352" t="s">
        <v>530</v>
      </c>
      <c r="I23" s="341"/>
      <c r="J23" s="352" t="s">
        <v>384</v>
      </c>
      <c r="K23" s="353"/>
      <c r="L23" s="352" t="s">
        <v>531</v>
      </c>
      <c r="M23" s="354" t="s">
        <v>387</v>
      </c>
      <c r="N23" s="54"/>
      <c r="O23" s="54"/>
      <c r="P23" s="54"/>
      <c r="Q23" s="54"/>
      <c r="R23" s="54"/>
    </row>
    <row r="24" spans="1:18" ht="60.6">
      <c r="A24" s="325"/>
      <c r="B24" s="342" t="s">
        <v>461</v>
      </c>
      <c r="C24" s="54"/>
      <c r="D24" s="338" t="str">
        <f>"Col. "&amp;S6&amp;""</f>
        <v xml:space="preserve">Col. </v>
      </c>
      <c r="E24" s="338" t="str">
        <f>"Attachment 6a 19, Line "&amp;'6a19-Project Cost of Capital'!A11&amp;", Line "&amp;'6a19-Project Cost of Capital'!A20&amp;", Line "&amp;'6a19-Project Cost of Capital'!A29&amp;", or Line "&amp;'6a19-Project Cost of Capital'!A38&amp;""</f>
        <v>Attachment 6a 19, Line 4, Line 8, Line 12, or Line 16</v>
      </c>
      <c r="F24" s="338" t="str">
        <f>"Col. "&amp;D6&amp;" * Col. "&amp;E6&amp;""</f>
        <v>Col. (b) * Col. (c)</v>
      </c>
      <c r="H24" s="338" t="str">
        <f>"Attachment 6a 19, Lines "&amp;'6a19-Project Cost of Capital'!A9&amp;" + "&amp;'6a19-Project Cost of Capital'!A10&amp;", Lines "&amp;'6a19-Project Cost of Capital'!A18&amp;" + "&amp;'6a19-Project Cost of Capital'!A19&amp;", Lines "&amp;'6a19-Project Cost of Capital'!A27&amp;" + "&amp;'6a19-Project Cost of Capital'!A28&amp;" or Lines "&amp;'6a19-Project Cost of Capital'!A36&amp;" + "&amp;'6a19-Project Cost of Capital'!A37&amp;""</f>
        <v>Attachment 6a 19, Lines 2 + 3, Lines 6 + 7, Lines 10 + 11 or Lines 14 + 15</v>
      </c>
      <c r="J24" s="338" t="str">
        <f>"Col. "&amp;D6&amp;" * Col. "&amp;H6&amp;""</f>
        <v>Col. (b) * Col. (e)</v>
      </c>
      <c r="K24" s="300"/>
      <c r="L24" s="338" t="str">
        <f>"Attachment 6a 19, Line "&amp;'6a19-Project Cost of Capital'!A8&amp;", Line "&amp;'6a19-Project Cost of Capital'!A17&amp;", Line "&amp;'6a19-Project Cost of Capital'!A26&amp;" or Line "&amp;'6a19-Project Cost of Capital'!A35&amp;""</f>
        <v>Attachment 6a 19, Line 1, Line 5, Line 9 or Line 13</v>
      </c>
      <c r="M24" s="336" t="str">
        <f>"Col. "&amp;D6&amp;" * Col. "&amp;L6&amp;""</f>
        <v>Col. (b) * Col. (h)</v>
      </c>
      <c r="N24" s="54"/>
      <c r="O24" s="54"/>
      <c r="P24" s="54"/>
      <c r="Q24" s="54"/>
      <c r="R24" s="54"/>
    </row>
    <row r="25" spans="1:18" ht="30.6">
      <c r="A25" s="325">
        <f>+A20+1</f>
        <v>7</v>
      </c>
      <c r="B25" s="355" t="str">
        <f>+B10</f>
        <v>Project Grouping 1</v>
      </c>
      <c r="C25" s="54"/>
      <c r="D25" s="356" t="e">
        <f>+Q10</f>
        <v>#DIV/0!</v>
      </c>
      <c r="E25" s="357" t="e">
        <f>+'6a19-Project Cost of Capital'!G11</f>
        <v>#DIV/0!</v>
      </c>
      <c r="F25" s="59" t="e">
        <f>+D25*E25</f>
        <v>#DIV/0!</v>
      </c>
      <c r="G25" s="54"/>
      <c r="H25" s="52" t="e">
        <f>+'6a19-Project Cost of Capital'!G9+'6a19-Project Cost of Capital'!G10</f>
        <v>#DIV/0!</v>
      </c>
      <c r="I25" s="54"/>
      <c r="J25" s="59" t="e">
        <f>+D25*H25</f>
        <v>#DIV/0!</v>
      </c>
      <c r="K25" s="331"/>
      <c r="L25" s="52" t="e">
        <f>+'6a19-Project Cost of Capital'!G8</f>
        <v>#DIV/0!</v>
      </c>
      <c r="M25" s="344" t="e">
        <f>+D25*L25</f>
        <v>#DIV/0!</v>
      </c>
      <c r="N25" s="54"/>
      <c r="O25" s="54"/>
      <c r="P25" s="54"/>
      <c r="Q25" s="54"/>
      <c r="R25" s="54"/>
    </row>
    <row r="26" spans="1:18" ht="15.6">
      <c r="A26" s="325"/>
      <c r="B26" s="342"/>
      <c r="C26" s="54"/>
      <c r="D26" s="54"/>
      <c r="E26" s="54"/>
      <c r="F26" s="54"/>
      <c r="G26" s="54"/>
      <c r="H26" s="52"/>
      <c r="I26" s="54"/>
      <c r="J26" s="54"/>
      <c r="K26" s="331"/>
      <c r="L26" s="52"/>
      <c r="M26" s="358"/>
      <c r="N26" s="54"/>
      <c r="O26" s="54"/>
      <c r="P26" s="54"/>
      <c r="Q26" s="54"/>
      <c r="R26" s="54"/>
    </row>
    <row r="27" spans="1:18" ht="30.6">
      <c r="A27" s="325">
        <f>+A25+1</f>
        <v>8</v>
      </c>
      <c r="B27" s="355" t="str">
        <f t="shared" ref="B27:B31" si="4">+B12</f>
        <v>Project Grouping 2</v>
      </c>
      <c r="C27" s="54"/>
      <c r="D27" s="356" t="e">
        <f>+Q12</f>
        <v>#DIV/0!</v>
      </c>
      <c r="E27" s="357" t="e">
        <f>+'6a19-Project Cost of Capital'!G20</f>
        <v>#DIV/0!</v>
      </c>
      <c r="F27" s="59" t="e">
        <f>+D27*E27</f>
        <v>#DIV/0!</v>
      </c>
      <c r="G27" s="54"/>
      <c r="H27" s="52" t="e">
        <f>+'6a19-Project Cost of Capital'!G18+'6a19-Project Cost of Capital'!G19</f>
        <v>#DIV/0!</v>
      </c>
      <c r="I27" s="54"/>
      <c r="J27" s="59" t="e">
        <f>+D27*H27</f>
        <v>#DIV/0!</v>
      </c>
      <c r="K27" s="331"/>
      <c r="L27" s="52" t="e">
        <f>+'6a19-Project Cost of Capital'!G17</f>
        <v>#DIV/0!</v>
      </c>
      <c r="M27" s="344" t="e">
        <f>+D27*L27</f>
        <v>#DIV/0!</v>
      </c>
      <c r="N27" s="54"/>
      <c r="O27" s="54"/>
      <c r="P27" s="54"/>
      <c r="Q27" s="54"/>
      <c r="R27" s="54"/>
    </row>
    <row r="28" spans="1:18" ht="15.6">
      <c r="A28" s="325"/>
      <c r="B28" s="342"/>
      <c r="C28" s="54"/>
      <c r="D28" s="54"/>
      <c r="E28" s="54"/>
      <c r="F28" s="54"/>
      <c r="G28" s="54"/>
      <c r="H28" s="52"/>
      <c r="I28" s="54"/>
      <c r="J28" s="54"/>
      <c r="K28" s="331"/>
      <c r="L28" s="52"/>
      <c r="M28" s="358"/>
      <c r="N28" s="54"/>
      <c r="O28" s="54"/>
      <c r="P28" s="54"/>
      <c r="Q28" s="54"/>
      <c r="R28" s="54"/>
    </row>
    <row r="29" spans="1:18" ht="30.6">
      <c r="A29" s="325">
        <f>+A27+1</f>
        <v>9</v>
      </c>
      <c r="B29" s="355" t="str">
        <f t="shared" si="4"/>
        <v>Project Grouping 3</v>
      </c>
      <c r="C29" s="54"/>
      <c r="D29" s="356" t="e">
        <f>+Q14</f>
        <v>#DIV/0!</v>
      </c>
      <c r="E29" s="357" t="e">
        <f>+'6a19-Project Cost of Capital'!G29</f>
        <v>#DIV/0!</v>
      </c>
      <c r="F29" s="59" t="e">
        <f>+D29*E29</f>
        <v>#DIV/0!</v>
      </c>
      <c r="G29" s="54"/>
      <c r="H29" s="52" t="e">
        <f>+'6a19-Project Cost of Capital'!G27+'6a19-Project Cost of Capital'!G28</f>
        <v>#DIV/0!</v>
      </c>
      <c r="I29" s="54"/>
      <c r="J29" s="59" t="e">
        <f>+D29*H29</f>
        <v>#DIV/0!</v>
      </c>
      <c r="K29" s="331"/>
      <c r="L29" s="52" t="e">
        <f>+'6a19-Project Cost of Capital'!G26</f>
        <v>#DIV/0!</v>
      </c>
      <c r="M29" s="344" t="e">
        <f>+D29*L29</f>
        <v>#DIV/0!</v>
      </c>
      <c r="N29" s="54"/>
      <c r="O29" s="54"/>
      <c r="P29" s="54"/>
      <c r="Q29" s="54"/>
      <c r="R29" s="54"/>
    </row>
    <row r="30" spans="1:18" ht="15.6">
      <c r="A30" s="325"/>
      <c r="B30" s="342"/>
      <c r="C30" s="54"/>
      <c r="D30" s="54"/>
      <c r="E30" s="54"/>
      <c r="F30" s="54"/>
      <c r="G30" s="54"/>
      <c r="H30" s="52"/>
      <c r="I30" s="54"/>
      <c r="J30" s="54"/>
      <c r="K30" s="331"/>
      <c r="L30" s="52"/>
      <c r="M30" s="358"/>
      <c r="N30" s="54"/>
      <c r="O30" s="54"/>
      <c r="P30" s="54"/>
      <c r="Q30" s="54"/>
      <c r="R30" s="54"/>
    </row>
    <row r="31" spans="1:18" ht="30.6">
      <c r="A31" s="325">
        <f>A29+1</f>
        <v>10</v>
      </c>
      <c r="B31" s="355" t="str">
        <f t="shared" si="4"/>
        <v>Project Grouping 4</v>
      </c>
      <c r="C31" s="54"/>
      <c r="D31" s="356" t="e">
        <f>+Q16</f>
        <v>#DIV/0!</v>
      </c>
      <c r="E31" s="357" t="e">
        <f>+'6a19-Project Cost of Capital'!G38</f>
        <v>#DIV/0!</v>
      </c>
      <c r="F31" s="59" t="e">
        <f>+D31*E31</f>
        <v>#DIV/0!</v>
      </c>
      <c r="G31" s="54"/>
      <c r="H31" s="52" t="e">
        <f>+'6a19-Project Cost of Capital'!G36+'6a19-Project Cost of Capital'!G37</f>
        <v>#DIV/0!</v>
      </c>
      <c r="I31" s="54"/>
      <c r="J31" s="59" t="e">
        <f>+D31*H31</f>
        <v>#DIV/0!</v>
      </c>
      <c r="K31" s="331"/>
      <c r="L31" s="52" t="e">
        <f>+'6a19-Project Cost of Capital'!G35</f>
        <v>#DIV/0!</v>
      </c>
      <c r="M31" s="344" t="e">
        <f>+D31*L31</f>
        <v>#DIV/0!</v>
      </c>
      <c r="N31" s="54"/>
      <c r="O31" s="54"/>
      <c r="P31" s="54"/>
      <c r="Q31" s="54"/>
      <c r="R31" s="54"/>
    </row>
    <row r="32" spans="1:18" ht="15.6">
      <c r="A32" s="325"/>
      <c r="B32" s="342"/>
      <c r="C32" s="54"/>
      <c r="D32" s="54"/>
      <c r="E32" s="54"/>
      <c r="F32" s="54"/>
      <c r="G32" s="54"/>
      <c r="H32" s="52"/>
      <c r="I32" s="54"/>
      <c r="J32" s="54"/>
      <c r="K32" s="331"/>
      <c r="L32" s="52"/>
      <c r="M32" s="358"/>
      <c r="N32" s="54"/>
      <c r="O32" s="54"/>
      <c r="P32" s="54"/>
      <c r="Q32" s="54"/>
      <c r="R32" s="54"/>
    </row>
    <row r="33" spans="1:18" ht="15.6">
      <c r="A33" s="325">
        <f>+A31+1</f>
        <v>11</v>
      </c>
      <c r="B33" s="359"/>
      <c r="C33" s="54"/>
      <c r="D33" s="339"/>
      <c r="E33" s="196"/>
      <c r="F33" s="339"/>
      <c r="G33" s="54"/>
      <c r="H33" s="332"/>
      <c r="I33" s="54"/>
      <c r="J33" s="339"/>
      <c r="K33" s="331"/>
      <c r="L33" s="332"/>
      <c r="M33" s="360"/>
      <c r="N33" s="54"/>
      <c r="O33" s="54"/>
      <c r="P33" s="54"/>
      <c r="Q33" s="54"/>
      <c r="R33" s="54"/>
    </row>
    <row r="34" spans="1:18" ht="15.6">
      <c r="A34" s="325"/>
      <c r="B34" s="342"/>
      <c r="C34" s="54"/>
      <c r="D34" s="54"/>
      <c r="E34" s="54"/>
      <c r="F34" s="54"/>
      <c r="G34" s="54"/>
      <c r="H34" s="54"/>
      <c r="I34" s="54"/>
      <c r="J34" s="54"/>
      <c r="K34" s="54"/>
      <c r="L34" s="54"/>
      <c r="M34" s="358"/>
      <c r="N34" s="54"/>
      <c r="O34" s="54"/>
      <c r="P34" s="54"/>
      <c r="Q34" s="54"/>
      <c r="R34" s="54"/>
    </row>
    <row r="35" spans="1:18" ht="16.2" thickBot="1">
      <c r="A35" s="325">
        <f>+A33+1</f>
        <v>12</v>
      </c>
      <c r="B35" s="347" t="s">
        <v>9</v>
      </c>
      <c r="C35" s="348"/>
      <c r="D35" s="361" t="e">
        <f>+SUM(D25:D33)</f>
        <v>#DIV/0!</v>
      </c>
      <c r="E35" s="348"/>
      <c r="F35" s="361" t="e">
        <f>+SUM(F25:F33)</f>
        <v>#DIV/0!</v>
      </c>
      <c r="G35" s="348"/>
      <c r="H35" s="348"/>
      <c r="I35" s="348"/>
      <c r="J35" s="361" t="e">
        <f>+SUM(J25:J33)</f>
        <v>#DIV/0!</v>
      </c>
      <c r="K35" s="348"/>
      <c r="L35" s="361"/>
      <c r="M35" s="362" t="e">
        <f>+SUM(M25:M33)</f>
        <v>#DIV/0!</v>
      </c>
      <c r="N35" s="54"/>
      <c r="O35" s="54"/>
      <c r="P35" s="54"/>
      <c r="Q35" s="54"/>
      <c r="R35" s="54"/>
    </row>
    <row r="36" spans="1:18" ht="15.6">
      <c r="A36" s="325"/>
      <c r="B36" s="54"/>
      <c r="C36" s="54"/>
      <c r="D36" s="54"/>
      <c r="E36" s="54"/>
      <c r="F36" s="54"/>
      <c r="G36" s="54"/>
      <c r="H36" s="54"/>
      <c r="I36" s="54"/>
      <c r="J36" s="54"/>
      <c r="K36" s="54"/>
      <c r="L36" s="54"/>
      <c r="M36" s="54"/>
      <c r="N36" s="54"/>
      <c r="O36" s="54"/>
      <c r="P36" s="54"/>
      <c r="Q36" s="54"/>
      <c r="R36" s="54"/>
    </row>
    <row r="37" spans="1:18" ht="15.6">
      <c r="A37" s="325"/>
      <c r="B37" s="54"/>
      <c r="C37" s="54"/>
      <c r="D37" s="54"/>
      <c r="E37" s="54"/>
      <c r="F37" s="54"/>
      <c r="G37" s="54"/>
      <c r="H37" s="54"/>
      <c r="I37" s="54"/>
      <c r="J37" s="54"/>
      <c r="K37" s="54"/>
      <c r="L37" s="54"/>
      <c r="M37" s="54"/>
      <c r="N37" s="54"/>
      <c r="O37" s="54"/>
      <c r="P37" s="54"/>
      <c r="Q37" s="54"/>
      <c r="R37" s="54"/>
    </row>
    <row r="38" spans="1:18" ht="16.2" thickBot="1">
      <c r="A38" s="325"/>
      <c r="B38" s="54"/>
      <c r="C38" s="54"/>
      <c r="D38" s="54"/>
      <c r="E38" s="54"/>
      <c r="F38" s="54"/>
      <c r="G38" s="54"/>
      <c r="H38" s="54"/>
      <c r="I38" s="54"/>
      <c r="J38" s="54"/>
      <c r="K38" s="54"/>
      <c r="L38" s="54"/>
      <c r="M38" s="54"/>
      <c r="N38" s="54"/>
      <c r="O38" s="54"/>
      <c r="P38" s="54"/>
      <c r="Q38" s="54"/>
      <c r="R38" s="54"/>
    </row>
    <row r="39" spans="1:18" ht="15.6">
      <c r="A39" s="325"/>
      <c r="B39" s="892" t="s">
        <v>582</v>
      </c>
      <c r="C39" s="893"/>
      <c r="D39" s="893"/>
      <c r="E39" s="893"/>
      <c r="F39" s="893"/>
      <c r="G39" s="893"/>
      <c r="H39" s="893"/>
      <c r="I39" s="893"/>
      <c r="J39" s="894"/>
      <c r="K39" s="54"/>
      <c r="L39" s="54"/>
      <c r="M39" s="54"/>
      <c r="N39" s="54"/>
      <c r="O39" s="54"/>
      <c r="P39" s="54"/>
      <c r="Q39" s="54"/>
      <c r="R39" s="54"/>
    </row>
    <row r="40" spans="1:18" ht="30.6">
      <c r="A40" s="325"/>
      <c r="B40" s="355"/>
      <c r="C40" s="333" t="s">
        <v>418</v>
      </c>
      <c r="D40" s="333" t="s">
        <v>419</v>
      </c>
      <c r="E40" s="333" t="s">
        <v>420</v>
      </c>
      <c r="F40" s="330"/>
      <c r="G40" s="330"/>
      <c r="H40" s="330"/>
      <c r="I40" s="330"/>
      <c r="J40" s="363"/>
      <c r="K40" s="54"/>
      <c r="L40" s="54"/>
      <c r="M40" s="54"/>
      <c r="N40" s="54"/>
      <c r="O40" s="54"/>
      <c r="P40" s="54"/>
      <c r="Q40" s="54"/>
      <c r="R40" s="54"/>
    </row>
    <row r="41" spans="1:18" ht="30.6">
      <c r="A41" s="334"/>
      <c r="B41" s="355" t="str">
        <f>+B10</f>
        <v>Project Grouping 1</v>
      </c>
      <c r="C41" s="196"/>
      <c r="D41" s="196"/>
      <c r="E41" s="196"/>
      <c r="F41" s="196"/>
      <c r="G41" s="196"/>
      <c r="H41" s="196"/>
      <c r="I41" s="196"/>
      <c r="J41" s="364"/>
      <c r="K41" s="54"/>
      <c r="L41" s="54"/>
      <c r="M41" s="54"/>
      <c r="N41" s="54"/>
      <c r="O41" s="54"/>
      <c r="P41" s="54"/>
      <c r="Q41" s="54"/>
      <c r="R41" s="54"/>
    </row>
    <row r="42" spans="1:18" ht="15.6">
      <c r="A42" s="334"/>
      <c r="B42" s="342"/>
      <c r="C42" s="196"/>
      <c r="D42" s="196"/>
      <c r="E42" s="196"/>
      <c r="F42" s="196"/>
      <c r="G42" s="196"/>
      <c r="H42" s="196"/>
      <c r="I42" s="196"/>
      <c r="J42" s="364"/>
      <c r="K42" s="54"/>
      <c r="L42" s="54"/>
      <c r="M42" s="54"/>
      <c r="N42" s="54"/>
      <c r="O42" s="54"/>
      <c r="P42" s="54"/>
      <c r="Q42" s="54"/>
      <c r="R42" s="54"/>
    </row>
    <row r="43" spans="1:18" ht="15.6">
      <c r="A43" s="334"/>
      <c r="B43" s="342"/>
      <c r="C43" s="196"/>
      <c r="D43" s="196"/>
      <c r="E43" s="196"/>
      <c r="F43" s="196"/>
      <c r="G43" s="196"/>
      <c r="H43" s="196"/>
      <c r="I43" s="196"/>
      <c r="J43" s="364"/>
      <c r="K43" s="54"/>
      <c r="L43" s="54"/>
      <c r="M43" s="54"/>
      <c r="N43" s="54"/>
      <c r="O43" s="54"/>
      <c r="P43" s="54"/>
      <c r="Q43" s="54"/>
      <c r="R43" s="54"/>
    </row>
    <row r="44" spans="1:18" ht="15.6">
      <c r="A44" s="334"/>
      <c r="B44" s="342"/>
      <c r="C44" s="196"/>
      <c r="D44" s="196"/>
      <c r="E44" s="196"/>
      <c r="F44" s="196"/>
      <c r="G44" s="196"/>
      <c r="H44" s="196"/>
      <c r="I44" s="196"/>
      <c r="J44" s="364"/>
      <c r="K44" s="54"/>
      <c r="L44" s="54"/>
      <c r="M44" s="54"/>
      <c r="N44" s="54"/>
      <c r="O44" s="54"/>
      <c r="P44" s="54"/>
      <c r="Q44" s="54"/>
      <c r="R44" s="54"/>
    </row>
    <row r="45" spans="1:18" ht="15.6">
      <c r="A45" s="334"/>
      <c r="B45" s="342"/>
      <c r="C45" s="196"/>
      <c r="D45" s="196"/>
      <c r="E45" s="196"/>
      <c r="F45" s="196"/>
      <c r="G45" s="196"/>
      <c r="H45" s="196"/>
      <c r="I45" s="196"/>
      <c r="J45" s="364"/>
      <c r="K45" s="54"/>
      <c r="L45" s="54"/>
      <c r="M45" s="54"/>
      <c r="N45" s="54"/>
      <c r="O45" s="54"/>
      <c r="P45" s="54"/>
      <c r="Q45" s="54"/>
      <c r="R45" s="54"/>
    </row>
    <row r="46" spans="1:18" ht="15.6">
      <c r="A46" s="334"/>
      <c r="B46" s="342"/>
      <c r="C46" s="196"/>
      <c r="D46" s="196"/>
      <c r="E46" s="196"/>
      <c r="F46" s="196"/>
      <c r="G46" s="196"/>
      <c r="H46" s="196"/>
      <c r="I46" s="196"/>
      <c r="J46" s="364"/>
      <c r="K46" s="54"/>
      <c r="L46" s="54"/>
      <c r="M46" s="54"/>
      <c r="N46" s="54"/>
      <c r="O46" s="54"/>
      <c r="P46" s="54"/>
      <c r="Q46" s="54"/>
      <c r="R46" s="54"/>
    </row>
    <row r="47" spans="1:18" ht="15.6">
      <c r="A47" s="334"/>
      <c r="B47" s="342"/>
      <c r="C47" s="196"/>
      <c r="D47" s="196"/>
      <c r="E47" s="196"/>
      <c r="F47" s="196"/>
      <c r="G47" s="196"/>
      <c r="H47" s="196"/>
      <c r="I47" s="196"/>
      <c r="J47" s="364"/>
      <c r="K47" s="54"/>
      <c r="L47" s="54"/>
      <c r="M47" s="54"/>
      <c r="N47" s="54"/>
      <c r="O47" s="54"/>
      <c r="P47" s="54"/>
      <c r="Q47" s="54"/>
      <c r="R47" s="54"/>
    </row>
    <row r="48" spans="1:18" ht="15.6">
      <c r="A48" s="334"/>
      <c r="B48" s="342"/>
      <c r="C48" s="196"/>
      <c r="D48" s="196"/>
      <c r="E48" s="196"/>
      <c r="F48" s="196"/>
      <c r="G48" s="196"/>
      <c r="H48" s="196"/>
      <c r="I48" s="196"/>
      <c r="J48" s="364"/>
      <c r="K48" s="54"/>
      <c r="L48" s="54"/>
      <c r="M48" s="54"/>
      <c r="N48" s="54"/>
      <c r="O48" s="54"/>
      <c r="P48" s="54"/>
      <c r="Q48" s="54"/>
      <c r="R48" s="54"/>
    </row>
    <row r="49" spans="1:18" ht="15.6">
      <c r="A49" s="334"/>
      <c r="B49" s="342"/>
      <c r="C49" s="196"/>
      <c r="D49" s="196"/>
      <c r="E49" s="196"/>
      <c r="F49" s="196"/>
      <c r="G49" s="196"/>
      <c r="H49" s="196"/>
      <c r="I49" s="196"/>
      <c r="J49" s="364"/>
      <c r="K49" s="54"/>
      <c r="L49" s="54"/>
      <c r="M49" s="54"/>
      <c r="N49" s="54"/>
      <c r="O49" s="54"/>
      <c r="P49" s="54"/>
      <c r="Q49" s="54"/>
      <c r="R49" s="54"/>
    </row>
    <row r="50" spans="1:18" ht="15.6">
      <c r="A50" s="325"/>
      <c r="B50" s="342"/>
      <c r="C50" s="54"/>
      <c r="D50" s="54"/>
      <c r="E50" s="54"/>
      <c r="F50" s="54"/>
      <c r="G50" s="54"/>
      <c r="H50" s="54"/>
      <c r="I50" s="54"/>
      <c r="J50" s="358"/>
      <c r="K50" s="54"/>
      <c r="L50" s="54"/>
      <c r="M50" s="54"/>
      <c r="N50" s="54"/>
      <c r="O50" s="54"/>
      <c r="P50" s="54"/>
      <c r="Q50" s="54"/>
      <c r="R50" s="54"/>
    </row>
    <row r="51" spans="1:18" ht="15.6">
      <c r="A51" s="325"/>
      <c r="B51" s="342"/>
      <c r="C51" s="54"/>
      <c r="D51" s="54"/>
      <c r="E51" s="54"/>
      <c r="F51" s="54"/>
      <c r="G51" s="54"/>
      <c r="H51" s="54"/>
      <c r="I51" s="54"/>
      <c r="J51" s="358"/>
      <c r="K51" s="54"/>
      <c r="L51" s="54"/>
      <c r="M51" s="54"/>
      <c r="N51" s="54"/>
      <c r="O51" s="54"/>
      <c r="P51" s="54"/>
      <c r="Q51" s="54"/>
      <c r="R51" s="54"/>
    </row>
    <row r="52" spans="1:18" ht="30.6">
      <c r="A52" s="334"/>
      <c r="B52" s="355" t="str">
        <f>+B12</f>
        <v>Project Grouping 2</v>
      </c>
      <c r="C52" s="196"/>
      <c r="D52" s="196"/>
      <c r="E52" s="196"/>
      <c r="F52" s="196"/>
      <c r="G52" s="196"/>
      <c r="H52" s="196"/>
      <c r="I52" s="196"/>
      <c r="J52" s="364"/>
      <c r="K52" s="54"/>
      <c r="L52" s="54"/>
      <c r="M52" s="54"/>
      <c r="N52" s="54"/>
      <c r="O52" s="54"/>
      <c r="P52" s="54"/>
      <c r="Q52" s="54"/>
      <c r="R52" s="54"/>
    </row>
    <row r="53" spans="1:18" ht="15.6">
      <c r="A53" s="334"/>
      <c r="B53" s="342"/>
      <c r="C53" s="196"/>
      <c r="D53" s="196"/>
      <c r="E53" s="196"/>
      <c r="F53" s="196"/>
      <c r="G53" s="196"/>
      <c r="H53" s="196"/>
      <c r="I53" s="196"/>
      <c r="J53" s="364"/>
      <c r="K53" s="54"/>
      <c r="L53" s="54"/>
      <c r="M53" s="54"/>
      <c r="N53" s="54"/>
      <c r="O53" s="54"/>
      <c r="P53" s="54"/>
      <c r="Q53" s="54"/>
      <c r="R53" s="54"/>
    </row>
    <row r="54" spans="1:18" ht="15.6">
      <c r="A54" s="334"/>
      <c r="B54" s="342"/>
      <c r="C54" s="196"/>
      <c r="D54" s="196"/>
      <c r="E54" s="196"/>
      <c r="F54" s="196"/>
      <c r="G54" s="196"/>
      <c r="H54" s="196"/>
      <c r="I54" s="196"/>
      <c r="J54" s="364"/>
      <c r="K54" s="54"/>
      <c r="L54" s="54"/>
      <c r="M54" s="54"/>
      <c r="N54" s="54"/>
      <c r="O54" s="54"/>
      <c r="P54" s="54"/>
      <c r="Q54" s="54"/>
      <c r="R54" s="54"/>
    </row>
    <row r="55" spans="1:18" ht="15.6">
      <c r="A55" s="334"/>
      <c r="B55" s="342"/>
      <c r="C55" s="196"/>
      <c r="D55" s="196"/>
      <c r="E55" s="196"/>
      <c r="F55" s="196"/>
      <c r="G55" s="196"/>
      <c r="H55" s="196"/>
      <c r="I55" s="196"/>
      <c r="J55" s="364"/>
      <c r="K55" s="54"/>
      <c r="L55" s="54"/>
      <c r="M55" s="54"/>
      <c r="N55" s="54"/>
      <c r="O55" s="54"/>
      <c r="P55" s="54"/>
      <c r="Q55" s="54"/>
      <c r="R55" s="54"/>
    </row>
    <row r="56" spans="1:18" ht="15.6">
      <c r="A56" s="334"/>
      <c r="B56" s="342"/>
      <c r="C56" s="196"/>
      <c r="D56" s="196"/>
      <c r="E56" s="196"/>
      <c r="F56" s="196"/>
      <c r="G56" s="196"/>
      <c r="H56" s="196"/>
      <c r="I56" s="196"/>
      <c r="J56" s="364"/>
      <c r="K56" s="54"/>
      <c r="L56" s="54"/>
      <c r="M56" s="54"/>
      <c r="N56" s="54"/>
      <c r="O56" s="54"/>
      <c r="P56" s="54"/>
      <c r="Q56" s="54"/>
      <c r="R56" s="54"/>
    </row>
    <row r="57" spans="1:18" ht="15.6">
      <c r="A57" s="334"/>
      <c r="B57" s="342"/>
      <c r="C57" s="196"/>
      <c r="D57" s="196"/>
      <c r="E57" s="196"/>
      <c r="F57" s="196"/>
      <c r="G57" s="196"/>
      <c r="H57" s="196"/>
      <c r="I57" s="196"/>
      <c r="J57" s="364"/>
      <c r="K57" s="54"/>
      <c r="L57" s="54"/>
      <c r="M57" s="54"/>
      <c r="N57" s="54"/>
      <c r="O57" s="54"/>
      <c r="P57" s="54"/>
      <c r="Q57" s="54"/>
      <c r="R57" s="54"/>
    </row>
    <row r="58" spans="1:18" ht="15.6">
      <c r="A58" s="334"/>
      <c r="B58" s="342"/>
      <c r="C58" s="196"/>
      <c r="D58" s="196"/>
      <c r="E58" s="196"/>
      <c r="F58" s="196"/>
      <c r="G58" s="196"/>
      <c r="H58" s="196"/>
      <c r="I58" s="196"/>
      <c r="J58" s="364"/>
      <c r="K58" s="54"/>
      <c r="L58" s="54"/>
      <c r="M58" s="54"/>
      <c r="N58" s="54"/>
      <c r="O58" s="54"/>
      <c r="P58" s="54"/>
      <c r="Q58" s="54"/>
      <c r="R58" s="54"/>
    </row>
    <row r="59" spans="1:18" ht="15.6">
      <c r="A59" s="334"/>
      <c r="B59" s="342"/>
      <c r="C59" s="196"/>
      <c r="D59" s="196"/>
      <c r="E59" s="196"/>
      <c r="F59" s="196"/>
      <c r="G59" s="196"/>
      <c r="H59" s="196"/>
      <c r="I59" s="196"/>
      <c r="J59" s="364"/>
      <c r="K59" s="54"/>
      <c r="L59" s="54"/>
      <c r="M59" s="54"/>
      <c r="N59" s="54"/>
      <c r="O59" s="54"/>
      <c r="P59" s="54"/>
      <c r="Q59" s="54"/>
      <c r="R59" s="54"/>
    </row>
    <row r="60" spans="1:18" ht="15.6">
      <c r="A60" s="334"/>
      <c r="B60" s="342"/>
      <c r="C60" s="196"/>
      <c r="D60" s="196"/>
      <c r="E60" s="196"/>
      <c r="F60" s="196"/>
      <c r="G60" s="196"/>
      <c r="H60" s="196"/>
      <c r="I60" s="196"/>
      <c r="J60" s="364"/>
      <c r="K60" s="54"/>
      <c r="L60" s="54"/>
      <c r="M60" s="54"/>
      <c r="N60" s="54"/>
      <c r="O60" s="54"/>
      <c r="P60" s="54"/>
      <c r="Q60" s="54"/>
      <c r="R60" s="54"/>
    </row>
    <row r="61" spans="1:18" ht="15.6">
      <c r="A61" s="334"/>
      <c r="B61" s="342"/>
      <c r="C61" s="196"/>
      <c r="D61" s="196"/>
      <c r="E61" s="196"/>
      <c r="F61" s="196"/>
      <c r="G61" s="196"/>
      <c r="H61" s="196"/>
      <c r="I61" s="196"/>
      <c r="J61" s="364"/>
      <c r="K61" s="54"/>
      <c r="L61" s="54"/>
      <c r="M61" s="54"/>
      <c r="N61" s="54"/>
      <c r="O61" s="54"/>
      <c r="P61" s="54"/>
      <c r="Q61" s="54"/>
      <c r="R61" s="54"/>
    </row>
    <row r="62" spans="1:18" ht="15.6">
      <c r="A62" s="334"/>
      <c r="B62" s="342"/>
      <c r="C62" s="196"/>
      <c r="D62" s="196"/>
      <c r="E62" s="196"/>
      <c r="F62" s="196"/>
      <c r="G62" s="196"/>
      <c r="H62" s="196"/>
      <c r="I62" s="196"/>
      <c r="J62" s="364"/>
      <c r="K62" s="54"/>
      <c r="L62" s="54"/>
      <c r="M62" s="54"/>
      <c r="N62" s="54"/>
      <c r="O62" s="54"/>
      <c r="P62" s="54"/>
      <c r="Q62" s="54"/>
      <c r="R62" s="54"/>
    </row>
    <row r="63" spans="1:18" ht="15.6">
      <c r="A63" s="325"/>
      <c r="B63" s="342"/>
      <c r="C63" s="54"/>
      <c r="D63" s="54"/>
      <c r="E63" s="54"/>
      <c r="F63" s="54"/>
      <c r="G63" s="54"/>
      <c r="H63" s="54"/>
      <c r="I63" s="54"/>
      <c r="J63" s="358"/>
      <c r="K63" s="54"/>
      <c r="L63" s="54"/>
      <c r="M63" s="54"/>
      <c r="N63" s="54"/>
      <c r="O63" s="54"/>
      <c r="P63" s="54"/>
      <c r="Q63" s="54"/>
      <c r="R63" s="54"/>
    </row>
    <row r="64" spans="1:18" ht="15.6">
      <c r="A64" s="325"/>
      <c r="B64" s="342"/>
      <c r="C64" s="54"/>
      <c r="D64" s="54"/>
      <c r="E64" s="54"/>
      <c r="F64" s="54"/>
      <c r="G64" s="54"/>
      <c r="H64" s="54"/>
      <c r="I64" s="54"/>
      <c r="J64" s="358"/>
      <c r="K64" s="54"/>
      <c r="L64" s="54"/>
      <c r="M64" s="54"/>
      <c r="N64" s="54"/>
      <c r="O64" s="54"/>
      <c r="P64" s="54"/>
      <c r="Q64" s="54"/>
      <c r="R64" s="54"/>
    </row>
    <row r="65" spans="1:18" ht="30.6">
      <c r="A65" s="334"/>
      <c r="B65" s="355" t="str">
        <f>+B29</f>
        <v>Project Grouping 3</v>
      </c>
      <c r="C65" s="196"/>
      <c r="D65" s="196"/>
      <c r="E65" s="196"/>
      <c r="F65" s="196"/>
      <c r="G65" s="196"/>
      <c r="H65" s="196"/>
      <c r="I65" s="196"/>
      <c r="J65" s="364"/>
      <c r="K65" s="54"/>
      <c r="L65" s="54"/>
      <c r="M65" s="54"/>
      <c r="N65" s="54"/>
      <c r="O65" s="54"/>
      <c r="P65" s="54"/>
      <c r="Q65" s="54"/>
      <c r="R65" s="54"/>
    </row>
    <row r="66" spans="1:18" ht="15.6">
      <c r="A66" s="334"/>
      <c r="B66" s="342"/>
      <c r="C66" s="196"/>
      <c r="D66" s="196"/>
      <c r="E66" s="196"/>
      <c r="F66" s="196"/>
      <c r="G66" s="196"/>
      <c r="H66" s="196"/>
      <c r="I66" s="196"/>
      <c r="J66" s="364"/>
      <c r="K66" s="54"/>
      <c r="L66" s="54"/>
      <c r="M66" s="54"/>
      <c r="N66" s="54"/>
      <c r="O66" s="54"/>
      <c r="P66" s="54"/>
      <c r="Q66" s="54"/>
      <c r="R66" s="54"/>
    </row>
    <row r="67" spans="1:18" ht="15.6">
      <c r="A67" s="334"/>
      <c r="B67" s="342"/>
      <c r="C67" s="196"/>
      <c r="D67" s="196"/>
      <c r="E67" s="196"/>
      <c r="F67" s="196"/>
      <c r="G67" s="196"/>
      <c r="H67" s="196"/>
      <c r="I67" s="196"/>
      <c r="J67" s="364"/>
      <c r="K67" s="54"/>
      <c r="L67" s="54"/>
      <c r="M67" s="54"/>
      <c r="N67" s="54"/>
      <c r="O67" s="54"/>
      <c r="P67" s="54"/>
      <c r="Q67" s="54"/>
      <c r="R67" s="54"/>
    </row>
    <row r="68" spans="1:18" ht="15.6">
      <c r="A68" s="334"/>
      <c r="B68" s="342"/>
      <c r="C68" s="196"/>
      <c r="D68" s="196"/>
      <c r="E68" s="196"/>
      <c r="F68" s="196"/>
      <c r="G68" s="196"/>
      <c r="H68" s="196"/>
      <c r="I68" s="196"/>
      <c r="J68" s="364"/>
      <c r="K68" s="54"/>
      <c r="L68" s="54"/>
      <c r="M68" s="54"/>
      <c r="N68" s="54"/>
      <c r="O68" s="54"/>
      <c r="P68" s="54"/>
      <c r="Q68" s="54"/>
      <c r="R68" s="54"/>
    </row>
    <row r="69" spans="1:18" ht="15.6">
      <c r="A69" s="334"/>
      <c r="B69" s="342"/>
      <c r="C69" s="196"/>
      <c r="D69" s="196"/>
      <c r="E69" s="196"/>
      <c r="F69" s="196"/>
      <c r="G69" s="196"/>
      <c r="H69" s="196"/>
      <c r="I69" s="196"/>
      <c r="J69" s="364"/>
      <c r="K69" s="54"/>
      <c r="L69" s="54"/>
      <c r="M69" s="54"/>
      <c r="N69" s="54"/>
      <c r="O69" s="54"/>
      <c r="P69" s="54"/>
      <c r="Q69" s="54"/>
      <c r="R69" s="54"/>
    </row>
    <row r="70" spans="1:18" ht="15.6">
      <c r="A70" s="334"/>
      <c r="B70" s="342"/>
      <c r="C70" s="196"/>
      <c r="D70" s="196"/>
      <c r="E70" s="196"/>
      <c r="F70" s="196"/>
      <c r="G70" s="196"/>
      <c r="H70" s="196"/>
      <c r="I70" s="196"/>
      <c r="J70" s="364"/>
      <c r="K70" s="54"/>
      <c r="L70" s="54"/>
      <c r="M70" s="54"/>
      <c r="N70" s="54"/>
      <c r="O70" s="54"/>
      <c r="P70" s="54"/>
      <c r="Q70" s="54"/>
      <c r="R70" s="54"/>
    </row>
    <row r="71" spans="1:18" ht="15.6">
      <c r="A71" s="334"/>
      <c r="B71" s="342"/>
      <c r="C71" s="196"/>
      <c r="D71" s="196"/>
      <c r="E71" s="196"/>
      <c r="F71" s="196"/>
      <c r="G71" s="196"/>
      <c r="H71" s="196"/>
      <c r="I71" s="196"/>
      <c r="J71" s="364"/>
      <c r="K71" s="54"/>
      <c r="L71" s="54"/>
      <c r="M71" s="54"/>
      <c r="N71" s="54"/>
      <c r="O71" s="54"/>
      <c r="P71" s="54"/>
      <c r="Q71" s="54"/>
      <c r="R71" s="54"/>
    </row>
    <row r="72" spans="1:18" ht="15.6">
      <c r="A72" s="334"/>
      <c r="B72" s="342"/>
      <c r="C72" s="196"/>
      <c r="D72" s="196"/>
      <c r="E72" s="196"/>
      <c r="F72" s="196"/>
      <c r="G72" s="196"/>
      <c r="H72" s="196"/>
      <c r="I72" s="196"/>
      <c r="J72" s="364"/>
      <c r="K72" s="54"/>
      <c r="L72" s="54"/>
      <c r="M72" s="54"/>
      <c r="N72" s="54"/>
      <c r="O72" s="54"/>
      <c r="P72" s="54"/>
      <c r="Q72" s="54"/>
      <c r="R72" s="54"/>
    </row>
    <row r="73" spans="1:18" ht="15.6">
      <c r="A73" s="334"/>
      <c r="B73" s="342"/>
      <c r="C73" s="196"/>
      <c r="D73" s="196"/>
      <c r="E73" s="196"/>
      <c r="F73" s="196"/>
      <c r="G73" s="196"/>
      <c r="H73" s="196"/>
      <c r="I73" s="196"/>
      <c r="J73" s="364"/>
      <c r="K73" s="54"/>
      <c r="L73" s="54"/>
      <c r="M73" s="54"/>
      <c r="N73" s="54"/>
      <c r="O73" s="54"/>
      <c r="P73" s="54"/>
      <c r="Q73" s="54"/>
      <c r="R73" s="54"/>
    </row>
    <row r="74" spans="1:18" ht="15.6">
      <c r="A74" s="334"/>
      <c r="B74" s="342"/>
      <c r="C74" s="196"/>
      <c r="D74" s="196"/>
      <c r="E74" s="196"/>
      <c r="F74" s="196"/>
      <c r="G74" s="196"/>
      <c r="H74" s="196"/>
      <c r="I74" s="196"/>
      <c r="J74" s="364"/>
      <c r="K74" s="54"/>
      <c r="L74" s="54"/>
      <c r="M74" s="54"/>
      <c r="N74" s="54"/>
      <c r="O74" s="54"/>
      <c r="P74" s="54"/>
      <c r="Q74" s="54"/>
      <c r="R74" s="54"/>
    </row>
    <row r="75" spans="1:18" ht="15.6">
      <c r="A75" s="334"/>
      <c r="B75" s="342"/>
      <c r="C75" s="196"/>
      <c r="D75" s="196"/>
      <c r="E75" s="196"/>
      <c r="F75" s="196"/>
      <c r="G75" s="196"/>
      <c r="H75" s="196"/>
      <c r="I75" s="196"/>
      <c r="J75" s="364"/>
      <c r="K75" s="54"/>
      <c r="L75" s="54"/>
      <c r="M75" s="54"/>
      <c r="N75" s="54"/>
      <c r="O75" s="54"/>
      <c r="P75" s="54"/>
      <c r="Q75" s="54"/>
      <c r="R75" s="54"/>
    </row>
    <row r="76" spans="1:18" ht="15.6">
      <c r="A76" s="334"/>
      <c r="B76" s="342"/>
      <c r="C76" s="196"/>
      <c r="D76" s="196"/>
      <c r="E76" s="196"/>
      <c r="F76" s="196"/>
      <c r="G76" s="196"/>
      <c r="H76" s="196"/>
      <c r="I76" s="196"/>
      <c r="J76" s="364"/>
      <c r="K76" s="54"/>
      <c r="L76" s="54"/>
      <c r="M76" s="54"/>
      <c r="N76" s="54"/>
      <c r="O76" s="54"/>
      <c r="P76" s="54"/>
      <c r="Q76" s="54"/>
      <c r="R76" s="54"/>
    </row>
    <row r="77" spans="1:18" ht="15.6">
      <c r="A77" s="334"/>
      <c r="B77" s="342"/>
      <c r="C77" s="196"/>
      <c r="D77" s="196"/>
      <c r="E77" s="196"/>
      <c r="F77" s="196"/>
      <c r="G77" s="196"/>
      <c r="H77" s="196"/>
      <c r="I77" s="196"/>
      <c r="J77" s="364"/>
      <c r="K77" s="54"/>
      <c r="L77" s="54"/>
      <c r="M77" s="54"/>
      <c r="N77" s="54"/>
      <c r="O77" s="54"/>
      <c r="P77" s="54"/>
      <c r="Q77" s="54"/>
      <c r="R77" s="54"/>
    </row>
    <row r="78" spans="1:18" ht="15.6">
      <c r="A78" s="325"/>
      <c r="B78" s="342"/>
      <c r="C78" s="54"/>
      <c r="D78" s="54"/>
      <c r="E78" s="54"/>
      <c r="F78" s="54"/>
      <c r="G78" s="54"/>
      <c r="H78" s="54"/>
      <c r="I78" s="54"/>
      <c r="J78" s="358"/>
      <c r="K78" s="54"/>
      <c r="L78" s="54"/>
      <c r="M78" s="54"/>
      <c r="N78" s="54"/>
      <c r="O78" s="54"/>
      <c r="P78" s="54"/>
      <c r="Q78" s="54"/>
      <c r="R78" s="54"/>
    </row>
    <row r="79" spans="1:18" ht="15.6">
      <c r="A79" s="325"/>
      <c r="B79" s="342"/>
      <c r="C79" s="54"/>
      <c r="D79" s="54"/>
      <c r="E79" s="54"/>
      <c r="F79" s="54"/>
      <c r="G79" s="54"/>
      <c r="H79" s="54"/>
      <c r="I79" s="54"/>
      <c r="J79" s="358"/>
      <c r="K79" s="54"/>
      <c r="L79" s="54"/>
      <c r="M79" s="54"/>
      <c r="N79" s="54"/>
      <c r="O79" s="54"/>
      <c r="P79" s="54"/>
      <c r="Q79" s="54"/>
      <c r="R79" s="54"/>
    </row>
    <row r="80" spans="1:18" ht="30.6">
      <c r="A80" s="334"/>
      <c r="B80" s="355" t="str">
        <f>+B16</f>
        <v>Project Grouping 4</v>
      </c>
      <c r="C80" s="196"/>
      <c r="D80" s="196"/>
      <c r="E80" s="196"/>
      <c r="F80" s="196"/>
      <c r="G80" s="196"/>
      <c r="H80" s="196"/>
      <c r="I80" s="196"/>
      <c r="J80" s="364"/>
      <c r="K80" s="54"/>
      <c r="L80" s="54"/>
      <c r="M80" s="54"/>
      <c r="N80" s="54"/>
      <c r="O80" s="54"/>
      <c r="P80" s="54"/>
      <c r="Q80" s="54"/>
      <c r="R80" s="54"/>
    </row>
    <row r="81" spans="1:18" ht="15.6">
      <c r="A81" s="334"/>
      <c r="B81" s="342"/>
      <c r="C81" s="196"/>
      <c r="D81" s="196"/>
      <c r="E81" s="196"/>
      <c r="F81" s="196"/>
      <c r="G81" s="196"/>
      <c r="H81" s="196"/>
      <c r="I81" s="196"/>
      <c r="J81" s="364"/>
      <c r="K81" s="54"/>
      <c r="L81" s="54"/>
      <c r="M81" s="54"/>
      <c r="N81" s="54"/>
      <c r="O81" s="54"/>
      <c r="P81" s="54"/>
      <c r="Q81" s="54"/>
      <c r="R81" s="54"/>
    </row>
    <row r="82" spans="1:18" ht="15.6">
      <c r="A82" s="334"/>
      <c r="B82" s="342"/>
      <c r="C82" s="196"/>
      <c r="D82" s="196"/>
      <c r="E82" s="196"/>
      <c r="F82" s="196"/>
      <c r="G82" s="196"/>
      <c r="H82" s="196"/>
      <c r="I82" s="196"/>
      <c r="J82" s="364"/>
      <c r="K82" s="54"/>
      <c r="L82" s="54"/>
      <c r="M82" s="54"/>
      <c r="N82" s="54"/>
      <c r="O82" s="54"/>
      <c r="P82" s="54"/>
      <c r="Q82" s="54"/>
      <c r="R82" s="54"/>
    </row>
    <row r="83" spans="1:18" ht="15.6">
      <c r="A83" s="334"/>
      <c r="B83" s="342"/>
      <c r="C83" s="196"/>
      <c r="D83" s="196"/>
      <c r="E83" s="196"/>
      <c r="F83" s="196"/>
      <c r="G83" s="196"/>
      <c r="H83" s="196"/>
      <c r="I83" s="196"/>
      <c r="J83" s="364"/>
      <c r="K83" s="54"/>
      <c r="L83" s="54"/>
      <c r="M83" s="54"/>
      <c r="N83" s="54"/>
      <c r="O83" s="54"/>
      <c r="P83" s="54"/>
      <c r="Q83" s="54"/>
      <c r="R83" s="54"/>
    </row>
    <row r="84" spans="1:18" ht="15.6">
      <c r="A84" s="334"/>
      <c r="B84" s="342"/>
      <c r="C84" s="196"/>
      <c r="D84" s="196"/>
      <c r="E84" s="196"/>
      <c r="F84" s="196"/>
      <c r="G84" s="196"/>
      <c r="H84" s="196"/>
      <c r="I84" s="196"/>
      <c r="J84" s="364"/>
      <c r="K84" s="54"/>
      <c r="L84" s="54"/>
      <c r="M84" s="54"/>
      <c r="N84" s="54"/>
      <c r="O84" s="54"/>
      <c r="P84" s="54"/>
      <c r="Q84" s="54"/>
      <c r="R84" s="54"/>
    </row>
    <row r="85" spans="1:18" ht="15.6">
      <c r="A85" s="334"/>
      <c r="B85" s="342"/>
      <c r="C85" s="196"/>
      <c r="D85" s="196"/>
      <c r="E85" s="196"/>
      <c r="F85" s="196"/>
      <c r="G85" s="196"/>
      <c r="H85" s="196"/>
      <c r="I85" s="196"/>
      <c r="J85" s="364"/>
      <c r="K85" s="54"/>
      <c r="L85" s="54"/>
      <c r="M85" s="54"/>
      <c r="N85" s="54"/>
      <c r="O85" s="54"/>
      <c r="P85" s="54"/>
      <c r="Q85" s="54"/>
      <c r="R85" s="54"/>
    </row>
    <row r="86" spans="1:18" ht="15.6">
      <c r="A86" s="334"/>
      <c r="B86" s="342"/>
      <c r="C86" s="196"/>
      <c r="D86" s="196"/>
      <c r="E86" s="196"/>
      <c r="F86" s="196"/>
      <c r="G86" s="196"/>
      <c r="H86" s="196"/>
      <c r="I86" s="196"/>
      <c r="J86" s="364"/>
      <c r="K86" s="54"/>
      <c r="L86" s="54"/>
      <c r="M86" s="54"/>
      <c r="N86" s="54"/>
      <c r="O86" s="54"/>
      <c r="P86" s="54"/>
      <c r="Q86" s="54"/>
      <c r="R86" s="54"/>
    </row>
    <row r="87" spans="1:18" ht="15.6">
      <c r="A87" s="334"/>
      <c r="B87" s="342"/>
      <c r="C87" s="196"/>
      <c r="D87" s="196"/>
      <c r="E87" s="196"/>
      <c r="F87" s="196"/>
      <c r="G87" s="196"/>
      <c r="H87" s="196"/>
      <c r="I87" s="196"/>
      <c r="J87" s="364"/>
      <c r="K87" s="54"/>
      <c r="L87" s="54"/>
      <c r="M87" s="54"/>
      <c r="N87" s="54"/>
      <c r="O87" s="54"/>
      <c r="P87" s="54"/>
      <c r="Q87" s="54"/>
      <c r="R87" s="54"/>
    </row>
    <row r="88" spans="1:18" ht="15.6">
      <c r="A88" s="334"/>
      <c r="B88" s="342"/>
      <c r="C88" s="196"/>
      <c r="D88" s="196"/>
      <c r="E88" s="196"/>
      <c r="F88" s="196"/>
      <c r="G88" s="196"/>
      <c r="H88" s="196"/>
      <c r="I88" s="196"/>
      <c r="J88" s="364"/>
      <c r="K88" s="54"/>
      <c r="L88" s="54"/>
      <c r="M88" s="54"/>
      <c r="N88" s="54"/>
      <c r="O88" s="54"/>
      <c r="P88" s="54"/>
      <c r="Q88" s="54"/>
      <c r="R88" s="54"/>
    </row>
    <row r="89" spans="1:18" ht="15.6">
      <c r="A89" s="334"/>
      <c r="B89" s="342"/>
      <c r="C89" s="196"/>
      <c r="D89" s="196"/>
      <c r="E89" s="196"/>
      <c r="F89" s="196"/>
      <c r="G89" s="196"/>
      <c r="H89" s="196"/>
      <c r="I89" s="196"/>
      <c r="J89" s="364"/>
      <c r="K89" s="54"/>
      <c r="L89" s="54"/>
      <c r="M89" s="54"/>
      <c r="N89" s="54"/>
      <c r="O89" s="54"/>
      <c r="P89" s="54"/>
      <c r="Q89" s="54"/>
      <c r="R89" s="54"/>
    </row>
    <row r="90" spans="1:18" ht="15.6">
      <c r="A90" s="334"/>
      <c r="B90" s="342"/>
      <c r="C90" s="196"/>
      <c r="D90" s="196"/>
      <c r="E90" s="196"/>
      <c r="F90" s="196"/>
      <c r="G90" s="196"/>
      <c r="H90" s="196"/>
      <c r="I90" s="196"/>
      <c r="J90" s="364"/>
      <c r="K90" s="54"/>
      <c r="L90" s="54"/>
      <c r="M90" s="54"/>
      <c r="N90" s="54"/>
      <c r="O90" s="54"/>
      <c r="P90" s="54"/>
      <c r="Q90" s="54"/>
      <c r="R90" s="54"/>
    </row>
    <row r="91" spans="1:18" ht="15.6">
      <c r="A91" s="334"/>
      <c r="B91" s="342"/>
      <c r="C91" s="196"/>
      <c r="D91" s="196"/>
      <c r="E91" s="196"/>
      <c r="F91" s="196"/>
      <c r="G91" s="196"/>
      <c r="H91" s="196"/>
      <c r="I91" s="196"/>
      <c r="J91" s="364"/>
      <c r="K91" s="54"/>
      <c r="L91" s="54"/>
      <c r="M91" s="54"/>
      <c r="N91" s="54"/>
      <c r="O91" s="54"/>
      <c r="P91" s="54"/>
      <c r="Q91" s="54"/>
      <c r="R91" s="54"/>
    </row>
    <row r="92" spans="1:18" ht="15.6">
      <c r="A92" s="334"/>
      <c r="B92" s="342"/>
      <c r="C92" s="196"/>
      <c r="D92" s="196"/>
      <c r="E92" s="196"/>
      <c r="F92" s="196"/>
      <c r="G92" s="196"/>
      <c r="H92" s="196"/>
      <c r="I92" s="196"/>
      <c r="J92" s="364"/>
      <c r="K92" s="54"/>
      <c r="L92" s="54"/>
      <c r="M92" s="54"/>
      <c r="N92" s="54"/>
      <c r="O92" s="54"/>
      <c r="P92" s="54"/>
      <c r="Q92" s="54"/>
      <c r="R92" s="54"/>
    </row>
    <row r="93" spans="1:18" ht="15.6">
      <c r="A93" s="325"/>
      <c r="B93" s="342"/>
      <c r="C93" s="54"/>
      <c r="D93" s="54"/>
      <c r="E93" s="54"/>
      <c r="F93" s="54"/>
      <c r="G93" s="54"/>
      <c r="H93" s="54"/>
      <c r="I93" s="54"/>
      <c r="J93" s="358"/>
      <c r="K93" s="54"/>
      <c r="L93" s="54"/>
      <c r="M93" s="54"/>
      <c r="N93" s="54"/>
      <c r="O93" s="54"/>
      <c r="P93" s="54"/>
      <c r="Q93" s="54"/>
      <c r="R93" s="54"/>
    </row>
    <row r="94" spans="1:18" ht="15.6">
      <c r="A94" s="325"/>
      <c r="B94" s="342"/>
      <c r="C94" s="54"/>
      <c r="D94" s="54"/>
      <c r="E94" s="54"/>
      <c r="F94" s="54"/>
      <c r="G94" s="54"/>
      <c r="H94" s="54"/>
      <c r="I94" s="54"/>
      <c r="J94" s="358"/>
      <c r="K94" s="54"/>
      <c r="L94" s="54"/>
      <c r="M94" s="54"/>
      <c r="N94" s="54"/>
      <c r="O94" s="54"/>
      <c r="P94" s="54"/>
      <c r="Q94" s="54"/>
      <c r="R94" s="54"/>
    </row>
    <row r="95" spans="1:18" ht="15.6">
      <c r="A95" s="334"/>
      <c r="B95" s="359"/>
      <c r="C95" s="196"/>
      <c r="D95" s="196"/>
      <c r="E95" s="196"/>
      <c r="F95" s="196"/>
      <c r="G95" s="196"/>
      <c r="H95" s="196"/>
      <c r="I95" s="196"/>
      <c r="J95" s="364"/>
      <c r="K95" s="54"/>
      <c r="L95" s="54"/>
      <c r="M95" s="54"/>
      <c r="N95" s="54"/>
      <c r="O95" s="54"/>
      <c r="P95" s="54"/>
      <c r="Q95" s="54"/>
      <c r="R95" s="54"/>
    </row>
    <row r="96" spans="1:18" ht="15.6">
      <c r="A96" s="334"/>
      <c r="B96" s="342"/>
      <c r="C96" s="196"/>
      <c r="D96" s="196"/>
      <c r="E96" s="196"/>
      <c r="F96" s="196"/>
      <c r="G96" s="196"/>
      <c r="H96" s="196"/>
      <c r="I96" s="196"/>
      <c r="J96" s="364"/>
      <c r="K96" s="54"/>
      <c r="L96" s="54"/>
      <c r="M96" s="54"/>
      <c r="N96" s="54"/>
      <c r="O96" s="54"/>
      <c r="P96" s="54"/>
      <c r="Q96" s="54"/>
      <c r="R96" s="54"/>
    </row>
    <row r="97" spans="1:18" ht="15.6">
      <c r="A97" s="334"/>
      <c r="B97" s="342"/>
      <c r="C97" s="196"/>
      <c r="D97" s="196"/>
      <c r="E97" s="196"/>
      <c r="F97" s="196"/>
      <c r="G97" s="196"/>
      <c r="H97" s="196"/>
      <c r="I97" s="196"/>
      <c r="J97" s="364"/>
      <c r="K97" s="54"/>
      <c r="L97" s="54"/>
      <c r="M97" s="54"/>
      <c r="N97" s="54"/>
      <c r="O97" s="54"/>
      <c r="P97" s="54"/>
      <c r="Q97" s="54"/>
      <c r="R97" s="54"/>
    </row>
    <row r="98" spans="1:18" ht="15.6">
      <c r="A98" s="334"/>
      <c r="B98" s="342"/>
      <c r="C98" s="196"/>
      <c r="D98" s="196"/>
      <c r="E98" s="196"/>
      <c r="F98" s="196"/>
      <c r="G98" s="196"/>
      <c r="H98" s="196"/>
      <c r="I98" s="196"/>
      <c r="J98" s="364"/>
      <c r="K98" s="54"/>
      <c r="L98" s="54"/>
      <c r="M98" s="54"/>
      <c r="N98" s="54"/>
      <c r="O98" s="54"/>
      <c r="P98" s="54"/>
      <c r="Q98" s="54"/>
      <c r="R98" s="54"/>
    </row>
    <row r="99" spans="1:18" ht="15.6">
      <c r="A99" s="334"/>
      <c r="B99" s="342"/>
      <c r="C99" s="196"/>
      <c r="D99" s="196"/>
      <c r="E99" s="196"/>
      <c r="F99" s="196"/>
      <c r="G99" s="196"/>
      <c r="H99" s="196"/>
      <c r="I99" s="196"/>
      <c r="J99" s="364"/>
      <c r="K99" s="54"/>
      <c r="L99" s="54"/>
      <c r="M99" s="54"/>
      <c r="N99" s="54"/>
      <c r="O99" s="54"/>
      <c r="P99" s="54"/>
      <c r="Q99" s="54"/>
      <c r="R99" s="54"/>
    </row>
    <row r="100" spans="1:18" ht="15.6">
      <c r="A100" s="334"/>
      <c r="B100" s="342"/>
      <c r="C100" s="196"/>
      <c r="D100" s="196"/>
      <c r="E100" s="196"/>
      <c r="F100" s="196"/>
      <c r="G100" s="196"/>
      <c r="H100" s="196"/>
      <c r="I100" s="196"/>
      <c r="J100" s="364"/>
      <c r="K100" s="54"/>
      <c r="L100" s="54"/>
      <c r="M100" s="54"/>
      <c r="N100" s="54"/>
      <c r="O100" s="54"/>
      <c r="P100" s="54"/>
      <c r="Q100" s="54"/>
      <c r="R100" s="54"/>
    </row>
    <row r="101" spans="1:18" ht="15.6">
      <c r="A101" s="334"/>
      <c r="B101" s="342"/>
      <c r="C101" s="196"/>
      <c r="D101" s="196"/>
      <c r="E101" s="196"/>
      <c r="F101" s="196"/>
      <c r="G101" s="196"/>
      <c r="H101" s="196"/>
      <c r="I101" s="196"/>
      <c r="J101" s="364"/>
      <c r="K101" s="54"/>
      <c r="L101" s="54"/>
      <c r="M101" s="54"/>
      <c r="N101" s="54"/>
      <c r="O101" s="54"/>
      <c r="P101" s="54"/>
      <c r="Q101" s="54"/>
      <c r="R101" s="54"/>
    </row>
    <row r="102" spans="1:18" ht="15.6">
      <c r="A102" s="334"/>
      <c r="B102" s="342"/>
      <c r="C102" s="196"/>
      <c r="D102" s="196"/>
      <c r="E102" s="196"/>
      <c r="F102" s="196"/>
      <c r="G102" s="196"/>
      <c r="H102" s="196"/>
      <c r="I102" s="196"/>
      <c r="J102" s="364"/>
      <c r="K102" s="54"/>
      <c r="L102" s="54"/>
      <c r="M102" s="54"/>
      <c r="N102" s="54"/>
      <c r="O102" s="54"/>
      <c r="P102" s="54"/>
      <c r="Q102" s="54"/>
      <c r="R102" s="54"/>
    </row>
    <row r="103" spans="1:18" ht="15.6">
      <c r="A103" s="334"/>
      <c r="B103" s="342"/>
      <c r="C103" s="196"/>
      <c r="D103" s="196"/>
      <c r="E103" s="196"/>
      <c r="F103" s="196"/>
      <c r="G103" s="196"/>
      <c r="H103" s="196"/>
      <c r="I103" s="196"/>
      <c r="J103" s="364"/>
      <c r="K103" s="54"/>
      <c r="L103" s="54"/>
      <c r="M103" s="54"/>
      <c r="N103" s="54"/>
      <c r="O103" s="54"/>
      <c r="P103" s="54"/>
      <c r="Q103" s="54"/>
      <c r="R103" s="54"/>
    </row>
    <row r="104" spans="1:18" ht="15.6">
      <c r="A104" s="334"/>
      <c r="B104" s="342"/>
      <c r="C104" s="196"/>
      <c r="D104" s="196"/>
      <c r="E104" s="196"/>
      <c r="F104" s="196"/>
      <c r="G104" s="196"/>
      <c r="H104" s="196"/>
      <c r="I104" s="196"/>
      <c r="J104" s="364"/>
      <c r="K104" s="54"/>
      <c r="L104" s="54"/>
      <c r="M104" s="54"/>
      <c r="N104" s="54"/>
      <c r="O104" s="54"/>
      <c r="P104" s="54"/>
      <c r="Q104" s="54"/>
      <c r="R104" s="54"/>
    </row>
    <row r="105" spans="1:18" ht="15.6">
      <c r="A105" s="334"/>
      <c r="B105" s="342"/>
      <c r="C105" s="196"/>
      <c r="D105" s="196"/>
      <c r="E105" s="196"/>
      <c r="F105" s="196"/>
      <c r="G105" s="196"/>
      <c r="H105" s="196"/>
      <c r="I105" s="196"/>
      <c r="J105" s="364"/>
      <c r="K105" s="54"/>
      <c r="L105" s="54"/>
      <c r="M105" s="54"/>
      <c r="N105" s="54"/>
      <c r="O105" s="54"/>
      <c r="P105" s="54"/>
      <c r="Q105" s="54"/>
      <c r="R105" s="54"/>
    </row>
    <row r="106" spans="1:18" ht="16.2" thickBot="1">
      <c r="A106" s="334"/>
      <c r="B106" s="347"/>
      <c r="C106" s="365"/>
      <c r="D106" s="365"/>
      <c r="E106" s="365"/>
      <c r="F106" s="365"/>
      <c r="G106" s="365"/>
      <c r="H106" s="365"/>
      <c r="I106" s="365"/>
      <c r="J106" s="366"/>
      <c r="K106" s="54"/>
      <c r="L106" s="54"/>
      <c r="M106" s="54"/>
      <c r="N106" s="54"/>
      <c r="O106" s="54"/>
      <c r="P106" s="54"/>
      <c r="Q106" s="54"/>
      <c r="R106" s="54"/>
    </row>
  </sheetData>
  <mergeCells count="6">
    <mergeCell ref="B39:J39"/>
    <mergeCell ref="D7:H7"/>
    <mergeCell ref="B1:R1"/>
    <mergeCell ref="B2:R2"/>
    <mergeCell ref="B3:R3"/>
    <mergeCell ref="J7:Q7"/>
  </mergeCells>
  <pageMargins left="0.7" right="0.7" top="0.75" bottom="0.75" header="0.3" footer="0.3"/>
  <pageSetup scale="2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M102"/>
  <sheetViews>
    <sheetView zoomScale="90" zoomScaleNormal="90" zoomScaleSheetLayoutView="100" zoomScalePageLayoutView="80" workbookViewId="0">
      <selection sqref="A1:L1"/>
    </sheetView>
  </sheetViews>
  <sheetFormatPr defaultColWidth="9.33203125" defaultRowHeight="15"/>
  <cols>
    <col min="1" max="1" width="6.33203125" style="51" customWidth="1"/>
    <col min="2" max="2" width="30.44140625" style="43" customWidth="1"/>
    <col min="3" max="4" width="17.6640625" style="43" customWidth="1"/>
    <col min="5" max="5" width="19.33203125" style="51" customWidth="1"/>
    <col min="6" max="6" width="17.6640625" style="43" customWidth="1"/>
    <col min="7" max="7" width="9.6640625" style="43" customWidth="1"/>
    <col min="8" max="8" width="18.33203125" style="43" customWidth="1"/>
    <col min="9" max="9" width="17.33203125" style="43" customWidth="1"/>
    <col min="10" max="10" width="18.44140625" style="43" bestFit="1" customWidth="1"/>
    <col min="11" max="11" width="20" style="43" customWidth="1"/>
    <col min="12" max="12" width="28.6640625" style="43" customWidth="1"/>
    <col min="13" max="13" width="10" style="43" customWidth="1"/>
    <col min="14" max="14" width="16.33203125" style="43" customWidth="1"/>
    <col min="15" max="15" width="33.5546875" style="43" bestFit="1" customWidth="1"/>
    <col min="16" max="16384" width="9.33203125" style="43"/>
  </cols>
  <sheetData>
    <row r="1" spans="1:13" ht="15.6">
      <c r="A1" s="898" t="s">
        <v>64</v>
      </c>
      <c r="B1" s="898"/>
      <c r="C1" s="898"/>
      <c r="D1" s="898"/>
      <c r="E1" s="898"/>
      <c r="F1" s="898"/>
      <c r="G1" s="898"/>
      <c r="H1" s="898"/>
      <c r="I1" s="898"/>
      <c r="J1" s="898"/>
      <c r="K1" s="898"/>
      <c r="L1" s="898"/>
    </row>
    <row r="2" spans="1:13" ht="15.6">
      <c r="A2" s="898" t="s">
        <v>719</v>
      </c>
      <c r="B2" s="898"/>
      <c r="C2" s="898"/>
      <c r="D2" s="898"/>
      <c r="E2" s="898"/>
      <c r="F2" s="898"/>
      <c r="G2" s="898"/>
      <c r="H2" s="898"/>
      <c r="I2" s="898"/>
      <c r="J2" s="898"/>
      <c r="K2" s="898"/>
      <c r="L2" s="898"/>
    </row>
    <row r="3" spans="1:13" ht="15.6">
      <c r="A3" s="899" t="str">
        <f>+'Appendix A'!K3</f>
        <v>Actual or Projected for the 12 Months Ended December ….</v>
      </c>
      <c r="B3" s="899"/>
      <c r="C3" s="899"/>
      <c r="D3" s="899"/>
      <c r="E3" s="899"/>
      <c r="F3" s="899"/>
      <c r="G3" s="899"/>
      <c r="H3" s="899"/>
      <c r="I3" s="899"/>
      <c r="J3" s="899"/>
      <c r="K3" s="899"/>
      <c r="L3" s="899"/>
    </row>
    <row r="4" spans="1:13" ht="15.6">
      <c r="A4" s="403"/>
      <c r="B4" s="42"/>
      <c r="C4" s="42"/>
      <c r="D4" s="42"/>
      <c r="E4" s="42"/>
      <c r="F4" s="42"/>
      <c r="G4" s="42"/>
      <c r="H4" s="42"/>
      <c r="I4" s="42"/>
      <c r="J4" s="42"/>
      <c r="K4" s="42"/>
      <c r="L4" s="42"/>
    </row>
    <row r="5" spans="1:13" ht="15.6">
      <c r="A5" s="403"/>
      <c r="B5" s="42"/>
      <c r="C5" s="42" t="s">
        <v>69</v>
      </c>
      <c r="D5" s="42" t="s">
        <v>70</v>
      </c>
      <c r="E5" s="42" t="s">
        <v>71</v>
      </c>
      <c r="F5" s="42" t="s">
        <v>72</v>
      </c>
      <c r="H5" s="42" t="s">
        <v>73</v>
      </c>
      <c r="I5" s="404" t="s">
        <v>74</v>
      </c>
      <c r="J5" s="404" t="s">
        <v>75</v>
      </c>
      <c r="K5" s="404" t="s">
        <v>76</v>
      </c>
      <c r="L5" s="404" t="s">
        <v>93</v>
      </c>
      <c r="M5" s="404" t="s">
        <v>94</v>
      </c>
    </row>
    <row r="6" spans="1:13" ht="16.2" thickBot="1">
      <c r="A6" s="46" t="s">
        <v>123</v>
      </c>
      <c r="B6" s="592" t="s">
        <v>365</v>
      </c>
      <c r="C6" s="42"/>
      <c r="E6" s="42" t="s">
        <v>569</v>
      </c>
      <c r="F6" s="42"/>
      <c r="G6" s="42"/>
      <c r="H6" s="42"/>
      <c r="I6" s="42"/>
      <c r="J6" s="42"/>
      <c r="K6" s="42"/>
      <c r="L6" s="42"/>
    </row>
    <row r="7" spans="1:13" ht="15.6">
      <c r="A7" s="403"/>
      <c r="B7" s="291"/>
      <c r="C7" s="292"/>
      <c r="D7" s="292" t="s">
        <v>366</v>
      </c>
      <c r="E7" s="292" t="s">
        <v>367</v>
      </c>
      <c r="F7" s="292" t="s">
        <v>368</v>
      </c>
      <c r="G7" s="292" t="s">
        <v>369</v>
      </c>
      <c r="H7" s="292"/>
      <c r="I7" s="292"/>
      <c r="J7" s="292"/>
      <c r="K7" s="292"/>
      <c r="L7" s="292"/>
      <c r="M7" s="405"/>
    </row>
    <row r="8" spans="1:13">
      <c r="A8" s="403">
        <v>1</v>
      </c>
      <c r="B8" s="373" t="s">
        <v>145</v>
      </c>
      <c r="C8" s="406" t="str">
        <f>"Line "&amp;A$58&amp;", Col. "&amp;L$5&amp;""</f>
        <v>Line 30, Col. (i)</v>
      </c>
      <c r="D8" s="375">
        <f>+L58</f>
        <v>0</v>
      </c>
      <c r="E8" s="603">
        <v>0</v>
      </c>
      <c r="F8" s="376" t="e">
        <f>+D64</f>
        <v>#DIV/0!</v>
      </c>
      <c r="G8" s="377" t="e">
        <f>E8*F8</f>
        <v>#DIV/0!</v>
      </c>
      <c r="H8" s="378"/>
      <c r="I8" s="590" t="s">
        <v>551</v>
      </c>
      <c r="J8" s="590"/>
      <c r="K8" s="590"/>
      <c r="L8" s="590"/>
      <c r="M8" s="591">
        <v>0</v>
      </c>
    </row>
    <row r="9" spans="1:13">
      <c r="A9" s="403">
        <f>+A8+1</f>
        <v>2</v>
      </c>
      <c r="B9" s="373" t="s">
        <v>146</v>
      </c>
      <c r="C9" s="406" t="str">
        <f>"Line "&amp;A$58&amp;", Col. "&amp;D$5&amp;""</f>
        <v>Line 30, Col. (b)</v>
      </c>
      <c r="D9" s="380">
        <f>+D58</f>
        <v>0</v>
      </c>
      <c r="E9" s="603" t="e">
        <f>+D9/D11</f>
        <v>#DIV/0!</v>
      </c>
      <c r="F9" s="381">
        <f>+D68</f>
        <v>0</v>
      </c>
      <c r="G9" s="377" t="e">
        <f>E9*F9</f>
        <v>#DIV/0!</v>
      </c>
      <c r="H9" s="378"/>
      <c r="I9" s="378" t="s">
        <v>726</v>
      </c>
      <c r="J9" s="378"/>
      <c r="K9" s="378"/>
      <c r="L9" s="378"/>
      <c r="M9" s="379">
        <v>0.106</v>
      </c>
    </row>
    <row r="10" spans="1:13">
      <c r="A10" s="403">
        <f t="shared" ref="A10:A11" si="0">+A9+1</f>
        <v>3</v>
      </c>
      <c r="B10" s="373" t="s">
        <v>147</v>
      </c>
      <c r="C10" s="406" t="str">
        <f>"Line "&amp;A$58&amp;", Col. "&amp;F$5&amp;""</f>
        <v>Line 30, Col. (d)</v>
      </c>
      <c r="D10" s="382">
        <f>+F58</f>
        <v>0</v>
      </c>
      <c r="E10" s="604">
        <v>0</v>
      </c>
      <c r="F10" s="383">
        <f>+IF(M8&gt;M9,M9,M8)</f>
        <v>0</v>
      </c>
      <c r="G10" s="384">
        <f>E10*F10</f>
        <v>0</v>
      </c>
      <c r="H10" s="378"/>
      <c r="I10" s="378"/>
      <c r="J10" s="378"/>
      <c r="K10" s="378"/>
      <c r="L10" s="378"/>
      <c r="M10" s="379"/>
    </row>
    <row r="11" spans="1:13" ht="30.6" thickBot="1">
      <c r="A11" s="403">
        <f t="shared" si="0"/>
        <v>4</v>
      </c>
      <c r="B11" s="385" t="s">
        <v>148</v>
      </c>
      <c r="C11" s="386"/>
      <c r="D11" s="387">
        <f>SUM(D8:D10)</f>
        <v>0</v>
      </c>
      <c r="E11" s="388" t="e">
        <f>+SUM(E8:E10)</f>
        <v>#DIV/0!</v>
      </c>
      <c r="F11" s="367" t="str">
        <f>"(Lines "&amp;A8&amp;" and "&amp;A9&amp;", Col. "&amp;M5&amp;")"</f>
        <v>(Lines 1 and 2, Col. (j))</v>
      </c>
      <c r="G11" s="389" t="e">
        <f>SUM(G8:G10)</f>
        <v>#DIV/0!</v>
      </c>
      <c r="H11" s="390"/>
      <c r="I11" s="390"/>
      <c r="J11" s="390"/>
      <c r="K11" s="390"/>
      <c r="L11" s="390"/>
      <c r="M11" s="391"/>
    </row>
    <row r="12" spans="1:13" ht="15.6">
      <c r="A12" s="403"/>
      <c r="B12" s="42"/>
      <c r="C12" s="42"/>
      <c r="D12" s="42"/>
      <c r="E12" s="42"/>
      <c r="F12" s="42"/>
      <c r="G12" s="42"/>
      <c r="H12" s="42"/>
      <c r="I12" s="42"/>
      <c r="J12" s="42"/>
      <c r="K12" s="42"/>
      <c r="L12" s="42"/>
    </row>
    <row r="13" spans="1:13" ht="15.6">
      <c r="A13" s="403"/>
      <c r="B13" s="42"/>
      <c r="C13" s="42"/>
      <c r="D13" s="42"/>
      <c r="E13" s="42"/>
      <c r="F13" s="42"/>
      <c r="G13" s="42"/>
      <c r="H13" s="42"/>
      <c r="I13" s="42"/>
      <c r="J13" s="42"/>
      <c r="K13" s="42"/>
      <c r="L13" s="42"/>
    </row>
    <row r="14" spans="1:13" ht="15.6">
      <c r="A14" s="403"/>
      <c r="B14" s="42"/>
      <c r="C14" s="42"/>
      <c r="D14" s="42"/>
      <c r="E14" s="42"/>
      <c r="F14" s="42"/>
      <c r="G14" s="42"/>
      <c r="H14" s="42"/>
      <c r="I14" s="42"/>
      <c r="J14" s="42"/>
      <c r="K14" s="42"/>
      <c r="L14" s="42"/>
    </row>
    <row r="15" spans="1:13" ht="16.2" thickBot="1">
      <c r="A15" s="403"/>
      <c r="B15" s="592" t="s">
        <v>370</v>
      </c>
      <c r="C15" s="42"/>
      <c r="E15" s="42"/>
      <c r="F15" s="42"/>
      <c r="G15" s="42"/>
      <c r="H15" s="42"/>
      <c r="I15" s="42"/>
      <c r="J15" s="42"/>
      <c r="K15" s="42"/>
      <c r="L15" s="42"/>
    </row>
    <row r="16" spans="1:13" ht="15.6">
      <c r="A16" s="403"/>
      <c r="B16" s="291"/>
      <c r="C16" s="292"/>
      <c r="D16" s="292" t="s">
        <v>366</v>
      </c>
      <c r="E16" s="292" t="s">
        <v>367</v>
      </c>
      <c r="F16" s="292" t="s">
        <v>368</v>
      </c>
      <c r="G16" s="292" t="s">
        <v>369</v>
      </c>
      <c r="H16" s="292"/>
      <c r="I16" s="292"/>
      <c r="J16" s="292"/>
      <c r="K16" s="292"/>
      <c r="L16" s="292"/>
      <c r="M16" s="405"/>
    </row>
    <row r="17" spans="1:13">
      <c r="A17" s="403">
        <f>+A11+1</f>
        <v>5</v>
      </c>
      <c r="B17" s="373" t="s">
        <v>145</v>
      </c>
      <c r="C17" s="406" t="str">
        <f>"Line "&amp;A$58&amp;", Col. "&amp;L$5&amp;""</f>
        <v>Line 30, Col. (i)</v>
      </c>
      <c r="D17" s="375">
        <f>+L58</f>
        <v>0</v>
      </c>
      <c r="E17" s="603">
        <v>0</v>
      </c>
      <c r="F17" s="376" t="e">
        <f>+D64</f>
        <v>#DIV/0!</v>
      </c>
      <c r="G17" s="377" t="e">
        <f>E17*F17</f>
        <v>#DIV/0!</v>
      </c>
      <c r="H17" s="378"/>
      <c r="I17" s="590" t="s">
        <v>551</v>
      </c>
      <c r="J17" s="590"/>
      <c r="K17" s="590"/>
      <c r="L17" s="590"/>
      <c r="M17" s="591">
        <v>0</v>
      </c>
    </row>
    <row r="18" spans="1:13">
      <c r="A18" s="403">
        <f>+A17+1</f>
        <v>6</v>
      </c>
      <c r="B18" s="373" t="s">
        <v>146</v>
      </c>
      <c r="C18" s="406" t="str">
        <f>"Line "&amp;A$58&amp;", Col. "&amp;D$5&amp;""</f>
        <v>Line 30, Col. (b)</v>
      </c>
      <c r="D18" s="380">
        <f>+D58</f>
        <v>0</v>
      </c>
      <c r="E18" s="603" t="e">
        <f>+D18/D20</f>
        <v>#DIV/0!</v>
      </c>
      <c r="F18" s="381">
        <f>+D68</f>
        <v>0</v>
      </c>
      <c r="G18" s="377" t="e">
        <f>E18*F18</f>
        <v>#DIV/0!</v>
      </c>
      <c r="H18" s="378"/>
      <c r="I18" s="378" t="str">
        <f>+I9</f>
        <v>ROE Ceiling</v>
      </c>
      <c r="J18" s="378"/>
      <c r="K18" s="378"/>
      <c r="L18" s="378"/>
      <c r="M18" s="379">
        <f>+M9</f>
        <v>0.106</v>
      </c>
    </row>
    <row r="19" spans="1:13">
      <c r="A19" s="403">
        <f t="shared" ref="A19:A20" si="1">+A18+1</f>
        <v>7</v>
      </c>
      <c r="B19" s="373" t="s">
        <v>147</v>
      </c>
      <c r="C19" s="406" t="str">
        <f>"Line "&amp;A$58&amp;", Col. "&amp;F$5&amp;""</f>
        <v>Line 30, Col. (d)</v>
      </c>
      <c r="D19" s="382">
        <f>+F58</f>
        <v>0</v>
      </c>
      <c r="E19" s="604">
        <v>0</v>
      </c>
      <c r="F19" s="383">
        <f>+IF(M17&gt;M18,M18,M17)</f>
        <v>0</v>
      </c>
      <c r="G19" s="384">
        <f>E19*F19</f>
        <v>0</v>
      </c>
      <c r="H19" s="378"/>
      <c r="I19" s="378"/>
      <c r="J19" s="378"/>
      <c r="K19" s="378"/>
      <c r="L19" s="378"/>
      <c r="M19" s="379"/>
    </row>
    <row r="20" spans="1:13" ht="30.6" thickBot="1">
      <c r="A20" s="403">
        <f t="shared" si="1"/>
        <v>8</v>
      </c>
      <c r="B20" s="385" t="s">
        <v>148</v>
      </c>
      <c r="C20" s="386"/>
      <c r="D20" s="387">
        <f>SUM(D17:D19)</f>
        <v>0</v>
      </c>
      <c r="E20" s="388" t="e">
        <f>+SUM(E17:E19)</f>
        <v>#DIV/0!</v>
      </c>
      <c r="F20" s="367" t="str">
        <f>"(Lines "&amp;A17&amp;" and "&amp;A18&amp;", Col. "&amp;$M$5&amp;")"</f>
        <v>(Lines 5 and 6, Col. (j))</v>
      </c>
      <c r="G20" s="389" t="e">
        <f>SUM(G17:G19)</f>
        <v>#DIV/0!</v>
      </c>
      <c r="H20" s="390"/>
      <c r="I20" s="390"/>
      <c r="J20" s="390"/>
      <c r="K20" s="390"/>
      <c r="L20" s="390"/>
      <c r="M20" s="391"/>
    </row>
    <row r="21" spans="1:13" ht="15.6">
      <c r="A21" s="403"/>
      <c r="B21" s="42"/>
      <c r="C21" s="42"/>
      <c r="D21" s="42"/>
      <c r="E21" s="42"/>
      <c r="F21" s="42"/>
      <c r="G21" s="42"/>
      <c r="H21" s="42"/>
      <c r="I21" s="42"/>
      <c r="J21" s="42"/>
      <c r="K21" s="42"/>
      <c r="L21" s="42"/>
    </row>
    <row r="22" spans="1:13" ht="15.6">
      <c r="A22" s="403"/>
      <c r="B22" s="42"/>
      <c r="C22" s="42"/>
      <c r="D22" s="42"/>
      <c r="E22" s="42"/>
      <c r="F22" s="42"/>
      <c r="G22" s="42"/>
      <c r="H22" s="42"/>
      <c r="I22" s="42"/>
      <c r="J22" s="42"/>
      <c r="K22" s="42"/>
      <c r="L22" s="42"/>
    </row>
    <row r="23" spans="1:13" ht="15.6">
      <c r="A23" s="403"/>
      <c r="B23" s="42"/>
      <c r="C23" s="42"/>
      <c r="D23" s="42"/>
      <c r="E23" s="42"/>
      <c r="F23" s="42"/>
      <c r="G23" s="42"/>
      <c r="H23" s="42"/>
      <c r="I23" s="42"/>
      <c r="J23" s="42"/>
      <c r="K23" s="42"/>
      <c r="L23" s="42"/>
    </row>
    <row r="24" spans="1:13" ht="16.2" thickBot="1">
      <c r="A24" s="403"/>
      <c r="B24" s="592" t="s">
        <v>371</v>
      </c>
      <c r="C24" s="42"/>
      <c r="E24" s="42"/>
      <c r="F24" s="42"/>
      <c r="G24" s="42"/>
      <c r="H24" s="42"/>
      <c r="I24" s="42"/>
      <c r="J24" s="42"/>
      <c r="K24" s="42"/>
      <c r="L24" s="42"/>
    </row>
    <row r="25" spans="1:13" ht="15.6">
      <c r="A25" s="403"/>
      <c r="B25" s="291"/>
      <c r="C25" s="292"/>
      <c r="D25" s="292" t="s">
        <v>366</v>
      </c>
      <c r="E25" s="292" t="s">
        <v>367</v>
      </c>
      <c r="F25" s="292" t="s">
        <v>368</v>
      </c>
      <c r="G25" s="292" t="s">
        <v>369</v>
      </c>
      <c r="H25" s="292"/>
      <c r="I25" s="292"/>
      <c r="J25" s="292"/>
      <c r="K25" s="292"/>
      <c r="L25" s="292"/>
      <c r="M25" s="405"/>
    </row>
    <row r="26" spans="1:13">
      <c r="A26" s="403">
        <f>+A20+1</f>
        <v>9</v>
      </c>
      <c r="B26" s="373" t="s">
        <v>145</v>
      </c>
      <c r="C26" s="406" t="str">
        <f>"Line "&amp;A$58&amp;", Col. "&amp;L$5&amp;""</f>
        <v>Line 30, Col. (i)</v>
      </c>
      <c r="D26" s="375">
        <f>+L58</f>
        <v>0</v>
      </c>
      <c r="E26" s="603">
        <v>0</v>
      </c>
      <c r="F26" s="376" t="e">
        <f>+D64</f>
        <v>#DIV/0!</v>
      </c>
      <c r="G26" s="377" t="e">
        <f>E26*F26</f>
        <v>#DIV/0!</v>
      </c>
      <c r="H26" s="378"/>
      <c r="I26" s="590" t="s">
        <v>551</v>
      </c>
      <c r="J26" s="590"/>
      <c r="K26" s="590"/>
      <c r="L26" s="590"/>
      <c r="M26" s="591">
        <v>0</v>
      </c>
    </row>
    <row r="27" spans="1:13">
      <c r="A27" s="403">
        <f>+A26+1</f>
        <v>10</v>
      </c>
      <c r="B27" s="373" t="s">
        <v>146</v>
      </c>
      <c r="C27" s="406" t="str">
        <f>"Line "&amp;A$58&amp;", Col. "&amp;D$5&amp;""</f>
        <v>Line 30, Col. (b)</v>
      </c>
      <c r="D27" s="380">
        <f>+D58</f>
        <v>0</v>
      </c>
      <c r="E27" s="603" t="e">
        <f>+D27/D29</f>
        <v>#DIV/0!</v>
      </c>
      <c r="F27" s="381">
        <f>+D68</f>
        <v>0</v>
      </c>
      <c r="G27" s="377" t="e">
        <f>E27*F27</f>
        <v>#DIV/0!</v>
      </c>
      <c r="H27" s="378"/>
      <c r="I27" s="378" t="str">
        <f>+I9</f>
        <v>ROE Ceiling</v>
      </c>
      <c r="J27" s="378"/>
      <c r="K27" s="378"/>
      <c r="L27" s="378"/>
      <c r="M27" s="379">
        <f>+M9</f>
        <v>0.106</v>
      </c>
    </row>
    <row r="28" spans="1:13">
      <c r="A28" s="403">
        <f t="shared" ref="A28:A29" si="2">+A27+1</f>
        <v>11</v>
      </c>
      <c r="B28" s="373" t="s">
        <v>147</v>
      </c>
      <c r="C28" s="406" t="str">
        <f>"Line "&amp;A$58&amp;", Col. "&amp;F$5&amp;""</f>
        <v>Line 30, Col. (d)</v>
      </c>
      <c r="D28" s="382">
        <f>+F58</f>
        <v>0</v>
      </c>
      <c r="E28" s="604">
        <v>0</v>
      </c>
      <c r="F28" s="383">
        <f>+IF(M26&gt;M27,M27,M26)</f>
        <v>0</v>
      </c>
      <c r="G28" s="384">
        <f>E28*F28</f>
        <v>0</v>
      </c>
      <c r="H28" s="378"/>
      <c r="I28" s="378"/>
      <c r="J28" s="378"/>
      <c r="K28" s="378"/>
      <c r="L28" s="378"/>
      <c r="M28" s="379"/>
    </row>
    <row r="29" spans="1:13" ht="30.6" thickBot="1">
      <c r="A29" s="403">
        <f t="shared" si="2"/>
        <v>12</v>
      </c>
      <c r="B29" s="385" t="s">
        <v>148</v>
      </c>
      <c r="C29" s="386"/>
      <c r="D29" s="387">
        <f>SUM(D26:D28)</f>
        <v>0</v>
      </c>
      <c r="E29" s="388" t="e">
        <f>+SUM(E26:E28)</f>
        <v>#DIV/0!</v>
      </c>
      <c r="F29" s="367" t="str">
        <f>"(Lines "&amp;A26&amp;" and "&amp;A27&amp;", Col. "&amp;$M$5&amp;")"</f>
        <v>(Lines 9 and 10, Col. (j))</v>
      </c>
      <c r="G29" s="389" t="e">
        <f>SUM(G26:G28)</f>
        <v>#DIV/0!</v>
      </c>
      <c r="H29" s="390"/>
      <c r="I29" s="390"/>
      <c r="J29" s="390"/>
      <c r="K29" s="390"/>
      <c r="L29" s="390"/>
      <c r="M29" s="391"/>
    </row>
    <row r="30" spans="1:13" ht="15.6">
      <c r="A30" s="403"/>
      <c r="B30" s="42"/>
      <c r="C30" s="42"/>
      <c r="D30" s="42"/>
      <c r="E30" s="42"/>
      <c r="F30" s="42"/>
      <c r="G30" s="42"/>
      <c r="H30" s="42"/>
      <c r="I30" s="42"/>
      <c r="J30" s="42"/>
      <c r="K30" s="42"/>
      <c r="L30" s="42"/>
    </row>
    <row r="31" spans="1:13" ht="15.6">
      <c r="A31" s="403"/>
      <c r="B31" s="42"/>
      <c r="C31" s="42"/>
      <c r="D31" s="42"/>
      <c r="E31" s="42"/>
      <c r="F31" s="42"/>
      <c r="G31" s="42"/>
      <c r="H31" s="42"/>
      <c r="I31" s="42"/>
      <c r="J31" s="42"/>
      <c r="K31" s="42"/>
      <c r="L31" s="42"/>
    </row>
    <row r="32" spans="1:13" ht="15.6">
      <c r="A32" s="403"/>
      <c r="B32" s="42"/>
      <c r="C32" s="42"/>
      <c r="D32" s="42"/>
      <c r="E32" s="42"/>
      <c r="F32" s="42"/>
      <c r="G32" s="42"/>
      <c r="H32" s="42"/>
      <c r="I32" s="42"/>
      <c r="J32" s="42"/>
      <c r="K32" s="42"/>
      <c r="L32" s="42"/>
    </row>
    <row r="33" spans="1:13" ht="16.2" thickBot="1">
      <c r="A33" s="403"/>
      <c r="B33" s="592" t="s">
        <v>372</v>
      </c>
      <c r="C33" s="42"/>
      <c r="E33" s="42"/>
      <c r="F33" s="42"/>
      <c r="G33" s="42"/>
      <c r="H33" s="42"/>
      <c r="I33" s="42"/>
      <c r="J33" s="42"/>
      <c r="K33" s="42"/>
      <c r="L33" s="42"/>
    </row>
    <row r="34" spans="1:13" ht="15.6">
      <c r="A34" s="403"/>
      <c r="B34" s="291"/>
      <c r="C34" s="292"/>
      <c r="D34" s="292" t="s">
        <v>366</v>
      </c>
      <c r="E34" s="292" t="s">
        <v>367</v>
      </c>
      <c r="F34" s="292" t="s">
        <v>368</v>
      </c>
      <c r="G34" s="292" t="s">
        <v>369</v>
      </c>
      <c r="H34" s="292"/>
      <c r="I34" s="292"/>
      <c r="J34" s="292"/>
      <c r="K34" s="292"/>
      <c r="L34" s="292"/>
      <c r="M34" s="405"/>
    </row>
    <row r="35" spans="1:13">
      <c r="A35" s="403">
        <f>+A29+1</f>
        <v>13</v>
      </c>
      <c r="B35" s="373" t="s">
        <v>145</v>
      </c>
      <c r="C35" s="406" t="str">
        <f>"Line "&amp;A$58&amp;", Col. "&amp;L$5&amp;""</f>
        <v>Line 30, Col. (i)</v>
      </c>
      <c r="D35" s="375">
        <f>+L58</f>
        <v>0</v>
      </c>
      <c r="E35" s="603">
        <v>0</v>
      </c>
      <c r="F35" s="376" t="e">
        <f>+D64</f>
        <v>#DIV/0!</v>
      </c>
      <c r="G35" s="377" t="e">
        <f>E35*F35</f>
        <v>#DIV/0!</v>
      </c>
      <c r="H35" s="378"/>
      <c r="I35" s="590" t="s">
        <v>551</v>
      </c>
      <c r="J35" s="590"/>
      <c r="K35" s="590"/>
      <c r="L35" s="590"/>
      <c r="M35" s="591">
        <v>0</v>
      </c>
    </row>
    <row r="36" spans="1:13">
      <c r="A36" s="403">
        <f>+A35+1</f>
        <v>14</v>
      </c>
      <c r="B36" s="373" t="s">
        <v>146</v>
      </c>
      <c r="C36" s="406" t="str">
        <f>"Line "&amp;A$58&amp;", Col. "&amp;D$5&amp;""</f>
        <v>Line 30, Col. (b)</v>
      </c>
      <c r="D36" s="380">
        <f>+D58</f>
        <v>0</v>
      </c>
      <c r="E36" s="603" t="e">
        <f>+D36/D38</f>
        <v>#DIV/0!</v>
      </c>
      <c r="F36" s="381">
        <f>+D68</f>
        <v>0</v>
      </c>
      <c r="G36" s="377" t="e">
        <f>E36*F36</f>
        <v>#DIV/0!</v>
      </c>
      <c r="H36" s="378"/>
      <c r="I36" s="378" t="str">
        <f>+I9</f>
        <v>ROE Ceiling</v>
      </c>
      <c r="J36" s="378"/>
      <c r="K36" s="378"/>
      <c r="L36" s="378"/>
      <c r="M36" s="379">
        <f>+M9</f>
        <v>0.106</v>
      </c>
    </row>
    <row r="37" spans="1:13">
      <c r="A37" s="403">
        <f t="shared" ref="A37:A38" si="3">+A36+1</f>
        <v>15</v>
      </c>
      <c r="B37" s="373" t="s">
        <v>147</v>
      </c>
      <c r="C37" s="406" t="str">
        <f>"Line "&amp;A$58&amp;", Col. "&amp;F$5&amp;""</f>
        <v>Line 30, Col. (d)</v>
      </c>
      <c r="D37" s="375">
        <f>+F58</f>
        <v>0</v>
      </c>
      <c r="E37" s="604">
        <v>0</v>
      </c>
      <c r="F37" s="383">
        <f>+IF(M35&gt;M36,M36,M35)</f>
        <v>0</v>
      </c>
      <c r="G37" s="384">
        <f>E37*F37</f>
        <v>0</v>
      </c>
      <c r="H37" s="378"/>
      <c r="I37" s="378"/>
      <c r="J37" s="378"/>
      <c r="K37" s="378"/>
      <c r="L37" s="378"/>
      <c r="M37" s="379"/>
    </row>
    <row r="38" spans="1:13" ht="30.6" thickBot="1">
      <c r="A38" s="403">
        <f t="shared" si="3"/>
        <v>16</v>
      </c>
      <c r="B38" s="385" t="s">
        <v>148</v>
      </c>
      <c r="C38" s="386"/>
      <c r="D38" s="387">
        <f>SUM(D35:D37)</f>
        <v>0</v>
      </c>
      <c r="E38" s="388" t="e">
        <f>+SUM(E35:E37)</f>
        <v>#DIV/0!</v>
      </c>
      <c r="F38" s="367" t="str">
        <f>"(Lines "&amp;A35&amp;" and "&amp;A36&amp;", Col. "&amp;$M$5&amp;")"</f>
        <v>(Lines 13 and 14, Col. (j))</v>
      </c>
      <c r="G38" s="389" t="e">
        <f>SUM(G35:G37)</f>
        <v>#DIV/0!</v>
      </c>
      <c r="H38" s="390"/>
      <c r="I38" s="390"/>
      <c r="J38" s="390"/>
      <c r="K38" s="390"/>
      <c r="L38" s="390"/>
      <c r="M38" s="391"/>
    </row>
    <row r="39" spans="1:13" ht="15.6">
      <c r="A39" s="403"/>
      <c r="B39" s="42"/>
      <c r="C39" s="42"/>
      <c r="D39" s="42"/>
      <c r="E39" s="42"/>
      <c r="F39" s="42"/>
      <c r="G39" s="42"/>
      <c r="H39" s="42"/>
      <c r="I39" s="42"/>
      <c r="J39" s="42"/>
      <c r="K39" s="42"/>
      <c r="L39" s="42"/>
    </row>
    <row r="40" spans="1:13" ht="15.6">
      <c r="A40" s="593"/>
      <c r="B40" s="592"/>
      <c r="C40" s="592"/>
      <c r="D40" s="592"/>
      <c r="E40" s="592"/>
      <c r="F40" s="592"/>
      <c r="G40" s="592"/>
      <c r="H40" s="592"/>
      <c r="I40" s="592"/>
      <c r="J40" s="592"/>
      <c r="K40" s="592"/>
      <c r="L40" s="592"/>
      <c r="M40" s="61"/>
    </row>
    <row r="41" spans="1:13" ht="16.2" thickBot="1">
      <c r="A41" s="403"/>
      <c r="B41" s="42"/>
      <c r="C41" s="42"/>
      <c r="D41" s="42"/>
      <c r="E41" s="42"/>
      <c r="F41" s="42"/>
      <c r="G41" s="42"/>
      <c r="H41" s="42"/>
      <c r="I41" s="42"/>
      <c r="J41" s="42"/>
      <c r="K41" s="42"/>
      <c r="L41" s="42"/>
    </row>
    <row r="42" spans="1:13" ht="15.6">
      <c r="A42" s="403"/>
      <c r="B42" s="408"/>
      <c r="C42" s="900" t="s">
        <v>124</v>
      </c>
      <c r="D42" s="900"/>
      <c r="E42" s="900"/>
      <c r="F42" s="900"/>
      <c r="G42" s="409"/>
      <c r="H42" s="900" t="s">
        <v>132</v>
      </c>
      <c r="I42" s="900"/>
      <c r="J42" s="900"/>
      <c r="K42" s="900"/>
      <c r="L42" s="902"/>
      <c r="M42" s="41"/>
    </row>
    <row r="43" spans="1:13" ht="78">
      <c r="A43" s="407"/>
      <c r="B43" s="410"/>
      <c r="C43" s="44" t="s">
        <v>9</v>
      </c>
      <c r="D43" s="56" t="s">
        <v>138</v>
      </c>
      <c r="E43" s="55" t="s">
        <v>130</v>
      </c>
      <c r="F43" s="56" t="s">
        <v>131</v>
      </c>
      <c r="G43" s="56"/>
      <c r="H43" s="56" t="s">
        <v>9</v>
      </c>
      <c r="I43" s="57" t="s">
        <v>133</v>
      </c>
      <c r="J43" s="56" t="s">
        <v>134</v>
      </c>
      <c r="K43" s="60" t="s">
        <v>135</v>
      </c>
      <c r="L43" s="411" t="s">
        <v>136</v>
      </c>
      <c r="M43" s="41"/>
    </row>
    <row r="44" spans="1:13" ht="30">
      <c r="B44" s="412" t="s">
        <v>50</v>
      </c>
      <c r="C44" s="45" t="s">
        <v>462</v>
      </c>
      <c r="D44" s="45" t="s">
        <v>463</v>
      </c>
      <c r="E44" s="46" t="s">
        <v>464</v>
      </c>
      <c r="F44" s="368" t="str">
        <f>"Col. "&amp;C5&amp;" - Col. "&amp;D5&amp;" - Col. "&amp;E5&amp;""</f>
        <v>Col. (a) - Col. (b) - Col. (c)</v>
      </c>
      <c r="G44" s="47"/>
      <c r="H44" s="45" t="s">
        <v>465</v>
      </c>
      <c r="I44" s="48" t="s">
        <v>466</v>
      </c>
      <c r="J44" s="49" t="s">
        <v>512</v>
      </c>
      <c r="K44" s="50" t="s">
        <v>513</v>
      </c>
      <c r="L44" s="413" t="str">
        <f>"Col. "&amp;H5&amp;" + Col. "&amp;I5&amp;" - Col. "&amp;J5&amp;" - "&amp;K5&amp;""</f>
        <v>Col. (e) + Col. (f) - Col. (g) - (h)</v>
      </c>
      <c r="M44" s="50"/>
    </row>
    <row r="45" spans="1:13">
      <c r="A45" s="51">
        <f>+A38+1</f>
        <v>17</v>
      </c>
      <c r="B45" s="414" t="s">
        <v>139</v>
      </c>
      <c r="C45" s="61">
        <v>0</v>
      </c>
      <c r="D45" s="62">
        <v>0</v>
      </c>
      <c r="E45" s="63">
        <v>0</v>
      </c>
      <c r="F45" s="43">
        <f>+C45-D45-E45</f>
        <v>0</v>
      </c>
      <c r="H45" s="61">
        <v>0</v>
      </c>
      <c r="I45" s="62">
        <v>0</v>
      </c>
      <c r="J45" s="62">
        <v>0</v>
      </c>
      <c r="K45" s="62">
        <v>0</v>
      </c>
      <c r="L45" s="415">
        <f>+H45+I45-J45-K45</f>
        <v>0</v>
      </c>
      <c r="M45" s="50"/>
    </row>
    <row r="46" spans="1:13">
      <c r="A46" s="51">
        <f>+A45+1</f>
        <v>18</v>
      </c>
      <c r="B46" s="416" t="s">
        <v>125</v>
      </c>
      <c r="C46" s="61">
        <v>0</v>
      </c>
      <c r="D46" s="62">
        <v>0</v>
      </c>
      <c r="E46" s="63">
        <v>0</v>
      </c>
      <c r="F46" s="43">
        <f>+C46-D46-E46</f>
        <v>0</v>
      </c>
      <c r="H46" s="61">
        <v>0</v>
      </c>
      <c r="I46" s="62">
        <v>0</v>
      </c>
      <c r="J46" s="62">
        <v>0</v>
      </c>
      <c r="K46" s="62">
        <v>0</v>
      </c>
      <c r="L46" s="415">
        <f t="shared" ref="L46:L57" si="4">+H46+I46-J46-K46</f>
        <v>0</v>
      </c>
    </row>
    <row r="47" spans="1:13">
      <c r="A47" s="51">
        <f t="shared" ref="A47:A58" si="5">+A46+1</f>
        <v>19</v>
      </c>
      <c r="B47" s="416" t="s">
        <v>52</v>
      </c>
      <c r="C47" s="61">
        <v>0</v>
      </c>
      <c r="D47" s="62">
        <v>0</v>
      </c>
      <c r="E47" s="63">
        <v>0</v>
      </c>
      <c r="F47" s="43">
        <f t="shared" ref="F47:F57" si="6">+C47-D47-E47</f>
        <v>0</v>
      </c>
      <c r="H47" s="61">
        <v>0</v>
      </c>
      <c r="I47" s="62">
        <v>0</v>
      </c>
      <c r="J47" s="62">
        <v>0</v>
      </c>
      <c r="K47" s="62">
        <v>0</v>
      </c>
      <c r="L47" s="415">
        <f t="shared" si="4"/>
        <v>0</v>
      </c>
    </row>
    <row r="48" spans="1:13">
      <c r="A48" s="51">
        <f t="shared" si="5"/>
        <v>20</v>
      </c>
      <c r="B48" s="416" t="s">
        <v>126</v>
      </c>
      <c r="C48" s="61">
        <v>0</v>
      </c>
      <c r="D48" s="62">
        <v>0</v>
      </c>
      <c r="E48" s="63">
        <v>0</v>
      </c>
      <c r="F48" s="43">
        <f t="shared" si="6"/>
        <v>0</v>
      </c>
      <c r="G48" s="52"/>
      <c r="H48" s="61">
        <v>0</v>
      </c>
      <c r="I48" s="62">
        <v>0</v>
      </c>
      <c r="J48" s="62">
        <v>0</v>
      </c>
      <c r="K48" s="62">
        <v>0</v>
      </c>
      <c r="L48" s="415">
        <f t="shared" si="4"/>
        <v>0</v>
      </c>
    </row>
    <row r="49" spans="1:12">
      <c r="A49" s="51">
        <f t="shared" si="5"/>
        <v>21</v>
      </c>
      <c r="B49" s="416" t="s">
        <v>127</v>
      </c>
      <c r="C49" s="61">
        <v>0</v>
      </c>
      <c r="D49" s="62">
        <v>0</v>
      </c>
      <c r="E49" s="63">
        <v>0</v>
      </c>
      <c r="F49" s="43">
        <f t="shared" si="6"/>
        <v>0</v>
      </c>
      <c r="G49" s="52"/>
      <c r="H49" s="61">
        <v>0</v>
      </c>
      <c r="I49" s="62">
        <v>0</v>
      </c>
      <c r="J49" s="62">
        <v>0</v>
      </c>
      <c r="K49" s="62">
        <v>0</v>
      </c>
      <c r="L49" s="415">
        <f t="shared" si="4"/>
        <v>0</v>
      </c>
    </row>
    <row r="50" spans="1:12">
      <c r="A50" s="51">
        <f t="shared" si="5"/>
        <v>22</v>
      </c>
      <c r="B50" s="416" t="s">
        <v>51</v>
      </c>
      <c r="C50" s="61">
        <v>0</v>
      </c>
      <c r="D50" s="62">
        <v>0</v>
      </c>
      <c r="E50" s="63">
        <v>0</v>
      </c>
      <c r="F50" s="43">
        <f t="shared" si="6"/>
        <v>0</v>
      </c>
      <c r="G50" s="52"/>
      <c r="H50" s="61">
        <v>0</v>
      </c>
      <c r="I50" s="62">
        <v>0</v>
      </c>
      <c r="J50" s="62">
        <v>0</v>
      </c>
      <c r="K50" s="62">
        <v>0</v>
      </c>
      <c r="L50" s="415">
        <f t="shared" si="4"/>
        <v>0</v>
      </c>
    </row>
    <row r="51" spans="1:12">
      <c r="A51" s="51">
        <f t="shared" si="5"/>
        <v>23</v>
      </c>
      <c r="B51" s="416" t="s">
        <v>55</v>
      </c>
      <c r="C51" s="61">
        <v>0</v>
      </c>
      <c r="D51" s="62">
        <v>0</v>
      </c>
      <c r="E51" s="63">
        <v>0</v>
      </c>
      <c r="F51" s="43">
        <f t="shared" si="6"/>
        <v>0</v>
      </c>
      <c r="G51" s="52"/>
      <c r="H51" s="61">
        <v>0</v>
      </c>
      <c r="I51" s="62">
        <v>0</v>
      </c>
      <c r="J51" s="62">
        <v>0</v>
      </c>
      <c r="K51" s="62">
        <v>0</v>
      </c>
      <c r="L51" s="415">
        <f t="shared" si="4"/>
        <v>0</v>
      </c>
    </row>
    <row r="52" spans="1:12">
      <c r="A52" s="51">
        <f t="shared" si="5"/>
        <v>24</v>
      </c>
      <c r="B52" s="416" t="s">
        <v>56</v>
      </c>
      <c r="C52" s="61">
        <v>0</v>
      </c>
      <c r="D52" s="62">
        <v>0</v>
      </c>
      <c r="E52" s="63">
        <v>0</v>
      </c>
      <c r="F52" s="43">
        <f t="shared" si="6"/>
        <v>0</v>
      </c>
      <c r="G52" s="52"/>
      <c r="H52" s="61">
        <v>0</v>
      </c>
      <c r="I52" s="62">
        <v>0</v>
      </c>
      <c r="J52" s="62">
        <v>0</v>
      </c>
      <c r="K52" s="62">
        <v>0</v>
      </c>
      <c r="L52" s="415">
        <f t="shared" si="4"/>
        <v>0</v>
      </c>
    </row>
    <row r="53" spans="1:12">
      <c r="A53" s="51">
        <f t="shared" si="5"/>
        <v>25</v>
      </c>
      <c r="B53" s="416" t="s">
        <v>128</v>
      </c>
      <c r="C53" s="61">
        <v>0</v>
      </c>
      <c r="D53" s="62">
        <v>0</v>
      </c>
      <c r="E53" s="63">
        <v>0</v>
      </c>
      <c r="F53" s="43">
        <f t="shared" si="6"/>
        <v>0</v>
      </c>
      <c r="G53" s="52"/>
      <c r="H53" s="61">
        <v>0</v>
      </c>
      <c r="I53" s="62">
        <v>0</v>
      </c>
      <c r="J53" s="62">
        <v>0</v>
      </c>
      <c r="K53" s="62">
        <v>0</v>
      </c>
      <c r="L53" s="415">
        <f t="shared" si="4"/>
        <v>0</v>
      </c>
    </row>
    <row r="54" spans="1:12">
      <c r="A54" s="51">
        <f t="shared" si="5"/>
        <v>26</v>
      </c>
      <c r="B54" s="416" t="s">
        <v>58</v>
      </c>
      <c r="C54" s="61">
        <v>0</v>
      </c>
      <c r="D54" s="62">
        <v>0</v>
      </c>
      <c r="E54" s="63">
        <v>0</v>
      </c>
      <c r="F54" s="43">
        <f t="shared" si="6"/>
        <v>0</v>
      </c>
      <c r="G54" s="52"/>
      <c r="H54" s="61">
        <v>0</v>
      </c>
      <c r="I54" s="62">
        <v>0</v>
      </c>
      <c r="J54" s="62">
        <v>0</v>
      </c>
      <c r="K54" s="62">
        <v>0</v>
      </c>
      <c r="L54" s="415">
        <f t="shared" si="4"/>
        <v>0</v>
      </c>
    </row>
    <row r="55" spans="1:12">
      <c r="A55" s="51">
        <f>+A54+1</f>
        <v>27</v>
      </c>
      <c r="B55" s="416" t="s">
        <v>59</v>
      </c>
      <c r="C55" s="61">
        <v>0</v>
      </c>
      <c r="D55" s="62">
        <v>0</v>
      </c>
      <c r="E55" s="63">
        <v>0</v>
      </c>
      <c r="F55" s="43">
        <f t="shared" si="6"/>
        <v>0</v>
      </c>
      <c r="G55" s="52"/>
      <c r="H55" s="61">
        <v>0</v>
      </c>
      <c r="I55" s="62">
        <v>0</v>
      </c>
      <c r="J55" s="62">
        <v>0</v>
      </c>
      <c r="K55" s="62">
        <v>0</v>
      </c>
      <c r="L55" s="415">
        <f t="shared" si="4"/>
        <v>0</v>
      </c>
    </row>
    <row r="56" spans="1:12">
      <c r="A56" s="51">
        <f t="shared" si="5"/>
        <v>28</v>
      </c>
      <c r="B56" s="416" t="s">
        <v>60</v>
      </c>
      <c r="C56" s="61">
        <v>0</v>
      </c>
      <c r="D56" s="62">
        <v>0</v>
      </c>
      <c r="E56" s="63">
        <v>0</v>
      </c>
      <c r="F56" s="43">
        <f t="shared" si="6"/>
        <v>0</v>
      </c>
      <c r="G56" s="52"/>
      <c r="H56" s="61">
        <v>0</v>
      </c>
      <c r="I56" s="62">
        <v>0</v>
      </c>
      <c r="J56" s="62">
        <v>0</v>
      </c>
      <c r="K56" s="62">
        <v>0</v>
      </c>
      <c r="L56" s="415">
        <f t="shared" si="4"/>
        <v>0</v>
      </c>
    </row>
    <row r="57" spans="1:12">
      <c r="A57" s="51">
        <f t="shared" si="5"/>
        <v>29</v>
      </c>
      <c r="B57" s="416" t="s">
        <v>129</v>
      </c>
      <c r="C57" s="61">
        <v>0</v>
      </c>
      <c r="D57" s="64">
        <v>0</v>
      </c>
      <c r="E57" s="63">
        <v>0</v>
      </c>
      <c r="F57" s="58">
        <f t="shared" si="6"/>
        <v>0</v>
      </c>
      <c r="G57" s="52"/>
      <c r="H57" s="61">
        <v>0</v>
      </c>
      <c r="I57" s="62">
        <v>0</v>
      </c>
      <c r="J57" s="62">
        <v>0</v>
      </c>
      <c r="K57" s="62">
        <v>0</v>
      </c>
      <c r="L57" s="415">
        <f t="shared" si="4"/>
        <v>0</v>
      </c>
    </row>
    <row r="58" spans="1:12" ht="15.6" thickBot="1">
      <c r="A58" s="51">
        <f t="shared" si="5"/>
        <v>30</v>
      </c>
      <c r="B58" s="417" t="s">
        <v>77</v>
      </c>
      <c r="C58" s="418"/>
      <c r="D58" s="419">
        <f>+SUM(D45:D57)/13</f>
        <v>0</v>
      </c>
      <c r="E58" s="420"/>
      <c r="F58" s="418">
        <f>+SUM(F45:F57)/13</f>
        <v>0</v>
      </c>
      <c r="G58" s="349"/>
      <c r="H58" s="418"/>
      <c r="I58" s="349"/>
      <c r="J58" s="421"/>
      <c r="K58" s="418"/>
      <c r="L58" s="422">
        <f>+SUM(L45:L57)/13</f>
        <v>0</v>
      </c>
    </row>
    <row r="59" spans="1:12">
      <c r="G59" s="52"/>
      <c r="I59" s="52"/>
      <c r="J59" s="53"/>
    </row>
    <row r="60" spans="1:12">
      <c r="G60" s="52"/>
      <c r="I60" s="52"/>
      <c r="J60" s="53"/>
    </row>
    <row r="61" spans="1:12" ht="15.6" thickBot="1">
      <c r="C61" s="293"/>
      <c r="G61" s="52"/>
      <c r="I61" s="52"/>
      <c r="J61" s="53"/>
    </row>
    <row r="62" spans="1:12" ht="45">
      <c r="A62" s="51">
        <f>+A58+1</f>
        <v>31</v>
      </c>
      <c r="B62" s="392" t="s">
        <v>140</v>
      </c>
      <c r="C62" s="393" t="s">
        <v>467</v>
      </c>
      <c r="D62" s="790">
        <v>0</v>
      </c>
      <c r="G62" s="52"/>
      <c r="I62" s="52"/>
      <c r="J62" s="53"/>
    </row>
    <row r="63" spans="1:12" ht="30">
      <c r="A63" s="51">
        <f>+A62+1</f>
        <v>32</v>
      </c>
      <c r="B63" s="394" t="s">
        <v>142</v>
      </c>
      <c r="C63" s="406" t="str">
        <f>"(Line "&amp;A58&amp;", Col. "&amp;L5&amp;")"</f>
        <v>(Line 30, Col. (i))</v>
      </c>
      <c r="D63" s="395">
        <f>+L58</f>
        <v>0</v>
      </c>
      <c r="G63" s="52"/>
      <c r="I63" s="52"/>
      <c r="J63" s="53"/>
    </row>
    <row r="64" spans="1:12" ht="30">
      <c r="A64" s="51">
        <f>+A63+1</f>
        <v>33</v>
      </c>
      <c r="B64" s="373" t="s">
        <v>143</v>
      </c>
      <c r="C64" s="406" t="str">
        <f>"(Line "&amp;A62&amp;" / Line "&amp;A63&amp;")"</f>
        <v>(Line 31 / Line 32)</v>
      </c>
      <c r="D64" s="396" t="e">
        <f>+D62/D63</f>
        <v>#DIV/0!</v>
      </c>
      <c r="G64" s="52"/>
      <c r="I64" s="52"/>
      <c r="J64" s="53"/>
    </row>
    <row r="65" spans="1:10">
      <c r="B65" s="373"/>
      <c r="C65" s="397"/>
      <c r="D65" s="395"/>
      <c r="G65" s="52"/>
      <c r="I65" s="52"/>
      <c r="J65" s="53"/>
    </row>
    <row r="66" spans="1:10">
      <c r="A66" s="51">
        <f>+A64+1</f>
        <v>34</v>
      </c>
      <c r="B66" s="394" t="s">
        <v>141</v>
      </c>
      <c r="C66" s="398" t="s">
        <v>468</v>
      </c>
      <c r="D66" s="791">
        <v>0</v>
      </c>
      <c r="G66" s="52"/>
      <c r="I66" s="52"/>
      <c r="J66" s="53"/>
    </row>
    <row r="67" spans="1:10" ht="30">
      <c r="A67" s="51">
        <f>+A66+1</f>
        <v>35</v>
      </c>
      <c r="B67" s="394" t="s">
        <v>137</v>
      </c>
      <c r="C67" s="406" t="str">
        <f>"(Line "&amp;A58&amp;", Col. "&amp;D5&amp;")"</f>
        <v>(Line 30, Col. (b))</v>
      </c>
      <c r="D67" s="399">
        <f>+D58</f>
        <v>0</v>
      </c>
      <c r="G67" s="52"/>
      <c r="I67" s="52"/>
      <c r="J67" s="53"/>
    </row>
    <row r="68" spans="1:10" ht="30.6" thickBot="1">
      <c r="A68" s="51">
        <f>+A67+1</f>
        <v>36</v>
      </c>
      <c r="B68" s="400" t="s">
        <v>144</v>
      </c>
      <c r="C68" s="367" t="str">
        <f>"(Line "&amp;A66&amp;" / Line "&amp;A67&amp;")"</f>
        <v>(Line 34 / Line 35)</v>
      </c>
      <c r="D68" s="402">
        <f>+IF(D67=0,0,(D66/D67))</f>
        <v>0</v>
      </c>
      <c r="G68" s="52"/>
      <c r="I68" s="52"/>
      <c r="J68" s="53"/>
    </row>
    <row r="69" spans="1:10">
      <c r="G69" s="52"/>
      <c r="I69" s="52"/>
      <c r="J69" s="53"/>
    </row>
    <row r="70" spans="1:10">
      <c r="B70" s="43" t="s">
        <v>570</v>
      </c>
      <c r="G70" s="52"/>
      <c r="I70" s="52"/>
      <c r="J70" s="53"/>
    </row>
    <row r="71" spans="1:10">
      <c r="G71" s="52"/>
      <c r="I71" s="52"/>
      <c r="J71" s="53"/>
    </row>
    <row r="99" spans="1:10" ht="33.75" customHeight="1">
      <c r="A99" s="901"/>
      <c r="B99" s="901"/>
      <c r="C99" s="901"/>
      <c r="D99" s="901"/>
      <c r="E99" s="901"/>
      <c r="F99" s="901"/>
      <c r="G99" s="901"/>
      <c r="H99" s="901"/>
      <c r="I99" s="901"/>
      <c r="J99" s="901"/>
    </row>
    <row r="100" spans="1:10">
      <c r="A100" s="901"/>
      <c r="B100" s="901"/>
      <c r="C100" s="901"/>
      <c r="D100" s="901"/>
      <c r="E100" s="901"/>
      <c r="F100" s="901"/>
      <c r="G100" s="901"/>
      <c r="H100" s="901"/>
      <c r="I100" s="901"/>
      <c r="J100" s="901"/>
    </row>
    <row r="101" spans="1:10">
      <c r="A101" s="901"/>
      <c r="B101" s="901"/>
      <c r="C101" s="901"/>
      <c r="D101" s="901"/>
      <c r="E101" s="901"/>
      <c r="F101" s="901"/>
      <c r="G101" s="901"/>
      <c r="H101" s="901"/>
      <c r="I101" s="901"/>
      <c r="J101" s="901"/>
    </row>
    <row r="102" spans="1:10" ht="33.75" customHeight="1">
      <c r="A102" s="901"/>
      <c r="B102" s="901"/>
      <c r="C102" s="901"/>
      <c r="D102" s="901"/>
      <c r="E102" s="901"/>
      <c r="F102" s="901"/>
      <c r="G102" s="901"/>
      <c r="H102" s="901"/>
      <c r="I102" s="901"/>
      <c r="J102" s="901"/>
    </row>
  </sheetData>
  <mergeCells count="9">
    <mergeCell ref="A1:L1"/>
    <mergeCell ref="A2:L2"/>
    <mergeCell ref="A3:L3"/>
    <mergeCell ref="C42:F42"/>
    <mergeCell ref="A102:J102"/>
    <mergeCell ref="A101:J101"/>
    <mergeCell ref="A100:J100"/>
    <mergeCell ref="A99:J99"/>
    <mergeCell ref="H42:L42"/>
  </mergeCells>
  <conditionalFormatting sqref="E58:E82">
    <cfRule type="cellIs" dxfId="3" priority="1" operator="equal">
      <formula>0</formula>
    </cfRule>
    <cfRule type="cellIs" dxfId="2" priority="2" operator="notEqual">
      <formula>12</formula>
    </cfRule>
  </conditionalFormatting>
  <pageMargins left="0.7" right="0.7" top="0.75" bottom="0.75" header="0.3" footer="0.3"/>
  <pageSetup scale="1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6DB9-CB86-4B51-98E0-E7D45ABFEE40}">
  <sheetPr>
    <pageSetUpPr fitToPage="1"/>
  </sheetPr>
  <dimension ref="A1:M76"/>
  <sheetViews>
    <sheetView zoomScale="90" zoomScaleNormal="90" zoomScaleSheetLayoutView="100" zoomScalePageLayoutView="80" workbookViewId="0">
      <selection sqref="A1:L1"/>
    </sheetView>
  </sheetViews>
  <sheetFormatPr defaultColWidth="9.33203125" defaultRowHeight="15"/>
  <cols>
    <col min="1" max="1" width="6.33203125" style="51" customWidth="1"/>
    <col min="2" max="2" width="30.44140625" style="43" customWidth="1"/>
    <col min="3" max="4" width="17.6640625" style="43" customWidth="1"/>
    <col min="5" max="5" width="19.33203125" style="51" customWidth="1"/>
    <col min="6" max="6" width="17.6640625" style="43" customWidth="1"/>
    <col min="7" max="7" width="12.109375" style="43" customWidth="1"/>
    <col min="8" max="8" width="18.33203125" style="43" customWidth="1"/>
    <col min="9" max="9" width="17.33203125" style="43" customWidth="1"/>
    <col min="10" max="10" width="18.44140625" style="43" bestFit="1" customWidth="1"/>
    <col min="11" max="11" width="20" style="43" customWidth="1"/>
    <col min="12" max="12" width="28.6640625" style="43" customWidth="1"/>
    <col min="13" max="13" width="10" style="43" customWidth="1"/>
    <col min="14" max="14" width="16.33203125" style="43" customWidth="1"/>
    <col min="15" max="15" width="33.5546875" style="43" bestFit="1" customWidth="1"/>
    <col min="16" max="16384" width="9.33203125" style="43"/>
  </cols>
  <sheetData>
    <row r="1" spans="1:13" ht="15.6">
      <c r="A1" s="898" t="s">
        <v>64</v>
      </c>
      <c r="B1" s="898"/>
      <c r="C1" s="898"/>
      <c r="D1" s="898"/>
      <c r="E1" s="898"/>
      <c r="F1" s="898"/>
      <c r="G1" s="898"/>
      <c r="H1" s="898"/>
      <c r="I1" s="898"/>
      <c r="J1" s="898"/>
      <c r="K1" s="898"/>
      <c r="L1" s="898"/>
    </row>
    <row r="2" spans="1:13" ht="15.6">
      <c r="A2" s="898" t="s">
        <v>720</v>
      </c>
      <c r="B2" s="898"/>
      <c r="C2" s="898"/>
      <c r="D2" s="898"/>
      <c r="E2" s="898"/>
      <c r="F2" s="898"/>
      <c r="G2" s="898"/>
      <c r="H2" s="898"/>
      <c r="I2" s="898"/>
      <c r="J2" s="898"/>
      <c r="K2" s="898"/>
      <c r="L2" s="898"/>
    </row>
    <row r="3" spans="1:13" ht="15.6">
      <c r="A3" s="899" t="str">
        <f>+'Appendix A'!K3</f>
        <v>Actual or Projected for the 12 Months Ended December ….</v>
      </c>
      <c r="B3" s="899"/>
      <c r="C3" s="899"/>
      <c r="D3" s="899"/>
      <c r="E3" s="899"/>
      <c r="F3" s="899"/>
      <c r="G3" s="899"/>
      <c r="H3" s="899"/>
      <c r="I3" s="899"/>
      <c r="J3" s="899"/>
      <c r="K3" s="899"/>
      <c r="L3" s="899"/>
    </row>
    <row r="4" spans="1:13" ht="15.6">
      <c r="A4" s="403"/>
      <c r="B4" s="42"/>
      <c r="C4" s="42"/>
      <c r="D4" s="42"/>
      <c r="E4" s="42"/>
      <c r="F4" s="42"/>
      <c r="G4" s="42"/>
      <c r="H4" s="42"/>
      <c r="I4" s="42"/>
      <c r="J4" s="42"/>
      <c r="K4" s="42"/>
      <c r="L4" s="42"/>
    </row>
    <row r="5" spans="1:13" ht="15.6">
      <c r="A5" s="403"/>
      <c r="B5" s="42"/>
      <c r="C5" s="42" t="s">
        <v>69</v>
      </c>
      <c r="D5" s="42" t="s">
        <v>70</v>
      </c>
      <c r="E5" s="42" t="s">
        <v>71</v>
      </c>
      <c r="F5" s="42" t="s">
        <v>72</v>
      </c>
      <c r="H5" s="42" t="s">
        <v>73</v>
      </c>
      <c r="I5" s="404" t="s">
        <v>74</v>
      </c>
      <c r="J5" s="404" t="s">
        <v>75</v>
      </c>
      <c r="K5" s="404" t="s">
        <v>76</v>
      </c>
      <c r="L5" s="404" t="s">
        <v>93</v>
      </c>
      <c r="M5" s="404"/>
    </row>
    <row r="6" spans="1:13" ht="16.2" thickBot="1">
      <c r="A6" s="46" t="s">
        <v>123</v>
      </c>
      <c r="B6" s="42"/>
      <c r="C6" s="42"/>
      <c r="E6" s="42"/>
      <c r="F6" s="42"/>
      <c r="G6" s="42"/>
      <c r="H6" s="42"/>
      <c r="I6" s="42"/>
      <c r="J6" s="42"/>
      <c r="K6" s="42"/>
      <c r="L6" s="42"/>
    </row>
    <row r="7" spans="1:13" ht="15.6">
      <c r="A7" s="403"/>
      <c r="B7" s="291"/>
      <c r="C7" s="292"/>
      <c r="D7" s="292" t="s">
        <v>366</v>
      </c>
      <c r="E7" s="292" t="s">
        <v>367</v>
      </c>
      <c r="F7" s="292" t="s">
        <v>368</v>
      </c>
      <c r="G7" s="666" t="s">
        <v>369</v>
      </c>
      <c r="H7" s="42"/>
      <c r="I7" s="42"/>
      <c r="J7" s="42"/>
      <c r="K7" s="42"/>
      <c r="L7" s="42"/>
    </row>
    <row r="8" spans="1:13">
      <c r="A8" s="403">
        <v>1</v>
      </c>
      <c r="B8" s="373" t="s">
        <v>145</v>
      </c>
      <c r="C8" s="406" t="str">
        <f>"Line "&amp;A$32&amp;", Col. "&amp;L$5&amp;""</f>
        <v>Line 18, Col. (i)</v>
      </c>
      <c r="D8" s="375">
        <f>+L32</f>
        <v>0</v>
      </c>
      <c r="E8" s="787" t="e">
        <f>+D8/D11</f>
        <v>#DIV/0!</v>
      </c>
      <c r="F8" s="376" t="e">
        <f>+D38</f>
        <v>#DIV/0!</v>
      </c>
      <c r="G8" s="667" t="e">
        <f>E8*F8</f>
        <v>#DIV/0!</v>
      </c>
      <c r="H8" s="378"/>
      <c r="I8" s="378"/>
      <c r="J8" s="378"/>
      <c r="K8" s="378"/>
      <c r="L8" s="378"/>
      <c r="M8" s="665"/>
    </row>
    <row r="9" spans="1:13">
      <c r="A9" s="403">
        <f>+A8+1</f>
        <v>2</v>
      </c>
      <c r="B9" s="373" t="s">
        <v>146</v>
      </c>
      <c r="C9" s="406" t="str">
        <f>"Line "&amp;A$32&amp;", Col. "&amp;D$5&amp;""</f>
        <v>Line 18, Col. (b)</v>
      </c>
      <c r="D9" s="380">
        <f>+D32</f>
        <v>0</v>
      </c>
      <c r="E9" s="787" t="e">
        <f>+D9/D11</f>
        <v>#DIV/0!</v>
      </c>
      <c r="F9" s="381">
        <f>+D42</f>
        <v>0</v>
      </c>
      <c r="G9" s="667" t="e">
        <f>E9*F9</f>
        <v>#DIV/0!</v>
      </c>
      <c r="H9" s="378"/>
      <c r="I9" s="378"/>
      <c r="J9" s="378"/>
      <c r="K9" s="378"/>
      <c r="L9" s="378"/>
      <c r="M9" s="665"/>
    </row>
    <row r="10" spans="1:13">
      <c r="A10" s="403">
        <f t="shared" ref="A10:A11" si="0">+A9+1</f>
        <v>3</v>
      </c>
      <c r="B10" s="373" t="s">
        <v>147</v>
      </c>
      <c r="C10" s="406" t="str">
        <f>"Line "&amp;A$32&amp;", Col. "&amp;F$5&amp;""</f>
        <v>Line 18, Col. (d)</v>
      </c>
      <c r="D10" s="382">
        <f>+F32</f>
        <v>0</v>
      </c>
      <c r="E10" s="788" t="e">
        <f>+D10/D11</f>
        <v>#DIV/0!</v>
      </c>
      <c r="F10" s="383">
        <v>0.106</v>
      </c>
      <c r="G10" s="668" t="e">
        <f>E10*F10</f>
        <v>#DIV/0!</v>
      </c>
      <c r="H10" s="378"/>
      <c r="I10" s="378"/>
      <c r="J10" s="378"/>
      <c r="K10" s="378"/>
      <c r="L10" s="378"/>
      <c r="M10" s="665"/>
    </row>
    <row r="11" spans="1:13" ht="15.6" thickBot="1">
      <c r="A11" s="403">
        <f t="shared" si="0"/>
        <v>4</v>
      </c>
      <c r="B11" s="385" t="s">
        <v>148</v>
      </c>
      <c r="C11" s="386"/>
      <c r="D11" s="387">
        <f>SUM(D8:D10)</f>
        <v>0</v>
      </c>
      <c r="E11" s="388" t="e">
        <f>+SUM(E8:E10)</f>
        <v>#DIV/0!</v>
      </c>
      <c r="F11" s="367" t="s">
        <v>682</v>
      </c>
      <c r="G11" s="669" t="e">
        <f>SUM(G8:G10)</f>
        <v>#DIV/0!</v>
      </c>
      <c r="H11" s="378"/>
      <c r="I11" s="378"/>
      <c r="J11" s="378"/>
      <c r="K11" s="378"/>
      <c r="L11" s="378"/>
      <c r="M11" s="378"/>
    </row>
    <row r="12" spans="1:13" ht="15.6">
      <c r="A12" s="403"/>
      <c r="B12" s="42"/>
      <c r="C12" s="42"/>
      <c r="D12" s="42"/>
      <c r="E12" s="42"/>
      <c r="F12" s="42"/>
      <c r="G12" s="42"/>
      <c r="H12" s="42"/>
      <c r="I12" s="42"/>
      <c r="J12" s="42"/>
      <c r="K12" s="42"/>
      <c r="L12" s="42"/>
    </row>
    <row r="13" spans="1:13" ht="19.5" customHeight="1">
      <c r="A13" s="403"/>
      <c r="B13" s="903" t="s">
        <v>785</v>
      </c>
      <c r="C13" s="903"/>
      <c r="D13" s="903"/>
      <c r="E13" s="903"/>
      <c r="F13" s="903"/>
      <c r="G13" s="903"/>
      <c r="H13" s="42"/>
      <c r="I13" s="42"/>
      <c r="J13" s="42"/>
      <c r="K13" s="42"/>
      <c r="L13" s="42"/>
    </row>
    <row r="14" spans="1:13" ht="19.5" customHeight="1">
      <c r="A14" s="403"/>
      <c r="B14" s="903" t="s">
        <v>786</v>
      </c>
      <c r="C14" s="903"/>
      <c r="D14" s="903"/>
      <c r="E14" s="903"/>
      <c r="F14" s="903"/>
      <c r="G14" s="903"/>
      <c r="H14" s="42"/>
      <c r="I14" s="42"/>
      <c r="J14" s="42"/>
      <c r="K14" s="42"/>
      <c r="L14" s="42"/>
    </row>
    <row r="15" spans="1:13" ht="16.2" thickBot="1">
      <c r="A15" s="403"/>
      <c r="B15" s="42"/>
      <c r="C15" s="42"/>
      <c r="D15" s="42"/>
      <c r="E15" s="42"/>
      <c r="F15" s="42"/>
      <c r="G15" s="42"/>
      <c r="H15" s="42"/>
      <c r="I15" s="42"/>
      <c r="J15" s="42"/>
      <c r="K15" s="42"/>
      <c r="L15" s="42"/>
    </row>
    <row r="16" spans="1:13" ht="15.6">
      <c r="A16" s="403"/>
      <c r="B16" s="408"/>
      <c r="C16" s="900" t="s">
        <v>124</v>
      </c>
      <c r="D16" s="900"/>
      <c r="E16" s="900"/>
      <c r="F16" s="900"/>
      <c r="G16" s="409"/>
      <c r="H16" s="900" t="s">
        <v>132</v>
      </c>
      <c r="I16" s="900"/>
      <c r="J16" s="900"/>
      <c r="K16" s="900"/>
      <c r="L16" s="902"/>
      <c r="M16" s="41"/>
    </row>
    <row r="17" spans="1:13" ht="78">
      <c r="A17" s="407"/>
      <c r="B17" s="410"/>
      <c r="C17" s="44" t="s">
        <v>9</v>
      </c>
      <c r="D17" s="56" t="s">
        <v>138</v>
      </c>
      <c r="E17" s="55" t="s">
        <v>130</v>
      </c>
      <c r="F17" s="56" t="s">
        <v>131</v>
      </c>
      <c r="G17" s="56"/>
      <c r="H17" s="56" t="s">
        <v>9</v>
      </c>
      <c r="I17" s="57" t="s">
        <v>133</v>
      </c>
      <c r="J17" s="56" t="s">
        <v>134</v>
      </c>
      <c r="K17" s="60" t="s">
        <v>135</v>
      </c>
      <c r="L17" s="411" t="s">
        <v>136</v>
      </c>
      <c r="M17" s="41"/>
    </row>
    <row r="18" spans="1:13" ht="30">
      <c r="B18" s="412" t="s">
        <v>50</v>
      </c>
      <c r="C18" s="45" t="s">
        <v>462</v>
      </c>
      <c r="D18" s="45" t="s">
        <v>463</v>
      </c>
      <c r="E18" s="46" t="s">
        <v>464</v>
      </c>
      <c r="F18" s="368" t="str">
        <f>"Col. "&amp;C5&amp;" - Col. "&amp;D5&amp;" - Col. "&amp;E5&amp;""</f>
        <v>Col. (a) - Col. (b) - Col. (c)</v>
      </c>
      <c r="G18" s="47"/>
      <c r="H18" s="45" t="s">
        <v>465</v>
      </c>
      <c r="I18" s="48" t="s">
        <v>466</v>
      </c>
      <c r="J18" s="49" t="s">
        <v>512</v>
      </c>
      <c r="K18" s="50" t="s">
        <v>513</v>
      </c>
      <c r="L18" s="413" t="str">
        <f>"Col. "&amp;H5&amp;" + Col. "&amp;I5&amp;" - Col. "&amp;J5&amp;" - "&amp;K5&amp;""</f>
        <v>Col. (e) + Col. (f) - Col. (g) - (h)</v>
      </c>
      <c r="M18" s="50"/>
    </row>
    <row r="19" spans="1:13">
      <c r="A19" s="51">
        <f>+A11+1</f>
        <v>5</v>
      </c>
      <c r="B19" s="414" t="s">
        <v>139</v>
      </c>
      <c r="C19" s="61">
        <v>0</v>
      </c>
      <c r="D19" s="62">
        <v>0</v>
      </c>
      <c r="E19" s="63">
        <v>0</v>
      </c>
      <c r="F19" s="43">
        <f>+C19-D19-E19</f>
        <v>0</v>
      </c>
      <c r="H19" s="61">
        <v>0</v>
      </c>
      <c r="I19" s="62">
        <v>0</v>
      </c>
      <c r="J19" s="62">
        <v>0</v>
      </c>
      <c r="K19" s="62">
        <v>0</v>
      </c>
      <c r="L19" s="415">
        <f>+H19+I19-J19-K19</f>
        <v>0</v>
      </c>
      <c r="M19" s="50"/>
    </row>
    <row r="20" spans="1:13">
      <c r="A20" s="51">
        <f>+A19+1</f>
        <v>6</v>
      </c>
      <c r="B20" s="416" t="s">
        <v>125</v>
      </c>
      <c r="C20" s="61">
        <v>0</v>
      </c>
      <c r="D20" s="62">
        <v>0</v>
      </c>
      <c r="E20" s="63">
        <v>0</v>
      </c>
      <c r="F20" s="43">
        <f>+C20-D20-E20</f>
        <v>0</v>
      </c>
      <c r="H20" s="61">
        <v>0</v>
      </c>
      <c r="I20" s="62">
        <v>0</v>
      </c>
      <c r="J20" s="62">
        <v>0</v>
      </c>
      <c r="K20" s="62">
        <v>0</v>
      </c>
      <c r="L20" s="415">
        <f t="shared" ref="L20:L31" si="1">+H20+I20-J20-K20</f>
        <v>0</v>
      </c>
    </row>
    <row r="21" spans="1:13">
      <c r="A21" s="51">
        <f t="shared" ref="A21:A32" si="2">+A20+1</f>
        <v>7</v>
      </c>
      <c r="B21" s="416" t="s">
        <v>52</v>
      </c>
      <c r="C21" s="61">
        <v>0</v>
      </c>
      <c r="D21" s="62">
        <v>0</v>
      </c>
      <c r="E21" s="63">
        <v>0</v>
      </c>
      <c r="F21" s="43">
        <f t="shared" ref="F21:F31" si="3">+C21-D21-E21</f>
        <v>0</v>
      </c>
      <c r="H21" s="61">
        <v>0</v>
      </c>
      <c r="I21" s="62">
        <v>0</v>
      </c>
      <c r="J21" s="62">
        <v>0</v>
      </c>
      <c r="K21" s="62">
        <v>0</v>
      </c>
      <c r="L21" s="415">
        <f t="shared" si="1"/>
        <v>0</v>
      </c>
    </row>
    <row r="22" spans="1:13">
      <c r="A22" s="51">
        <f t="shared" si="2"/>
        <v>8</v>
      </c>
      <c r="B22" s="416" t="s">
        <v>126</v>
      </c>
      <c r="C22" s="61">
        <v>0</v>
      </c>
      <c r="D22" s="62">
        <v>0</v>
      </c>
      <c r="E22" s="63">
        <v>0</v>
      </c>
      <c r="F22" s="43">
        <f t="shared" si="3"/>
        <v>0</v>
      </c>
      <c r="G22" s="52"/>
      <c r="H22" s="61">
        <v>0</v>
      </c>
      <c r="I22" s="62">
        <v>0</v>
      </c>
      <c r="J22" s="62">
        <v>0</v>
      </c>
      <c r="K22" s="62">
        <v>0</v>
      </c>
      <c r="L22" s="415">
        <f t="shared" si="1"/>
        <v>0</v>
      </c>
    </row>
    <row r="23" spans="1:13">
      <c r="A23" s="51">
        <f t="shared" si="2"/>
        <v>9</v>
      </c>
      <c r="B23" s="416" t="s">
        <v>127</v>
      </c>
      <c r="C23" s="61">
        <v>0</v>
      </c>
      <c r="D23" s="62">
        <v>0</v>
      </c>
      <c r="E23" s="63">
        <v>0</v>
      </c>
      <c r="F23" s="43">
        <f t="shared" si="3"/>
        <v>0</v>
      </c>
      <c r="G23" s="52"/>
      <c r="H23" s="61">
        <v>0</v>
      </c>
      <c r="I23" s="62">
        <v>0</v>
      </c>
      <c r="J23" s="62">
        <v>0</v>
      </c>
      <c r="K23" s="62">
        <v>0</v>
      </c>
      <c r="L23" s="415">
        <f t="shared" si="1"/>
        <v>0</v>
      </c>
    </row>
    <row r="24" spans="1:13">
      <c r="A24" s="51">
        <f t="shared" si="2"/>
        <v>10</v>
      </c>
      <c r="B24" s="416" t="s">
        <v>51</v>
      </c>
      <c r="C24" s="61">
        <v>0</v>
      </c>
      <c r="D24" s="62">
        <v>0</v>
      </c>
      <c r="E24" s="63">
        <v>0</v>
      </c>
      <c r="F24" s="43">
        <f t="shared" si="3"/>
        <v>0</v>
      </c>
      <c r="G24" s="52"/>
      <c r="H24" s="61">
        <v>0</v>
      </c>
      <c r="I24" s="62">
        <v>0</v>
      </c>
      <c r="J24" s="62">
        <v>0</v>
      </c>
      <c r="K24" s="62">
        <v>0</v>
      </c>
      <c r="L24" s="415">
        <f t="shared" si="1"/>
        <v>0</v>
      </c>
    </row>
    <row r="25" spans="1:13">
      <c r="A25" s="51">
        <f t="shared" si="2"/>
        <v>11</v>
      </c>
      <c r="B25" s="416" t="s">
        <v>55</v>
      </c>
      <c r="C25" s="61">
        <v>0</v>
      </c>
      <c r="D25" s="62">
        <v>0</v>
      </c>
      <c r="E25" s="63">
        <v>0</v>
      </c>
      <c r="F25" s="43">
        <f t="shared" si="3"/>
        <v>0</v>
      </c>
      <c r="G25" s="52"/>
      <c r="H25" s="61">
        <v>0</v>
      </c>
      <c r="I25" s="62">
        <v>0</v>
      </c>
      <c r="J25" s="62">
        <v>0</v>
      </c>
      <c r="K25" s="62">
        <v>0</v>
      </c>
      <c r="L25" s="415">
        <f t="shared" si="1"/>
        <v>0</v>
      </c>
    </row>
    <row r="26" spans="1:13">
      <c r="A26" s="51">
        <f t="shared" si="2"/>
        <v>12</v>
      </c>
      <c r="B26" s="416" t="s">
        <v>56</v>
      </c>
      <c r="C26" s="61">
        <v>0</v>
      </c>
      <c r="D26" s="62">
        <v>0</v>
      </c>
      <c r="E26" s="63">
        <v>0</v>
      </c>
      <c r="F26" s="43">
        <f t="shared" si="3"/>
        <v>0</v>
      </c>
      <c r="G26" s="52"/>
      <c r="H26" s="61">
        <v>0</v>
      </c>
      <c r="I26" s="62">
        <v>0</v>
      </c>
      <c r="J26" s="62">
        <v>0</v>
      </c>
      <c r="K26" s="62">
        <v>0</v>
      </c>
      <c r="L26" s="415">
        <f t="shared" si="1"/>
        <v>0</v>
      </c>
    </row>
    <row r="27" spans="1:13">
      <c r="A27" s="51">
        <f t="shared" si="2"/>
        <v>13</v>
      </c>
      <c r="B27" s="416" t="s">
        <v>128</v>
      </c>
      <c r="C27" s="61">
        <v>0</v>
      </c>
      <c r="D27" s="62">
        <v>0</v>
      </c>
      <c r="E27" s="63">
        <v>0</v>
      </c>
      <c r="F27" s="43">
        <f t="shared" si="3"/>
        <v>0</v>
      </c>
      <c r="G27" s="52"/>
      <c r="H27" s="61">
        <v>0</v>
      </c>
      <c r="I27" s="62">
        <v>0</v>
      </c>
      <c r="J27" s="62">
        <v>0</v>
      </c>
      <c r="K27" s="62">
        <v>0</v>
      </c>
      <c r="L27" s="415">
        <f t="shared" si="1"/>
        <v>0</v>
      </c>
    </row>
    <row r="28" spans="1:13">
      <c r="A28" s="51">
        <f t="shared" si="2"/>
        <v>14</v>
      </c>
      <c r="B28" s="416" t="s">
        <v>58</v>
      </c>
      <c r="C28" s="61">
        <v>0</v>
      </c>
      <c r="D28" s="62">
        <v>0</v>
      </c>
      <c r="E28" s="63">
        <v>0</v>
      </c>
      <c r="F28" s="43">
        <f t="shared" si="3"/>
        <v>0</v>
      </c>
      <c r="G28" s="52"/>
      <c r="H28" s="61">
        <v>0</v>
      </c>
      <c r="I28" s="62">
        <v>0</v>
      </c>
      <c r="J28" s="62">
        <v>0</v>
      </c>
      <c r="K28" s="62">
        <v>0</v>
      </c>
      <c r="L28" s="415">
        <f t="shared" si="1"/>
        <v>0</v>
      </c>
    </row>
    <row r="29" spans="1:13">
      <c r="A29" s="51">
        <f>+A28+1</f>
        <v>15</v>
      </c>
      <c r="B29" s="416" t="s">
        <v>59</v>
      </c>
      <c r="C29" s="61">
        <v>0</v>
      </c>
      <c r="D29" s="62">
        <v>0</v>
      </c>
      <c r="E29" s="63">
        <v>0</v>
      </c>
      <c r="F29" s="43">
        <f t="shared" si="3"/>
        <v>0</v>
      </c>
      <c r="G29" s="52"/>
      <c r="H29" s="61">
        <v>0</v>
      </c>
      <c r="I29" s="62">
        <v>0</v>
      </c>
      <c r="J29" s="62">
        <v>0</v>
      </c>
      <c r="K29" s="62">
        <v>0</v>
      </c>
      <c r="L29" s="415">
        <f t="shared" si="1"/>
        <v>0</v>
      </c>
    </row>
    <row r="30" spans="1:13">
      <c r="A30" s="51">
        <f t="shared" si="2"/>
        <v>16</v>
      </c>
      <c r="B30" s="416" t="s">
        <v>60</v>
      </c>
      <c r="C30" s="61">
        <v>0</v>
      </c>
      <c r="D30" s="62">
        <v>0</v>
      </c>
      <c r="E30" s="63">
        <v>0</v>
      </c>
      <c r="F30" s="43">
        <f t="shared" si="3"/>
        <v>0</v>
      </c>
      <c r="G30" s="52"/>
      <c r="H30" s="61">
        <v>0</v>
      </c>
      <c r="I30" s="62">
        <v>0</v>
      </c>
      <c r="J30" s="62">
        <v>0</v>
      </c>
      <c r="K30" s="62">
        <v>0</v>
      </c>
      <c r="L30" s="415">
        <f t="shared" si="1"/>
        <v>0</v>
      </c>
    </row>
    <row r="31" spans="1:13">
      <c r="A31" s="51">
        <f t="shared" si="2"/>
        <v>17</v>
      </c>
      <c r="B31" s="416" t="s">
        <v>129</v>
      </c>
      <c r="C31" s="61">
        <v>0</v>
      </c>
      <c r="D31" s="64">
        <v>0</v>
      </c>
      <c r="E31" s="63">
        <v>0</v>
      </c>
      <c r="F31" s="58">
        <f t="shared" si="3"/>
        <v>0</v>
      </c>
      <c r="G31" s="52"/>
      <c r="H31" s="61">
        <v>0</v>
      </c>
      <c r="I31" s="62">
        <v>0</v>
      </c>
      <c r="J31" s="62">
        <v>0</v>
      </c>
      <c r="K31" s="62">
        <v>0</v>
      </c>
      <c r="L31" s="415">
        <f t="shared" si="1"/>
        <v>0</v>
      </c>
    </row>
    <row r="32" spans="1:13" ht="15.6" thickBot="1">
      <c r="A32" s="51">
        <f t="shared" si="2"/>
        <v>18</v>
      </c>
      <c r="B32" s="417" t="s">
        <v>77</v>
      </c>
      <c r="C32" s="418"/>
      <c r="D32" s="419">
        <f>+SUM(D19:D31)/13</f>
        <v>0</v>
      </c>
      <c r="E32" s="420"/>
      <c r="F32" s="418">
        <f>+SUM(F19:F31)/13</f>
        <v>0</v>
      </c>
      <c r="G32" s="349"/>
      <c r="H32" s="418"/>
      <c r="I32" s="349"/>
      <c r="J32" s="421"/>
      <c r="K32" s="418"/>
      <c r="L32" s="422">
        <f>+SUM(L19:L31)/13</f>
        <v>0</v>
      </c>
    </row>
    <row r="33" spans="1:10">
      <c r="G33" s="52"/>
      <c r="I33" s="52"/>
      <c r="J33" s="53"/>
    </row>
    <row r="34" spans="1:10">
      <c r="G34" s="52"/>
      <c r="I34" s="52"/>
      <c r="J34" s="53"/>
    </row>
    <row r="35" spans="1:10" ht="15.6" thickBot="1">
      <c r="C35" s="293"/>
      <c r="G35" s="52"/>
      <c r="I35" s="52"/>
      <c r="J35" s="53"/>
    </row>
    <row r="36" spans="1:10" ht="45">
      <c r="A36" s="51">
        <f>+A32+1</f>
        <v>19</v>
      </c>
      <c r="B36" s="392" t="s">
        <v>140</v>
      </c>
      <c r="C36" s="393" t="s">
        <v>467</v>
      </c>
      <c r="D36" s="790">
        <v>0</v>
      </c>
      <c r="G36" s="52"/>
      <c r="I36" s="52"/>
      <c r="J36" s="53"/>
    </row>
    <row r="37" spans="1:10" ht="30">
      <c r="A37" s="51">
        <f>+A36+1</f>
        <v>20</v>
      </c>
      <c r="B37" s="394" t="s">
        <v>142</v>
      </c>
      <c r="C37" s="406" t="str">
        <f>"(Line "&amp;A32&amp;", Col. "&amp;L5&amp;")"</f>
        <v>(Line 18, Col. (i))</v>
      </c>
      <c r="D37" s="395">
        <f>+L32</f>
        <v>0</v>
      </c>
      <c r="G37" s="52"/>
      <c r="I37" s="52"/>
      <c r="J37" s="53"/>
    </row>
    <row r="38" spans="1:10" ht="30">
      <c r="A38" s="51">
        <f>+A37+1</f>
        <v>21</v>
      </c>
      <c r="B38" s="373" t="s">
        <v>143</v>
      </c>
      <c r="C38" s="406" t="str">
        <f>"(Line "&amp;A36&amp;" / Line "&amp;A37&amp;")"</f>
        <v>(Line 19 / Line 20)</v>
      </c>
      <c r="D38" s="396" t="e">
        <f>+D36/D37</f>
        <v>#DIV/0!</v>
      </c>
      <c r="G38" s="52"/>
      <c r="I38" s="52"/>
      <c r="J38" s="53"/>
    </row>
    <row r="39" spans="1:10">
      <c r="B39" s="373"/>
      <c r="C39" s="397"/>
      <c r="D39" s="395"/>
      <c r="G39" s="52"/>
      <c r="I39" s="52"/>
      <c r="J39" s="53"/>
    </row>
    <row r="40" spans="1:10">
      <c r="A40" s="51">
        <f>+A38+1</f>
        <v>22</v>
      </c>
      <c r="B40" s="394" t="s">
        <v>141</v>
      </c>
      <c r="C40" s="398" t="s">
        <v>468</v>
      </c>
      <c r="D40" s="791">
        <v>0</v>
      </c>
      <c r="G40" s="52"/>
      <c r="I40" s="52"/>
      <c r="J40" s="53"/>
    </row>
    <row r="41" spans="1:10" ht="30">
      <c r="A41" s="51">
        <f>+A40+1</f>
        <v>23</v>
      </c>
      <c r="B41" s="394" t="s">
        <v>137</v>
      </c>
      <c r="C41" s="406" t="str">
        <f>"(Line "&amp;A32&amp;", Col. "&amp;D5&amp;")"</f>
        <v>(Line 18, Col. (b))</v>
      </c>
      <c r="D41" s="399">
        <f>+D32</f>
        <v>0</v>
      </c>
      <c r="G41" s="52"/>
      <c r="I41" s="52"/>
      <c r="J41" s="53"/>
    </row>
    <row r="42" spans="1:10" ht="30.6" thickBot="1">
      <c r="A42" s="51">
        <f>+A41+1</f>
        <v>24</v>
      </c>
      <c r="B42" s="400" t="s">
        <v>144</v>
      </c>
      <c r="C42" s="367" t="str">
        <f>"(Line "&amp;A40&amp;" / Line "&amp;A41&amp;")"</f>
        <v>(Line 22 / Line 23)</v>
      </c>
      <c r="D42" s="402">
        <f>+IF(D41=0,0,(D40/D41))</f>
        <v>0</v>
      </c>
      <c r="G42" s="52"/>
      <c r="I42" s="52"/>
      <c r="J42" s="53"/>
    </row>
    <row r="43" spans="1:10">
      <c r="G43" s="52"/>
      <c r="I43" s="52"/>
      <c r="J43" s="53"/>
    </row>
    <row r="44" spans="1:10">
      <c r="G44" s="52"/>
      <c r="I44" s="52"/>
      <c r="J44" s="53"/>
    </row>
    <row r="45" spans="1:10">
      <c r="G45" s="52"/>
      <c r="I45" s="52"/>
      <c r="J45" s="53"/>
    </row>
    <row r="73" spans="1:10" ht="33.75" customHeight="1">
      <c r="A73" s="901"/>
      <c r="B73" s="901"/>
      <c r="C73" s="901"/>
      <c r="D73" s="901"/>
      <c r="E73" s="901"/>
      <c r="F73" s="901"/>
      <c r="G73" s="901"/>
      <c r="H73" s="901"/>
      <c r="I73" s="901"/>
      <c r="J73" s="901"/>
    </row>
    <row r="74" spans="1:10">
      <c r="A74" s="901"/>
      <c r="B74" s="901"/>
      <c r="C74" s="901"/>
      <c r="D74" s="901"/>
      <c r="E74" s="901"/>
      <c r="F74" s="901"/>
      <c r="G74" s="901"/>
      <c r="H74" s="901"/>
      <c r="I74" s="901"/>
      <c r="J74" s="901"/>
    </row>
    <row r="75" spans="1:10">
      <c r="A75" s="901"/>
      <c r="B75" s="901"/>
      <c r="C75" s="901"/>
      <c r="D75" s="901"/>
      <c r="E75" s="901"/>
      <c r="F75" s="901"/>
      <c r="G75" s="901"/>
      <c r="H75" s="901"/>
      <c r="I75" s="901"/>
      <c r="J75" s="901"/>
    </row>
    <row r="76" spans="1:10" ht="33.75" customHeight="1">
      <c r="A76" s="901"/>
      <c r="B76" s="901"/>
      <c r="C76" s="901"/>
      <c r="D76" s="901"/>
      <c r="E76" s="901"/>
      <c r="F76" s="901"/>
      <c r="G76" s="901"/>
      <c r="H76" s="901"/>
      <c r="I76" s="901"/>
      <c r="J76" s="901"/>
    </row>
  </sheetData>
  <mergeCells count="11">
    <mergeCell ref="A74:J74"/>
    <mergeCell ref="A75:J75"/>
    <mergeCell ref="A76:J76"/>
    <mergeCell ref="A1:L1"/>
    <mergeCell ref="A2:L2"/>
    <mergeCell ref="A3:L3"/>
    <mergeCell ref="C16:F16"/>
    <mergeCell ref="H16:L16"/>
    <mergeCell ref="A73:J73"/>
    <mergeCell ref="B13:G13"/>
    <mergeCell ref="B14:G14"/>
  </mergeCells>
  <conditionalFormatting sqref="E32:E56">
    <cfRule type="cellIs" dxfId="1" priority="1" operator="equal">
      <formula>0</formula>
    </cfRule>
    <cfRule type="cellIs" dxfId="0" priority="2" operator="notEqual">
      <formula>12</formula>
    </cfRule>
  </conditionalFormatting>
  <pageMargins left="0.7" right="0.7" top="0.75" bottom="0.75" header="0.3" footer="0.3"/>
  <pageSetup scale="3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3320312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2:12" ht="17.399999999999999">
      <c r="B1" s="875" t="s">
        <v>64</v>
      </c>
      <c r="C1" s="875"/>
      <c r="D1" s="875"/>
      <c r="E1" s="875"/>
      <c r="F1" s="875"/>
      <c r="G1" s="875"/>
      <c r="H1" s="875"/>
      <c r="I1" s="875"/>
      <c r="J1" s="875"/>
      <c r="K1" s="72"/>
      <c r="L1" s="66"/>
    </row>
    <row r="2" spans="2:12" ht="17.399999999999999">
      <c r="B2" s="875" t="s">
        <v>721</v>
      </c>
      <c r="C2" s="875"/>
      <c r="D2" s="875"/>
      <c r="E2" s="875"/>
      <c r="F2" s="875"/>
      <c r="G2" s="875"/>
      <c r="H2" s="875"/>
      <c r="I2" s="875"/>
      <c r="J2" s="875"/>
      <c r="K2" s="875"/>
      <c r="L2" s="875"/>
    </row>
    <row r="3" spans="2:12" ht="17.399999999999999">
      <c r="B3" s="904" t="str">
        <f>+'Appendix A'!K3</f>
        <v>Actual or Projected for the 12 Months Ended December ….</v>
      </c>
      <c r="C3" s="904"/>
      <c r="D3" s="904"/>
      <c r="E3" s="904"/>
      <c r="F3" s="904"/>
      <c r="G3" s="904"/>
      <c r="H3" s="904"/>
      <c r="I3" s="904"/>
      <c r="J3" s="904"/>
      <c r="K3" s="66"/>
      <c r="L3" s="66"/>
    </row>
    <row r="4" spans="2:12" ht="17.399999999999999">
      <c r="B4" s="875" t="s">
        <v>583</v>
      </c>
      <c r="C4" s="875"/>
      <c r="D4" s="875"/>
      <c r="E4" s="875"/>
      <c r="F4" s="875"/>
      <c r="G4" s="875"/>
      <c r="H4" s="875"/>
      <c r="I4" s="875"/>
      <c r="J4" s="875"/>
      <c r="K4" s="66"/>
      <c r="L4" s="66"/>
    </row>
    <row r="5" spans="2:12" ht="17.399999999999999">
      <c r="B5" s="66"/>
      <c r="C5" s="66"/>
      <c r="D5" s="66"/>
      <c r="E5" s="66"/>
      <c r="F5" s="66"/>
      <c r="G5" s="66"/>
      <c r="H5" s="66"/>
      <c r="I5" s="66"/>
      <c r="J5" s="66"/>
      <c r="K5" s="66"/>
      <c r="L5" s="66"/>
    </row>
    <row r="6" spans="2:12" ht="15.6">
      <c r="B6" s="65" t="s">
        <v>216</v>
      </c>
      <c r="C6" s="70"/>
      <c r="D6" s="70"/>
      <c r="E6" s="70"/>
      <c r="F6" s="70"/>
      <c r="G6" s="70"/>
      <c r="H6" s="70"/>
      <c r="I6" s="70"/>
      <c r="J6" s="70"/>
      <c r="K6" s="70"/>
      <c r="L6" s="70"/>
    </row>
    <row r="7" spans="2:12" ht="15.6">
      <c r="B7" s="69" t="s">
        <v>580</v>
      </c>
      <c r="C7" s="70"/>
      <c r="D7" s="229"/>
      <c r="E7" s="70"/>
      <c r="F7" s="70"/>
      <c r="G7" s="70"/>
      <c r="H7" s="70"/>
      <c r="I7" s="70"/>
      <c r="J7" s="70"/>
      <c r="K7" s="70"/>
      <c r="L7" s="70"/>
    </row>
    <row r="8" spans="2:12" ht="15.6">
      <c r="B8" s="230"/>
      <c r="C8" s="70"/>
      <c r="D8" s="229"/>
      <c r="E8" s="70"/>
      <c r="F8" s="70"/>
      <c r="G8" s="70"/>
      <c r="H8" s="70"/>
      <c r="I8" s="70"/>
      <c r="J8" s="70"/>
      <c r="K8" s="70"/>
      <c r="L8" s="70"/>
    </row>
    <row r="9" spans="2:12" ht="15.6">
      <c r="B9" s="230" t="s">
        <v>93</v>
      </c>
      <c r="C9" s="70" t="s">
        <v>552</v>
      </c>
      <c r="D9" s="229"/>
      <c r="E9" s="70"/>
      <c r="F9" s="70"/>
      <c r="G9" s="70"/>
      <c r="H9" s="70"/>
      <c r="I9" s="70"/>
      <c r="J9" s="70"/>
      <c r="K9" s="70"/>
      <c r="L9" s="70"/>
    </row>
    <row r="10" spans="2:12" ht="15.6">
      <c r="B10" s="230"/>
      <c r="C10" s="70" t="s">
        <v>283</v>
      </c>
      <c r="D10" s="229"/>
      <c r="E10" s="70"/>
      <c r="F10" s="70"/>
      <c r="G10" s="70"/>
      <c r="H10" s="70"/>
      <c r="I10" s="70"/>
      <c r="J10" s="70"/>
      <c r="K10" s="70"/>
      <c r="L10" s="70"/>
    </row>
    <row r="11" spans="2:12" ht="15.6">
      <c r="B11" s="230"/>
      <c r="C11" s="70" t="s">
        <v>263</v>
      </c>
      <c r="D11" s="229"/>
      <c r="E11" s="70"/>
      <c r="F11" s="70"/>
      <c r="G11" s="70"/>
      <c r="H11" s="231"/>
      <c r="I11" s="229"/>
      <c r="J11" s="70"/>
      <c r="K11" s="70"/>
      <c r="L11" s="70"/>
    </row>
    <row r="12" spans="2:12" ht="15.6">
      <c r="B12" s="230"/>
      <c r="C12" s="229"/>
      <c r="D12" s="229"/>
      <c r="E12" s="70"/>
      <c r="F12" s="70"/>
      <c r="G12" s="70"/>
      <c r="H12" s="231"/>
      <c r="I12" s="229"/>
      <c r="J12" s="70"/>
      <c r="K12" s="70"/>
      <c r="L12" s="70"/>
    </row>
    <row r="13" spans="2:12" ht="15.6">
      <c r="B13" s="230" t="s">
        <v>264</v>
      </c>
      <c r="C13" s="70" t="s">
        <v>555</v>
      </c>
      <c r="D13" s="229"/>
      <c r="E13" s="70"/>
      <c r="F13" s="70"/>
      <c r="G13" s="70"/>
      <c r="H13" s="70"/>
      <c r="I13" s="70"/>
      <c r="J13" s="70"/>
      <c r="K13" s="70"/>
      <c r="L13" s="70"/>
    </row>
    <row r="14" spans="2:12" ht="15.6">
      <c r="B14" s="230"/>
      <c r="C14" s="70" t="s">
        <v>556</v>
      </c>
      <c r="D14" s="229"/>
      <c r="E14" s="70"/>
      <c r="F14" s="70"/>
      <c r="G14" s="70"/>
      <c r="H14" s="70"/>
      <c r="I14" s="70"/>
      <c r="J14" s="70"/>
      <c r="K14" s="70"/>
      <c r="L14" s="70"/>
    </row>
    <row r="15" spans="2:12" ht="15.6">
      <c r="B15" s="232"/>
      <c r="C15" s="229"/>
      <c r="D15" s="229"/>
      <c r="E15" s="229"/>
      <c r="F15" s="229"/>
      <c r="G15" s="70"/>
      <c r="H15" s="70"/>
      <c r="I15" s="70"/>
      <c r="J15" s="70"/>
      <c r="K15" s="70"/>
      <c r="L15" s="70"/>
    </row>
    <row r="16" spans="2:12" ht="15.6">
      <c r="B16" s="230" t="s">
        <v>581</v>
      </c>
      <c r="C16" s="70" t="s">
        <v>284</v>
      </c>
      <c r="D16" s="70"/>
      <c r="E16" s="229"/>
      <c r="F16" s="70"/>
      <c r="G16" s="70"/>
      <c r="H16" s="70"/>
      <c r="I16" s="70"/>
      <c r="J16" s="70"/>
      <c r="K16" s="229"/>
      <c r="L16" s="70"/>
    </row>
    <row r="18" spans="1:11" ht="15.6">
      <c r="A18" s="229"/>
      <c r="B18" s="232"/>
      <c r="C18" s="70" t="s">
        <v>265</v>
      </c>
      <c r="D18" s="230" t="s">
        <v>266</v>
      </c>
      <c r="E18" s="70" t="s">
        <v>285</v>
      </c>
      <c r="F18" s="70"/>
      <c r="G18" s="70"/>
      <c r="H18" s="70"/>
      <c r="I18" s="70"/>
      <c r="J18" s="70"/>
      <c r="K18" s="70"/>
    </row>
    <row r="19" spans="1:11" ht="15.6">
      <c r="A19" s="229"/>
      <c r="B19" s="232"/>
      <c r="C19" s="229"/>
      <c r="D19" s="229"/>
      <c r="E19" s="70" t="s">
        <v>286</v>
      </c>
      <c r="F19" s="70"/>
      <c r="G19" s="70"/>
      <c r="H19" s="70"/>
      <c r="I19" s="70"/>
      <c r="J19" s="70"/>
      <c r="K19" s="70"/>
    </row>
    <row r="20" spans="1:11" ht="15.6">
      <c r="A20" s="229"/>
      <c r="B20" s="232"/>
      <c r="C20" s="229"/>
      <c r="D20" s="229"/>
      <c r="E20" s="70" t="s">
        <v>267</v>
      </c>
      <c r="F20" s="70"/>
      <c r="G20" s="70"/>
      <c r="H20" s="70"/>
      <c r="I20" s="70"/>
      <c r="J20" s="70"/>
      <c r="K20" s="233"/>
    </row>
    <row r="21" spans="1:11" ht="15.6">
      <c r="A21" s="229"/>
      <c r="B21" s="232"/>
      <c r="C21" s="229"/>
      <c r="D21" s="229"/>
      <c r="E21" s="70"/>
      <c r="F21" s="229"/>
      <c r="G21" s="229"/>
      <c r="H21" s="229"/>
      <c r="I21" s="70"/>
      <c r="J21" s="70"/>
      <c r="K21" s="70"/>
    </row>
    <row r="22" spans="1:11" ht="15.6">
      <c r="A22" s="229"/>
      <c r="B22" s="232"/>
      <c r="C22" s="70"/>
      <c r="D22" s="229"/>
      <c r="E22" s="229"/>
      <c r="F22" s="229"/>
      <c r="G22" s="229"/>
      <c r="H22" s="70"/>
      <c r="I22" s="70"/>
      <c r="J22" s="70"/>
      <c r="K22" s="70"/>
    </row>
    <row r="23" spans="1:11" ht="16.8">
      <c r="A23" s="229"/>
      <c r="B23" s="234"/>
      <c r="C23" s="70" t="s">
        <v>557</v>
      </c>
      <c r="D23" s="229"/>
      <c r="E23" s="229"/>
      <c r="F23" s="70"/>
      <c r="G23" s="70"/>
      <c r="H23" s="70"/>
      <c r="I23" s="70"/>
      <c r="J23" s="229"/>
      <c r="K23" s="229"/>
    </row>
    <row r="24" spans="1:11" ht="16.8">
      <c r="A24" s="229"/>
      <c r="B24" s="235"/>
      <c r="C24" s="70" t="s">
        <v>288</v>
      </c>
      <c r="D24" s="229"/>
      <c r="E24" s="229"/>
      <c r="F24" s="70"/>
      <c r="G24" s="70"/>
      <c r="H24" s="229"/>
      <c r="I24" s="70"/>
      <c r="J24" s="229"/>
      <c r="K24" s="229"/>
    </row>
    <row r="25" spans="1:11" ht="15.6">
      <c r="A25" s="229"/>
      <c r="B25" s="230"/>
      <c r="C25" s="70" t="s">
        <v>287</v>
      </c>
      <c r="D25" s="229"/>
      <c r="E25" s="229"/>
      <c r="F25" s="70"/>
      <c r="G25" s="70"/>
      <c r="H25" s="229"/>
      <c r="I25" s="229"/>
      <c r="J25" s="229"/>
      <c r="K25" s="229"/>
    </row>
    <row r="26" spans="1:11" ht="15.6">
      <c r="A26" s="229"/>
      <c r="B26" s="230"/>
      <c r="C26" s="70" t="s">
        <v>744</v>
      </c>
      <c r="D26" s="229"/>
      <c r="E26" s="229"/>
      <c r="F26" s="70"/>
      <c r="G26" s="70"/>
      <c r="H26" s="229"/>
      <c r="I26" s="229"/>
      <c r="J26" s="229"/>
      <c r="K26" s="229"/>
    </row>
    <row r="27" spans="1:11" ht="15.6">
      <c r="A27" s="229"/>
      <c r="B27" s="230"/>
      <c r="C27" s="70" t="s">
        <v>268</v>
      </c>
      <c r="D27" s="229"/>
      <c r="E27" s="229"/>
      <c r="F27" s="229"/>
      <c r="G27" s="229"/>
      <c r="H27" s="229"/>
      <c r="I27" s="229"/>
      <c r="J27" s="229"/>
      <c r="K27" s="229"/>
    </row>
    <row r="28" spans="1:11" ht="15.6">
      <c r="A28" s="229"/>
      <c r="B28" s="230"/>
      <c r="C28" s="70" t="s">
        <v>745</v>
      </c>
      <c r="D28" s="229"/>
      <c r="E28" s="229"/>
      <c r="F28" s="229"/>
      <c r="G28" s="229"/>
      <c r="H28" s="70"/>
      <c r="I28" s="229"/>
      <c r="J28" s="229"/>
      <c r="K28" s="229"/>
    </row>
    <row r="29" spans="1:11" ht="15.6">
      <c r="A29" s="229"/>
      <c r="B29" s="232"/>
      <c r="C29" s="229"/>
      <c r="D29" s="229"/>
      <c r="E29" s="229"/>
      <c r="F29" s="229"/>
      <c r="G29" s="229"/>
      <c r="H29" s="70"/>
      <c r="I29" s="70"/>
      <c r="J29" s="70"/>
      <c r="K29" s="70"/>
    </row>
    <row r="30" spans="1:11" ht="15.6">
      <c r="A30" s="236" t="s">
        <v>269</v>
      </c>
      <c r="B30" s="232"/>
      <c r="C30" s="70"/>
      <c r="D30" s="230"/>
      <c r="E30" s="70"/>
      <c r="F30" s="70"/>
      <c r="G30" s="70"/>
      <c r="H30" s="229"/>
      <c r="I30" s="230"/>
      <c r="J30" s="230"/>
      <c r="K30" s="229"/>
    </row>
    <row r="31" spans="1:11" ht="30.6">
      <c r="A31" s="229"/>
      <c r="B31" s="232"/>
      <c r="C31" s="70"/>
      <c r="D31" s="230"/>
      <c r="E31" s="70"/>
      <c r="F31" s="70"/>
      <c r="G31" s="70"/>
      <c r="H31" s="229"/>
      <c r="I31" s="261" t="s">
        <v>291</v>
      </c>
      <c r="J31" s="261" t="s">
        <v>292</v>
      </c>
      <c r="K31" s="261" t="s">
        <v>290</v>
      </c>
    </row>
    <row r="32" spans="1:11" ht="15.6">
      <c r="A32" s="232">
        <v>1</v>
      </c>
      <c r="B32" s="232" t="s">
        <v>35</v>
      </c>
      <c r="C32" s="70" t="s">
        <v>289</v>
      </c>
      <c r="D32" s="230"/>
      <c r="E32" s="70"/>
      <c r="F32" s="70"/>
      <c r="G32" s="70"/>
      <c r="H32" s="229"/>
      <c r="I32" s="238">
        <v>0</v>
      </c>
      <c r="J32" s="239"/>
      <c r="K32" s="70"/>
    </row>
    <row r="33" spans="1:11" ht="15.6">
      <c r="A33" s="232">
        <f>+A32+1</f>
        <v>2</v>
      </c>
      <c r="B33" s="232" t="s">
        <v>36</v>
      </c>
      <c r="C33" s="70" t="s">
        <v>558</v>
      </c>
      <c r="D33" s="230"/>
      <c r="E33" s="70"/>
      <c r="F33" s="70"/>
      <c r="G33" s="70"/>
      <c r="H33" s="229"/>
      <c r="I33" s="240">
        <v>0</v>
      </c>
      <c r="J33" s="241"/>
      <c r="K33" s="70"/>
    </row>
    <row r="34" spans="1:11" ht="15.6">
      <c r="A34" s="232">
        <f t="shared" ref="A34:A37" si="0">+A33+1</f>
        <v>3</v>
      </c>
      <c r="B34" s="232" t="s">
        <v>37</v>
      </c>
      <c r="C34" s="70" t="s">
        <v>272</v>
      </c>
      <c r="D34" s="230"/>
      <c r="E34" s="70"/>
      <c r="F34" s="70"/>
      <c r="G34" s="70"/>
      <c r="H34" s="229"/>
      <c r="I34" s="79">
        <f>I32-I33</f>
        <v>0</v>
      </c>
      <c r="J34" s="79">
        <f>+I34</f>
        <v>0</v>
      </c>
      <c r="K34" s="70"/>
    </row>
    <row r="35" spans="1:11" ht="15.6">
      <c r="A35" s="232">
        <f t="shared" si="0"/>
        <v>4</v>
      </c>
      <c r="B35" s="232" t="s">
        <v>178</v>
      </c>
      <c r="C35" s="70" t="s">
        <v>273</v>
      </c>
      <c r="D35" s="230"/>
      <c r="E35" s="70"/>
      <c r="F35" s="70"/>
      <c r="G35" s="70"/>
      <c r="H35" s="229"/>
      <c r="I35" s="242">
        <f>(1+E70)^24</f>
        <v>1</v>
      </c>
      <c r="J35" s="242">
        <f>(1+F70)^24</f>
        <v>1</v>
      </c>
      <c r="K35" s="70"/>
    </row>
    <row r="36" spans="1:11" ht="15.6">
      <c r="A36" s="232">
        <f t="shared" si="0"/>
        <v>5</v>
      </c>
      <c r="B36" s="232" t="s">
        <v>38</v>
      </c>
      <c r="C36" s="70" t="s">
        <v>274</v>
      </c>
      <c r="D36" s="230"/>
      <c r="E36" s="70"/>
      <c r="F36" s="70"/>
      <c r="G36" s="70"/>
      <c r="H36" s="229"/>
      <c r="I36" s="79">
        <f>+I34*I35</f>
        <v>0</v>
      </c>
      <c r="J36" s="79">
        <f>+J34*J35</f>
        <v>0</v>
      </c>
      <c r="K36" s="79">
        <f>+J36-I36</f>
        <v>0</v>
      </c>
    </row>
    <row r="37" spans="1:11" ht="15.6">
      <c r="A37" s="232">
        <f t="shared" si="0"/>
        <v>6</v>
      </c>
      <c r="B37" s="232" t="s">
        <v>39</v>
      </c>
      <c r="C37" s="70" t="s">
        <v>731</v>
      </c>
      <c r="D37" s="230"/>
      <c r="E37" s="70"/>
      <c r="F37" s="70"/>
      <c r="G37" s="70"/>
      <c r="H37" s="229"/>
      <c r="I37" s="815">
        <f>+K36</f>
        <v>0</v>
      </c>
      <c r="J37" s="79"/>
      <c r="K37" s="79"/>
    </row>
    <row r="38" spans="1:11" ht="15.6">
      <c r="A38" s="232"/>
      <c r="B38" s="232"/>
      <c r="C38" s="70"/>
      <c r="D38" s="230"/>
      <c r="E38" s="70"/>
      <c r="F38" s="70"/>
      <c r="G38" s="70"/>
      <c r="H38" s="70"/>
      <c r="I38" s="229"/>
      <c r="J38" s="70"/>
      <c r="K38" s="70"/>
    </row>
    <row r="39" spans="1:11" ht="15.6">
      <c r="A39" s="232"/>
      <c r="B39" s="232"/>
      <c r="C39" s="70" t="s">
        <v>275</v>
      </c>
      <c r="D39" s="70"/>
      <c r="E39" s="70"/>
      <c r="F39" s="70"/>
      <c r="G39" s="70"/>
      <c r="H39" s="243"/>
      <c r="I39" s="229"/>
      <c r="J39" s="229"/>
      <c r="K39" s="229"/>
    </row>
    <row r="40" spans="1:11" ht="15.6">
      <c r="A40" s="232"/>
      <c r="B40" s="232"/>
      <c r="C40" s="70" t="s">
        <v>276</v>
      </c>
      <c r="D40" s="70"/>
      <c r="E40" s="70"/>
      <c r="F40" s="70"/>
      <c r="G40" s="70"/>
      <c r="H40" s="244"/>
      <c r="I40" s="245"/>
      <c r="J40" s="246"/>
      <c r="K40" s="229"/>
    </row>
    <row r="41" spans="1:11" ht="15.6">
      <c r="A41" s="232"/>
      <c r="B41" s="232"/>
      <c r="C41" s="70"/>
      <c r="D41" s="70"/>
      <c r="E41" s="70"/>
      <c r="F41" s="70"/>
      <c r="G41" s="70"/>
      <c r="H41" s="247"/>
      <c r="I41" s="248"/>
      <c r="J41" s="248"/>
      <c r="K41" s="248"/>
    </row>
    <row r="42" spans="1:11" ht="15.6">
      <c r="A42" s="232"/>
      <c r="B42" s="69" t="s">
        <v>277</v>
      </c>
      <c r="C42" s="70"/>
      <c r="D42" s="70"/>
      <c r="E42" s="230" t="s">
        <v>270</v>
      </c>
      <c r="F42" s="230" t="s">
        <v>278</v>
      </c>
      <c r="G42" s="70"/>
      <c r="H42" s="247"/>
      <c r="I42" s="248"/>
      <c r="J42" s="248"/>
      <c r="K42" s="248"/>
    </row>
    <row r="43" spans="1:11" ht="21">
      <c r="A43" s="232"/>
      <c r="B43" s="229"/>
      <c r="C43" s="230"/>
      <c r="D43" s="70"/>
      <c r="E43" s="230" t="s">
        <v>279</v>
      </c>
      <c r="F43" s="230" t="s">
        <v>279</v>
      </c>
      <c r="G43" s="229"/>
      <c r="H43" s="249"/>
      <c r="I43" s="247"/>
      <c r="J43" s="243"/>
      <c r="K43" s="250"/>
    </row>
    <row r="44" spans="1:11" ht="16.8">
      <c r="A44" s="232"/>
      <c r="B44" s="251" t="s">
        <v>50</v>
      </c>
      <c r="C44" s="237" t="s">
        <v>201</v>
      </c>
      <c r="D44" s="70"/>
      <c r="E44" s="237" t="s">
        <v>271</v>
      </c>
      <c r="F44" s="237" t="s">
        <v>271</v>
      </c>
      <c r="G44" s="229"/>
      <c r="H44" s="252"/>
      <c r="I44" s="246"/>
      <c r="J44" s="253"/>
      <c r="K44" s="250"/>
    </row>
    <row r="45" spans="1:11" ht="15.6">
      <c r="A45" s="232">
        <f>+A37+1</f>
        <v>7</v>
      </c>
      <c r="B45" s="69" t="s">
        <v>56</v>
      </c>
      <c r="C45" s="230" t="s">
        <v>280</v>
      </c>
      <c r="D45" s="70"/>
      <c r="E45" s="254">
        <v>0</v>
      </c>
      <c r="F45" s="254">
        <v>0</v>
      </c>
      <c r="G45" s="69"/>
      <c r="H45" s="255"/>
      <c r="I45" s="256"/>
      <c r="J45" s="257"/>
      <c r="K45" s="250"/>
    </row>
    <row r="46" spans="1:11" ht="15.6">
      <c r="A46" s="232">
        <f>+A45+1</f>
        <v>8</v>
      </c>
      <c r="B46" s="69" t="s">
        <v>128</v>
      </c>
      <c r="C46" s="230" t="s">
        <v>280</v>
      </c>
      <c r="D46" s="70"/>
      <c r="E46" s="254">
        <v>0</v>
      </c>
      <c r="F46" s="254">
        <v>0</v>
      </c>
      <c r="G46" s="258"/>
      <c r="H46" s="230"/>
      <c r="I46" s="70"/>
      <c r="J46" s="255"/>
      <c r="K46" s="250"/>
    </row>
    <row r="47" spans="1:11" ht="15.6">
      <c r="A47" s="232">
        <f t="shared" ref="A47:A68" si="1">+A46+1</f>
        <v>9</v>
      </c>
      <c r="B47" s="69" t="s">
        <v>58</v>
      </c>
      <c r="C47" s="230" t="s">
        <v>280</v>
      </c>
      <c r="D47" s="70"/>
      <c r="E47" s="254">
        <v>0</v>
      </c>
      <c r="F47" s="254">
        <v>0</v>
      </c>
      <c r="G47" s="70"/>
      <c r="H47" s="230"/>
      <c r="I47" s="70"/>
      <c r="J47" s="230"/>
      <c r="K47" s="250"/>
    </row>
    <row r="48" spans="1:11" ht="15.6">
      <c r="A48" s="232">
        <f t="shared" si="1"/>
        <v>10</v>
      </c>
      <c r="B48" s="69" t="s">
        <v>59</v>
      </c>
      <c r="C48" s="230" t="s">
        <v>280</v>
      </c>
      <c r="D48" s="70"/>
      <c r="E48" s="254">
        <v>0</v>
      </c>
      <c r="F48" s="254">
        <v>0</v>
      </c>
      <c r="G48" s="70"/>
      <c r="H48" s="230"/>
      <c r="I48" s="70"/>
      <c r="J48" s="230"/>
      <c r="K48" s="250"/>
    </row>
    <row r="49" spans="1:6" ht="15.6">
      <c r="A49" s="232">
        <f t="shared" si="1"/>
        <v>11</v>
      </c>
      <c r="B49" s="69" t="s">
        <v>60</v>
      </c>
      <c r="C49" s="230" t="s">
        <v>280</v>
      </c>
      <c r="D49" s="70"/>
      <c r="E49" s="254">
        <v>0</v>
      </c>
      <c r="F49" s="254">
        <v>0</v>
      </c>
    </row>
    <row r="50" spans="1:6" ht="15.6">
      <c r="A50" s="232">
        <f t="shared" si="1"/>
        <v>12</v>
      </c>
      <c r="B50" s="69" t="s">
        <v>129</v>
      </c>
      <c r="C50" s="230" t="s">
        <v>280</v>
      </c>
      <c r="D50" s="70"/>
      <c r="E50" s="254">
        <v>0</v>
      </c>
      <c r="F50" s="254">
        <v>0</v>
      </c>
    </row>
    <row r="51" spans="1:6" ht="15.6">
      <c r="A51" s="232">
        <f t="shared" si="1"/>
        <v>13</v>
      </c>
      <c r="B51" s="69" t="s">
        <v>125</v>
      </c>
      <c r="C51" s="230" t="s">
        <v>281</v>
      </c>
      <c r="D51" s="70"/>
      <c r="E51" s="254">
        <v>0</v>
      </c>
      <c r="F51" s="254">
        <v>0</v>
      </c>
    </row>
    <row r="52" spans="1:6" ht="15.6">
      <c r="A52" s="232">
        <f t="shared" si="1"/>
        <v>14</v>
      </c>
      <c r="B52" s="69" t="s">
        <v>52</v>
      </c>
      <c r="C52" s="230" t="s">
        <v>281</v>
      </c>
      <c r="D52" s="70"/>
      <c r="E52" s="254">
        <v>0</v>
      </c>
      <c r="F52" s="254">
        <v>0</v>
      </c>
    </row>
    <row r="53" spans="1:6" ht="15.6">
      <c r="A53" s="232">
        <f t="shared" si="1"/>
        <v>15</v>
      </c>
      <c r="B53" s="69" t="s">
        <v>126</v>
      </c>
      <c r="C53" s="230" t="s">
        <v>281</v>
      </c>
      <c r="D53" s="70"/>
      <c r="E53" s="254">
        <v>0</v>
      </c>
      <c r="F53" s="254">
        <v>0</v>
      </c>
    </row>
    <row r="54" spans="1:6" ht="15.6">
      <c r="A54" s="232">
        <f t="shared" si="1"/>
        <v>16</v>
      </c>
      <c r="B54" s="69" t="s">
        <v>54</v>
      </c>
      <c r="C54" s="230" t="s">
        <v>281</v>
      </c>
      <c r="D54" s="70"/>
      <c r="E54" s="254">
        <v>0</v>
      </c>
      <c r="F54" s="254">
        <v>0</v>
      </c>
    </row>
    <row r="55" spans="1:6" ht="15.6">
      <c r="A55" s="232">
        <f t="shared" si="1"/>
        <v>17</v>
      </c>
      <c r="B55" s="69" t="s">
        <v>51</v>
      </c>
      <c r="C55" s="230" t="s">
        <v>281</v>
      </c>
      <c r="D55" s="70"/>
      <c r="E55" s="254">
        <v>0</v>
      </c>
      <c r="F55" s="254">
        <v>0</v>
      </c>
    </row>
    <row r="56" spans="1:6" ht="15.6">
      <c r="A56" s="232">
        <f t="shared" si="1"/>
        <v>18</v>
      </c>
      <c r="B56" s="69" t="s">
        <v>55</v>
      </c>
      <c r="C56" s="230" t="s">
        <v>281</v>
      </c>
      <c r="D56" s="70"/>
      <c r="E56" s="254">
        <v>0</v>
      </c>
      <c r="F56" s="254">
        <v>0</v>
      </c>
    </row>
    <row r="57" spans="1:6" ht="15.6">
      <c r="A57" s="232">
        <f t="shared" si="1"/>
        <v>19</v>
      </c>
      <c r="B57" s="69" t="s">
        <v>56</v>
      </c>
      <c r="C57" s="230" t="s">
        <v>281</v>
      </c>
      <c r="D57" s="70"/>
      <c r="E57" s="254">
        <v>0</v>
      </c>
      <c r="F57" s="254">
        <v>0</v>
      </c>
    </row>
    <row r="58" spans="1:6" ht="15.6">
      <c r="A58" s="232">
        <f t="shared" si="1"/>
        <v>20</v>
      </c>
      <c r="B58" s="69" t="s">
        <v>128</v>
      </c>
      <c r="C58" s="230" t="s">
        <v>281</v>
      </c>
      <c r="D58" s="70"/>
      <c r="E58" s="254">
        <v>0</v>
      </c>
      <c r="F58" s="254">
        <v>0</v>
      </c>
    </row>
    <row r="59" spans="1:6" ht="15.6">
      <c r="A59" s="232">
        <f t="shared" si="1"/>
        <v>21</v>
      </c>
      <c r="B59" s="69" t="s">
        <v>58</v>
      </c>
      <c r="C59" s="230" t="s">
        <v>281</v>
      </c>
      <c r="D59" s="70"/>
      <c r="E59" s="254">
        <v>0</v>
      </c>
      <c r="F59" s="254">
        <v>0</v>
      </c>
    </row>
    <row r="60" spans="1:6" ht="15.6">
      <c r="A60" s="232">
        <f t="shared" si="1"/>
        <v>22</v>
      </c>
      <c r="B60" s="69" t="s">
        <v>59</v>
      </c>
      <c r="C60" s="230" t="s">
        <v>281</v>
      </c>
      <c r="D60" s="70"/>
      <c r="E60" s="254">
        <v>0</v>
      </c>
      <c r="F60" s="254">
        <v>0</v>
      </c>
    </row>
    <row r="61" spans="1:6" ht="15.6">
      <c r="A61" s="232">
        <f t="shared" si="1"/>
        <v>23</v>
      </c>
      <c r="B61" s="69" t="s">
        <v>60</v>
      </c>
      <c r="C61" s="230" t="s">
        <v>281</v>
      </c>
      <c r="D61" s="70"/>
      <c r="E61" s="254">
        <v>0</v>
      </c>
      <c r="F61" s="254">
        <v>0</v>
      </c>
    </row>
    <row r="62" spans="1:6" ht="15.6">
      <c r="A62" s="232">
        <f t="shared" si="1"/>
        <v>24</v>
      </c>
      <c r="B62" s="69" t="s">
        <v>129</v>
      </c>
      <c r="C62" s="230" t="s">
        <v>281</v>
      </c>
      <c r="D62" s="70"/>
      <c r="E62" s="254">
        <v>0</v>
      </c>
      <c r="F62" s="254">
        <v>0</v>
      </c>
    </row>
    <row r="63" spans="1:6" ht="15.6">
      <c r="A63" s="232">
        <f t="shared" si="1"/>
        <v>25</v>
      </c>
      <c r="B63" s="69" t="s">
        <v>125</v>
      </c>
      <c r="C63" s="230" t="s">
        <v>282</v>
      </c>
      <c r="D63" s="70"/>
      <c r="E63" s="254">
        <v>0</v>
      </c>
      <c r="F63" s="254">
        <v>0</v>
      </c>
    </row>
    <row r="64" spans="1:6" ht="15.6">
      <c r="A64" s="232">
        <f t="shared" si="1"/>
        <v>26</v>
      </c>
      <c r="B64" s="69" t="s">
        <v>52</v>
      </c>
      <c r="C64" s="230" t="s">
        <v>282</v>
      </c>
      <c r="D64" s="70"/>
      <c r="E64" s="254">
        <v>0</v>
      </c>
      <c r="F64" s="254">
        <v>0</v>
      </c>
    </row>
    <row r="65" spans="1:6" ht="15.6">
      <c r="A65" s="232">
        <f t="shared" si="1"/>
        <v>27</v>
      </c>
      <c r="B65" s="69" t="s">
        <v>126</v>
      </c>
      <c r="C65" s="230" t="s">
        <v>282</v>
      </c>
      <c r="D65" s="70"/>
      <c r="E65" s="254">
        <v>0</v>
      </c>
      <c r="F65" s="254">
        <v>0</v>
      </c>
    </row>
    <row r="66" spans="1:6" ht="15.6">
      <c r="A66" s="232">
        <f t="shared" si="1"/>
        <v>28</v>
      </c>
      <c r="B66" s="69" t="s">
        <v>54</v>
      </c>
      <c r="C66" s="230" t="s">
        <v>282</v>
      </c>
      <c r="D66" s="70"/>
      <c r="E66" s="254">
        <v>0</v>
      </c>
      <c r="F66" s="254">
        <v>0</v>
      </c>
    </row>
    <row r="67" spans="1:6" ht="15.6">
      <c r="A67" s="232">
        <f t="shared" si="1"/>
        <v>29</v>
      </c>
      <c r="B67" s="69" t="s">
        <v>51</v>
      </c>
      <c r="C67" s="230" t="s">
        <v>282</v>
      </c>
      <c r="D67" s="70"/>
      <c r="E67" s="254">
        <v>0</v>
      </c>
      <c r="F67" s="254">
        <v>0</v>
      </c>
    </row>
    <row r="68" spans="1:6" ht="15.6">
      <c r="A68" s="232">
        <f t="shared" si="1"/>
        <v>30</v>
      </c>
      <c r="B68" s="69" t="s">
        <v>55</v>
      </c>
      <c r="C68" s="230" t="s">
        <v>282</v>
      </c>
      <c r="D68" s="70"/>
      <c r="E68" s="254">
        <v>0</v>
      </c>
      <c r="F68" s="254">
        <v>0</v>
      </c>
    </row>
    <row r="69" spans="1:6">
      <c r="A69" s="232"/>
      <c r="B69" s="259"/>
      <c r="C69" s="229"/>
      <c r="D69" s="229"/>
      <c r="E69" s="229"/>
      <c r="F69" s="229"/>
    </row>
    <row r="70" spans="1:6" ht="15.6">
      <c r="A70" s="232">
        <f>+A68+1</f>
        <v>31</v>
      </c>
      <c r="B70" s="69" t="s">
        <v>77</v>
      </c>
      <c r="C70" s="229"/>
      <c r="D70" s="229"/>
      <c r="E70" s="260">
        <f>+SUM(E45:E68)/24</f>
        <v>0</v>
      </c>
      <c r="F70" s="260">
        <f>+SUM(F45:F68)/24</f>
        <v>0</v>
      </c>
    </row>
    <row r="71" spans="1:6">
      <c r="A71" s="229"/>
      <c r="B71" s="232"/>
      <c r="C71" s="229"/>
      <c r="D71" s="229"/>
      <c r="E71" s="229"/>
      <c r="F71" s="229"/>
    </row>
    <row r="73" spans="1:6" ht="15.6">
      <c r="B73" s="65" t="s">
        <v>732</v>
      </c>
    </row>
  </sheetData>
  <mergeCells count="5">
    <mergeCell ref="B1:J1"/>
    <mergeCell ref="B2:J2"/>
    <mergeCell ref="K2:L2"/>
    <mergeCell ref="B3:J3"/>
    <mergeCell ref="B4:J4"/>
  </mergeCells>
  <pageMargins left="0.7" right="0.7" top="0.75" bottom="0.75" header="0.3" footer="0.3"/>
  <pageSetup scale="1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396C-9A82-4A49-B049-61B02E9D0CBC}">
  <sheetPr>
    <pageSetUpPr fitToPage="1"/>
  </sheetPr>
  <dimension ref="A1:L73"/>
  <sheetViews>
    <sheetView zoomScale="90" zoomScaleNormal="90" workbookViewId="0"/>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33203125" customWidth="1"/>
    <col min="7" max="7" width="34.44140625" customWidth="1"/>
    <col min="8" max="8" width="19.44140625" customWidth="1"/>
    <col min="9" max="9" width="14.33203125" bestFit="1" customWidth="1"/>
    <col min="10" max="10" width="15.44140625" customWidth="1"/>
    <col min="11" max="11" width="12.33203125" customWidth="1"/>
  </cols>
  <sheetData>
    <row r="1" spans="2:12" ht="17.399999999999999">
      <c r="B1" s="875" t="s">
        <v>64</v>
      </c>
      <c r="C1" s="875"/>
      <c r="D1" s="875"/>
      <c r="E1" s="875"/>
      <c r="F1" s="875"/>
      <c r="G1" s="875"/>
      <c r="H1" s="875"/>
      <c r="I1" s="875"/>
      <c r="J1" s="875"/>
      <c r="K1" s="72"/>
      <c r="L1" s="66"/>
    </row>
    <row r="2" spans="2:12" ht="17.399999999999999">
      <c r="B2" s="875" t="s">
        <v>722</v>
      </c>
      <c r="C2" s="875"/>
      <c r="D2" s="875"/>
      <c r="E2" s="875"/>
      <c r="F2" s="875"/>
      <c r="G2" s="875"/>
      <c r="H2" s="875"/>
      <c r="I2" s="875"/>
      <c r="J2" s="875"/>
      <c r="K2" s="875"/>
      <c r="L2" s="875"/>
    </row>
    <row r="3" spans="2:12" ht="17.399999999999999">
      <c r="B3" s="904" t="str">
        <f>+'Appendix A'!K3</f>
        <v>Actual or Projected for the 12 Months Ended December ….</v>
      </c>
      <c r="C3" s="904"/>
      <c r="D3" s="904"/>
      <c r="E3" s="904"/>
      <c r="F3" s="904"/>
      <c r="G3" s="904"/>
      <c r="H3" s="904"/>
      <c r="I3" s="904"/>
      <c r="J3" s="904"/>
      <c r="K3" s="66"/>
      <c r="L3" s="66"/>
    </row>
    <row r="4" spans="2:12" ht="17.399999999999999">
      <c r="B4" s="875" t="s">
        <v>584</v>
      </c>
      <c r="C4" s="875"/>
      <c r="D4" s="875"/>
      <c r="E4" s="875"/>
      <c r="F4" s="875"/>
      <c r="G4" s="875"/>
      <c r="H4" s="875"/>
      <c r="I4" s="875"/>
      <c r="J4" s="875"/>
      <c r="K4" s="66"/>
      <c r="L4" s="66"/>
    </row>
    <row r="5" spans="2:12" ht="17.399999999999999">
      <c r="B5" s="66"/>
      <c r="C5" s="66"/>
      <c r="D5" s="66"/>
      <c r="E5" s="66"/>
      <c r="F5" s="66"/>
      <c r="G5" s="66"/>
      <c r="H5" s="66"/>
      <c r="I5" s="66"/>
      <c r="J5" s="66"/>
      <c r="K5" s="66"/>
      <c r="L5" s="66"/>
    </row>
    <row r="6" spans="2:12" ht="15.6">
      <c r="B6" s="65" t="s">
        <v>216</v>
      </c>
      <c r="C6" s="70"/>
      <c r="D6" s="70"/>
      <c r="E6" s="70"/>
      <c r="F6" s="70"/>
      <c r="G6" s="70"/>
      <c r="H6" s="70"/>
      <c r="I6" s="70"/>
      <c r="J6" s="70"/>
      <c r="K6" s="70"/>
      <c r="L6" s="70"/>
    </row>
    <row r="7" spans="2:12" ht="15.6">
      <c r="B7" s="69" t="s">
        <v>580</v>
      </c>
      <c r="C7" s="70"/>
      <c r="D7" s="229"/>
      <c r="E7" s="70"/>
      <c r="F7" s="70"/>
      <c r="G7" s="70"/>
      <c r="H7" s="70"/>
      <c r="I7" s="70"/>
      <c r="J7" s="70"/>
      <c r="K7" s="70"/>
      <c r="L7" s="70"/>
    </row>
    <row r="8" spans="2:12" ht="15.6">
      <c r="B8" s="230"/>
      <c r="C8" s="70"/>
      <c r="D8" s="229"/>
      <c r="E8" s="70"/>
      <c r="F8" s="70"/>
      <c r="G8" s="70"/>
      <c r="H8" s="70"/>
      <c r="I8" s="70"/>
      <c r="J8" s="70"/>
      <c r="K8" s="70"/>
      <c r="L8" s="70"/>
    </row>
    <row r="9" spans="2:12" ht="15.6">
      <c r="B9" s="230" t="s">
        <v>93</v>
      </c>
      <c r="C9" s="70" t="s">
        <v>552</v>
      </c>
      <c r="D9" s="229"/>
      <c r="E9" s="70"/>
      <c r="F9" s="70"/>
      <c r="G9" s="70"/>
      <c r="H9" s="70"/>
      <c r="I9" s="70"/>
      <c r="J9" s="70"/>
      <c r="K9" s="70"/>
      <c r="L9" s="70"/>
    </row>
    <row r="10" spans="2:12" ht="15.6">
      <c r="B10" s="230"/>
      <c r="C10" s="70" t="s">
        <v>283</v>
      </c>
      <c r="D10" s="229"/>
      <c r="E10" s="70"/>
      <c r="F10" s="70"/>
      <c r="G10" s="70"/>
      <c r="H10" s="70"/>
      <c r="I10" s="70"/>
      <c r="J10" s="70"/>
      <c r="K10" s="70"/>
      <c r="L10" s="70"/>
    </row>
    <row r="11" spans="2:12" ht="15.6">
      <c r="B11" s="230"/>
      <c r="C11" s="70" t="s">
        <v>263</v>
      </c>
      <c r="D11" s="229"/>
      <c r="E11" s="70"/>
      <c r="F11" s="70"/>
      <c r="G11" s="70"/>
      <c r="H11" s="231"/>
      <c r="I11" s="229"/>
      <c r="J11" s="70"/>
      <c r="K11" s="70"/>
      <c r="L11" s="70"/>
    </row>
    <row r="12" spans="2:12" ht="15.6">
      <c r="B12" s="230"/>
      <c r="C12" s="229"/>
      <c r="D12" s="229"/>
      <c r="E12" s="70"/>
      <c r="F12" s="70"/>
      <c r="G12" s="70"/>
      <c r="H12" s="231"/>
      <c r="I12" s="229"/>
      <c r="J12" s="70"/>
      <c r="K12" s="70"/>
      <c r="L12" s="70"/>
    </row>
    <row r="13" spans="2:12" ht="15.6">
      <c r="B13" s="230" t="s">
        <v>264</v>
      </c>
      <c r="C13" s="70" t="s">
        <v>555</v>
      </c>
      <c r="D13" s="229"/>
      <c r="E13" s="70"/>
      <c r="F13" s="70"/>
      <c r="G13" s="70"/>
      <c r="H13" s="70"/>
      <c r="I13" s="70"/>
      <c r="J13" s="70"/>
      <c r="K13" s="70"/>
      <c r="L13" s="70"/>
    </row>
    <row r="14" spans="2:12" ht="15.6">
      <c r="B14" s="230"/>
      <c r="C14" s="70" t="s">
        <v>556</v>
      </c>
      <c r="D14" s="229"/>
      <c r="E14" s="70"/>
      <c r="F14" s="70"/>
      <c r="G14" s="70"/>
      <c r="H14" s="70"/>
      <c r="I14" s="70"/>
      <c r="J14" s="70"/>
      <c r="K14" s="70"/>
      <c r="L14" s="70"/>
    </row>
    <row r="15" spans="2:12" ht="15.6">
      <c r="B15" s="232"/>
      <c r="C15" s="229"/>
      <c r="D15" s="229"/>
      <c r="E15" s="229"/>
      <c r="F15" s="229"/>
      <c r="G15" s="70"/>
      <c r="H15" s="70"/>
      <c r="I15" s="70"/>
      <c r="J15" s="70"/>
      <c r="K15" s="70"/>
      <c r="L15" s="70"/>
    </row>
    <row r="16" spans="2:12" ht="15.6">
      <c r="B16" s="230" t="s">
        <v>581</v>
      </c>
      <c r="C16" s="70" t="s">
        <v>284</v>
      </c>
      <c r="D16" s="70"/>
      <c r="E16" s="229"/>
      <c r="F16" s="70"/>
      <c r="G16" s="70"/>
      <c r="H16" s="70"/>
      <c r="I16" s="70"/>
      <c r="J16" s="70"/>
      <c r="K16" s="229"/>
      <c r="L16" s="70"/>
    </row>
    <row r="18" spans="1:11" ht="15.6">
      <c r="A18" s="229"/>
      <c r="B18" s="232"/>
      <c r="C18" s="70" t="s">
        <v>265</v>
      </c>
      <c r="D18" s="230" t="s">
        <v>266</v>
      </c>
      <c r="E18" s="70" t="s">
        <v>285</v>
      </c>
      <c r="F18" s="70"/>
      <c r="G18" s="70"/>
      <c r="H18" s="70"/>
      <c r="I18" s="70"/>
      <c r="J18" s="70"/>
      <c r="K18" s="70"/>
    </row>
    <row r="19" spans="1:11" ht="15.6">
      <c r="A19" s="229"/>
      <c r="B19" s="232"/>
      <c r="C19" s="229"/>
      <c r="D19" s="229"/>
      <c r="E19" s="70" t="s">
        <v>286</v>
      </c>
      <c r="F19" s="70"/>
      <c r="G19" s="70"/>
      <c r="H19" s="70"/>
      <c r="I19" s="70"/>
      <c r="J19" s="70"/>
      <c r="K19" s="70"/>
    </row>
    <row r="20" spans="1:11" ht="15.6">
      <c r="A20" s="229"/>
      <c r="B20" s="232"/>
      <c r="C20" s="229"/>
      <c r="D20" s="229"/>
      <c r="E20" s="70" t="s">
        <v>267</v>
      </c>
      <c r="F20" s="70"/>
      <c r="G20" s="70"/>
      <c r="H20" s="70"/>
      <c r="I20" s="70"/>
      <c r="J20" s="70"/>
      <c r="K20" s="233"/>
    </row>
    <row r="21" spans="1:11" ht="15.6">
      <c r="A21" s="229"/>
      <c r="B21" s="232"/>
      <c r="C21" s="229"/>
      <c r="D21" s="229"/>
      <c r="E21" s="70"/>
      <c r="F21" s="229"/>
      <c r="G21" s="229"/>
      <c r="H21" s="229"/>
      <c r="I21" s="70"/>
      <c r="J21" s="70"/>
      <c r="K21" s="70"/>
    </row>
    <row r="22" spans="1:11" ht="15.6">
      <c r="A22" s="229"/>
      <c r="B22" s="232"/>
      <c r="C22" s="70"/>
      <c r="D22" s="229"/>
      <c r="E22" s="229"/>
      <c r="F22" s="229"/>
      <c r="G22" s="229"/>
      <c r="H22" s="70"/>
      <c r="I22" s="70"/>
      <c r="J22" s="70"/>
      <c r="K22" s="70"/>
    </row>
    <row r="23" spans="1:11" ht="16.8">
      <c r="A23" s="229"/>
      <c r="B23" s="234"/>
      <c r="C23" s="70" t="s">
        <v>557</v>
      </c>
      <c r="D23" s="229"/>
      <c r="E23" s="229"/>
      <c r="F23" s="70"/>
      <c r="G23" s="70"/>
      <c r="H23" s="70"/>
      <c r="I23" s="70"/>
      <c r="J23" s="229"/>
      <c r="K23" s="229"/>
    </row>
    <row r="24" spans="1:11" ht="16.8">
      <c r="A24" s="229"/>
      <c r="B24" s="235"/>
      <c r="C24" s="70" t="s">
        <v>288</v>
      </c>
      <c r="D24" s="229"/>
      <c r="E24" s="229"/>
      <c r="F24" s="70"/>
      <c r="G24" s="70"/>
      <c r="H24" s="229"/>
      <c r="I24" s="70"/>
      <c r="J24" s="229"/>
      <c r="K24" s="229"/>
    </row>
    <row r="25" spans="1:11" ht="15.6">
      <c r="A25" s="229"/>
      <c r="B25" s="230"/>
      <c r="C25" s="70" t="s">
        <v>287</v>
      </c>
      <c r="D25" s="229"/>
      <c r="E25" s="229"/>
      <c r="F25" s="70"/>
      <c r="G25" s="70"/>
      <c r="H25" s="229"/>
      <c r="I25" s="229"/>
      <c r="J25" s="229"/>
      <c r="K25" s="229"/>
    </row>
    <row r="26" spans="1:11" ht="15.6">
      <c r="A26" s="229"/>
      <c r="B26" s="230"/>
      <c r="C26" s="70" t="s">
        <v>744</v>
      </c>
      <c r="D26" s="229"/>
      <c r="E26" s="229"/>
      <c r="F26" s="70"/>
      <c r="G26" s="70"/>
      <c r="H26" s="229"/>
      <c r="I26" s="229"/>
      <c r="J26" s="229"/>
      <c r="K26" s="229"/>
    </row>
    <row r="27" spans="1:11" ht="15.6">
      <c r="A27" s="229"/>
      <c r="B27" s="230"/>
      <c r="C27" s="70" t="s">
        <v>268</v>
      </c>
      <c r="D27" s="229"/>
      <c r="E27" s="229"/>
      <c r="F27" s="229"/>
      <c r="G27" s="229"/>
      <c r="H27" s="229"/>
      <c r="I27" s="229"/>
      <c r="J27" s="229"/>
      <c r="K27" s="229"/>
    </row>
    <row r="28" spans="1:11" ht="15.6">
      <c r="A28" s="229"/>
      <c r="B28" s="230"/>
      <c r="C28" s="70" t="s">
        <v>745</v>
      </c>
      <c r="D28" s="229"/>
      <c r="E28" s="229"/>
      <c r="F28" s="229"/>
      <c r="G28" s="229"/>
      <c r="H28" s="70"/>
      <c r="I28" s="229"/>
      <c r="J28" s="229"/>
      <c r="K28" s="229"/>
    </row>
    <row r="29" spans="1:11" ht="15.6">
      <c r="A29" s="229"/>
      <c r="B29" s="232"/>
      <c r="C29" s="229"/>
      <c r="D29" s="229"/>
      <c r="E29" s="229"/>
      <c r="F29" s="229"/>
      <c r="G29" s="229"/>
      <c r="H29" s="70"/>
      <c r="I29" s="70"/>
      <c r="J29" s="70"/>
      <c r="K29" s="70"/>
    </row>
    <row r="30" spans="1:11" ht="15.6">
      <c r="A30" s="236" t="s">
        <v>269</v>
      </c>
      <c r="B30" s="232"/>
      <c r="C30" s="70"/>
      <c r="D30" s="230"/>
      <c r="E30" s="70"/>
      <c r="F30" s="70"/>
      <c r="G30" s="70"/>
      <c r="H30" s="229"/>
      <c r="I30" s="230"/>
      <c r="J30" s="230"/>
      <c r="K30" s="229"/>
    </row>
    <row r="31" spans="1:11" ht="30.6">
      <c r="A31" s="229"/>
      <c r="B31" s="232"/>
      <c r="C31" s="70"/>
      <c r="D31" s="230"/>
      <c r="E31" s="70"/>
      <c r="F31" s="70"/>
      <c r="G31" s="70"/>
      <c r="H31" s="229"/>
      <c r="I31" s="261" t="s">
        <v>291</v>
      </c>
      <c r="J31" s="261" t="s">
        <v>292</v>
      </c>
      <c r="K31" s="261" t="s">
        <v>290</v>
      </c>
    </row>
    <row r="32" spans="1:11" ht="15.6">
      <c r="A32" s="232">
        <v>1</v>
      </c>
      <c r="B32" s="232" t="s">
        <v>35</v>
      </c>
      <c r="C32" s="70" t="s">
        <v>289</v>
      </c>
      <c r="D32" s="230"/>
      <c r="E32" s="70"/>
      <c r="F32" s="70"/>
      <c r="G32" s="70"/>
      <c r="H32" s="229"/>
      <c r="I32" s="238">
        <v>0</v>
      </c>
      <c r="J32" s="239"/>
      <c r="K32" s="70"/>
    </row>
    <row r="33" spans="1:11" ht="15.6">
      <c r="A33" s="232">
        <f>+A32+1</f>
        <v>2</v>
      </c>
      <c r="B33" s="232" t="s">
        <v>36</v>
      </c>
      <c r="C33" s="70" t="s">
        <v>558</v>
      </c>
      <c r="D33" s="230"/>
      <c r="E33" s="70"/>
      <c r="F33" s="70"/>
      <c r="G33" s="70"/>
      <c r="H33" s="229"/>
      <c r="I33" s="240">
        <v>0</v>
      </c>
      <c r="J33" s="241"/>
      <c r="K33" s="70"/>
    </row>
    <row r="34" spans="1:11" ht="15.6">
      <c r="A34" s="232">
        <f t="shared" ref="A34:A37" si="0">+A33+1</f>
        <v>3</v>
      </c>
      <c r="B34" s="232" t="s">
        <v>37</v>
      </c>
      <c r="C34" s="70" t="s">
        <v>272</v>
      </c>
      <c r="D34" s="230"/>
      <c r="E34" s="70"/>
      <c r="F34" s="70"/>
      <c r="G34" s="70"/>
      <c r="H34" s="229"/>
      <c r="I34" s="79">
        <f>I32-I33</f>
        <v>0</v>
      </c>
      <c r="J34" s="79">
        <f>+I34</f>
        <v>0</v>
      </c>
      <c r="K34" s="70"/>
    </row>
    <row r="35" spans="1:11" ht="15.6">
      <c r="A35" s="232">
        <f t="shared" si="0"/>
        <v>4</v>
      </c>
      <c r="B35" s="232" t="s">
        <v>178</v>
      </c>
      <c r="C35" s="70" t="s">
        <v>273</v>
      </c>
      <c r="D35" s="230"/>
      <c r="E35" s="70"/>
      <c r="F35" s="70"/>
      <c r="G35" s="70"/>
      <c r="H35" s="229"/>
      <c r="I35" s="242">
        <f>(1+E70)^24</f>
        <v>1</v>
      </c>
      <c r="J35" s="242">
        <f>(1+F70)^24</f>
        <v>1</v>
      </c>
      <c r="K35" s="70"/>
    </row>
    <row r="36" spans="1:11" ht="15.6">
      <c r="A36" s="232">
        <f t="shared" si="0"/>
        <v>5</v>
      </c>
      <c r="B36" s="232" t="s">
        <v>38</v>
      </c>
      <c r="C36" s="70" t="s">
        <v>274</v>
      </c>
      <c r="D36" s="230"/>
      <c r="E36" s="70"/>
      <c r="F36" s="70"/>
      <c r="G36" s="70"/>
      <c r="H36" s="229"/>
      <c r="I36" s="79">
        <f>+I34*I35</f>
        <v>0</v>
      </c>
      <c r="J36" s="79">
        <f>+J34*J35</f>
        <v>0</v>
      </c>
      <c r="K36" s="79">
        <f>+J36-I36</f>
        <v>0</v>
      </c>
    </row>
    <row r="37" spans="1:11" ht="15.6">
      <c r="A37" s="232">
        <f t="shared" si="0"/>
        <v>6</v>
      </c>
      <c r="B37" s="232" t="s">
        <v>39</v>
      </c>
      <c r="C37" s="70" t="s">
        <v>733</v>
      </c>
      <c r="D37" s="230"/>
      <c r="E37" s="70"/>
      <c r="F37" s="70"/>
      <c r="G37" s="70"/>
      <c r="H37" s="229"/>
      <c r="I37" s="815">
        <f>+K36</f>
        <v>0</v>
      </c>
      <c r="J37" s="79"/>
      <c r="K37" s="79"/>
    </row>
    <row r="38" spans="1:11" ht="15.6">
      <c r="A38" s="232"/>
      <c r="B38" s="232"/>
      <c r="C38" s="70"/>
      <c r="D38" s="230"/>
      <c r="E38" s="70"/>
      <c r="F38" s="70"/>
      <c r="G38" s="70"/>
      <c r="H38" s="70"/>
      <c r="I38" s="229"/>
      <c r="J38" s="70"/>
      <c r="K38" s="70"/>
    </row>
    <row r="39" spans="1:11" ht="15.6">
      <c r="A39" s="232"/>
      <c r="B39" s="232"/>
      <c r="C39" s="70" t="s">
        <v>275</v>
      </c>
      <c r="D39" s="70"/>
      <c r="E39" s="70"/>
      <c r="F39" s="70"/>
      <c r="G39" s="70"/>
      <c r="H39" s="243"/>
      <c r="I39" s="229"/>
      <c r="J39" s="229"/>
      <c r="K39" s="229"/>
    </row>
    <row r="40" spans="1:11" ht="15.6">
      <c r="A40" s="232"/>
      <c r="B40" s="232"/>
      <c r="C40" s="70" t="s">
        <v>276</v>
      </c>
      <c r="D40" s="70"/>
      <c r="E40" s="70"/>
      <c r="F40" s="70"/>
      <c r="G40" s="70"/>
      <c r="H40" s="244"/>
      <c r="I40" s="245"/>
      <c r="J40" s="246"/>
      <c r="K40" s="229"/>
    </row>
    <row r="41" spans="1:11" ht="15.6">
      <c r="A41" s="232"/>
      <c r="B41" s="232"/>
      <c r="C41" s="70"/>
      <c r="D41" s="70"/>
      <c r="E41" s="70"/>
      <c r="F41" s="70"/>
      <c r="G41" s="70"/>
      <c r="H41" s="247"/>
      <c r="I41" s="248"/>
      <c r="J41" s="248"/>
      <c r="K41" s="248"/>
    </row>
    <row r="42" spans="1:11" ht="15.6">
      <c r="A42" s="232"/>
      <c r="B42" s="69" t="s">
        <v>277</v>
      </c>
      <c r="C42" s="70"/>
      <c r="D42" s="70"/>
      <c r="E42" s="230" t="s">
        <v>270</v>
      </c>
      <c r="F42" s="230" t="s">
        <v>278</v>
      </c>
      <c r="G42" s="70"/>
      <c r="H42" s="247"/>
      <c r="I42" s="248"/>
      <c r="J42" s="248"/>
      <c r="K42" s="248"/>
    </row>
    <row r="43" spans="1:11" ht="21">
      <c r="A43" s="232"/>
      <c r="B43" s="229"/>
      <c r="C43" s="230"/>
      <c r="D43" s="70"/>
      <c r="E43" s="230" t="s">
        <v>279</v>
      </c>
      <c r="F43" s="230" t="s">
        <v>279</v>
      </c>
      <c r="G43" s="229"/>
      <c r="H43" s="249"/>
      <c r="I43" s="247"/>
      <c r="J43" s="243"/>
      <c r="K43" s="250"/>
    </row>
    <row r="44" spans="1:11" ht="16.8">
      <c r="A44" s="232"/>
      <c r="B44" s="251" t="s">
        <v>50</v>
      </c>
      <c r="C44" s="237" t="s">
        <v>201</v>
      </c>
      <c r="D44" s="70"/>
      <c r="E44" s="237" t="s">
        <v>271</v>
      </c>
      <c r="F44" s="237" t="s">
        <v>271</v>
      </c>
      <c r="G44" s="229"/>
      <c r="H44" s="252"/>
      <c r="I44" s="246"/>
      <c r="J44" s="253"/>
      <c r="K44" s="250"/>
    </row>
    <row r="45" spans="1:11" ht="15.6">
      <c r="A45" s="232">
        <f>+A37+1</f>
        <v>7</v>
      </c>
      <c r="B45" s="69" t="s">
        <v>56</v>
      </c>
      <c r="C45" s="230" t="s">
        <v>280</v>
      </c>
      <c r="D45" s="70"/>
      <c r="E45" s="254">
        <v>0</v>
      </c>
      <c r="F45" s="254">
        <v>0</v>
      </c>
      <c r="G45" s="69"/>
      <c r="H45" s="255"/>
      <c r="I45" s="256"/>
      <c r="J45" s="257"/>
      <c r="K45" s="250"/>
    </row>
    <row r="46" spans="1:11" ht="15.6">
      <c r="A46" s="232">
        <f>+A45+1</f>
        <v>8</v>
      </c>
      <c r="B46" s="69" t="s">
        <v>128</v>
      </c>
      <c r="C46" s="230" t="s">
        <v>280</v>
      </c>
      <c r="D46" s="70"/>
      <c r="E46" s="254">
        <v>0</v>
      </c>
      <c r="F46" s="254">
        <v>0</v>
      </c>
      <c r="G46" s="258"/>
      <c r="H46" s="230"/>
      <c r="I46" s="70"/>
      <c r="J46" s="255"/>
      <c r="K46" s="250"/>
    </row>
    <row r="47" spans="1:11" ht="15.6">
      <c r="A47" s="232">
        <f t="shared" ref="A47:A68" si="1">+A46+1</f>
        <v>9</v>
      </c>
      <c r="B47" s="69" t="s">
        <v>58</v>
      </c>
      <c r="C47" s="230" t="s">
        <v>280</v>
      </c>
      <c r="D47" s="70"/>
      <c r="E47" s="254">
        <v>0</v>
      </c>
      <c r="F47" s="254">
        <v>0</v>
      </c>
      <c r="G47" s="70"/>
      <c r="H47" s="230"/>
      <c r="I47" s="70"/>
      <c r="J47" s="230"/>
      <c r="K47" s="250"/>
    </row>
    <row r="48" spans="1:11" ht="15.6">
      <c r="A48" s="232">
        <f t="shared" si="1"/>
        <v>10</v>
      </c>
      <c r="B48" s="69" t="s">
        <v>59</v>
      </c>
      <c r="C48" s="230" t="s">
        <v>280</v>
      </c>
      <c r="D48" s="70"/>
      <c r="E48" s="254">
        <v>0</v>
      </c>
      <c r="F48" s="254">
        <v>0</v>
      </c>
      <c r="G48" s="70"/>
      <c r="H48" s="230"/>
      <c r="I48" s="70"/>
      <c r="J48" s="230"/>
      <c r="K48" s="250"/>
    </row>
    <row r="49" spans="1:6" ht="15.6">
      <c r="A49" s="232">
        <f t="shared" si="1"/>
        <v>11</v>
      </c>
      <c r="B49" s="69" t="s">
        <v>60</v>
      </c>
      <c r="C49" s="230" t="s">
        <v>280</v>
      </c>
      <c r="D49" s="70"/>
      <c r="E49" s="254">
        <v>0</v>
      </c>
      <c r="F49" s="254">
        <v>0</v>
      </c>
    </row>
    <row r="50" spans="1:6" ht="15.6">
      <c r="A50" s="232">
        <f t="shared" si="1"/>
        <v>12</v>
      </c>
      <c r="B50" s="69" t="s">
        <v>129</v>
      </c>
      <c r="C50" s="230" t="s">
        <v>280</v>
      </c>
      <c r="D50" s="70"/>
      <c r="E50" s="254">
        <v>0</v>
      </c>
      <c r="F50" s="254">
        <v>0</v>
      </c>
    </row>
    <row r="51" spans="1:6" ht="15.6">
      <c r="A51" s="232">
        <f t="shared" si="1"/>
        <v>13</v>
      </c>
      <c r="B51" s="69" t="s">
        <v>125</v>
      </c>
      <c r="C51" s="230" t="s">
        <v>281</v>
      </c>
      <c r="D51" s="70"/>
      <c r="E51" s="254">
        <v>0</v>
      </c>
      <c r="F51" s="254">
        <v>0</v>
      </c>
    </row>
    <row r="52" spans="1:6" ht="15.6">
      <c r="A52" s="232">
        <f t="shared" si="1"/>
        <v>14</v>
      </c>
      <c r="B52" s="69" t="s">
        <v>52</v>
      </c>
      <c r="C52" s="230" t="s">
        <v>281</v>
      </c>
      <c r="D52" s="70"/>
      <c r="E52" s="254">
        <v>0</v>
      </c>
      <c r="F52" s="254">
        <v>0</v>
      </c>
    </row>
    <row r="53" spans="1:6" ht="15.6">
      <c r="A53" s="232">
        <f t="shared" si="1"/>
        <v>15</v>
      </c>
      <c r="B53" s="69" t="s">
        <v>126</v>
      </c>
      <c r="C53" s="230" t="s">
        <v>281</v>
      </c>
      <c r="D53" s="70"/>
      <c r="E53" s="254">
        <v>0</v>
      </c>
      <c r="F53" s="254">
        <v>0</v>
      </c>
    </row>
    <row r="54" spans="1:6" ht="15.6">
      <c r="A54" s="232">
        <f t="shared" si="1"/>
        <v>16</v>
      </c>
      <c r="B54" s="69" t="s">
        <v>54</v>
      </c>
      <c r="C54" s="230" t="s">
        <v>281</v>
      </c>
      <c r="D54" s="70"/>
      <c r="E54" s="254">
        <v>0</v>
      </c>
      <c r="F54" s="254">
        <v>0</v>
      </c>
    </row>
    <row r="55" spans="1:6" ht="15.6">
      <c r="A55" s="232">
        <f t="shared" si="1"/>
        <v>17</v>
      </c>
      <c r="B55" s="69" t="s">
        <v>51</v>
      </c>
      <c r="C55" s="230" t="s">
        <v>281</v>
      </c>
      <c r="D55" s="70"/>
      <c r="E55" s="254">
        <v>0</v>
      </c>
      <c r="F55" s="254">
        <v>0</v>
      </c>
    </row>
    <row r="56" spans="1:6" ht="15.6">
      <c r="A56" s="232">
        <f t="shared" si="1"/>
        <v>18</v>
      </c>
      <c r="B56" s="69" t="s">
        <v>55</v>
      </c>
      <c r="C56" s="230" t="s">
        <v>281</v>
      </c>
      <c r="D56" s="70"/>
      <c r="E56" s="254">
        <v>0</v>
      </c>
      <c r="F56" s="254">
        <v>0</v>
      </c>
    </row>
    <row r="57" spans="1:6" ht="15.6">
      <c r="A57" s="232">
        <f t="shared" si="1"/>
        <v>19</v>
      </c>
      <c r="B57" s="69" t="s">
        <v>56</v>
      </c>
      <c r="C57" s="230" t="s">
        <v>281</v>
      </c>
      <c r="D57" s="70"/>
      <c r="E57" s="254">
        <v>0</v>
      </c>
      <c r="F57" s="254">
        <v>0</v>
      </c>
    </row>
    <row r="58" spans="1:6" ht="15.6">
      <c r="A58" s="232">
        <f t="shared" si="1"/>
        <v>20</v>
      </c>
      <c r="B58" s="69" t="s">
        <v>128</v>
      </c>
      <c r="C58" s="230" t="s">
        <v>281</v>
      </c>
      <c r="D58" s="70"/>
      <c r="E58" s="254">
        <v>0</v>
      </c>
      <c r="F58" s="254">
        <v>0</v>
      </c>
    </row>
    <row r="59" spans="1:6" ht="15.6">
      <c r="A59" s="232">
        <f t="shared" si="1"/>
        <v>21</v>
      </c>
      <c r="B59" s="69" t="s">
        <v>58</v>
      </c>
      <c r="C59" s="230" t="s">
        <v>281</v>
      </c>
      <c r="D59" s="70"/>
      <c r="E59" s="254">
        <v>0</v>
      </c>
      <c r="F59" s="254">
        <v>0</v>
      </c>
    </row>
    <row r="60" spans="1:6" ht="15.6">
      <c r="A60" s="232">
        <f t="shared" si="1"/>
        <v>22</v>
      </c>
      <c r="B60" s="69" t="s">
        <v>59</v>
      </c>
      <c r="C60" s="230" t="s">
        <v>281</v>
      </c>
      <c r="D60" s="70"/>
      <c r="E60" s="254">
        <v>0</v>
      </c>
      <c r="F60" s="254">
        <v>0</v>
      </c>
    </row>
    <row r="61" spans="1:6" ht="15.6">
      <c r="A61" s="232">
        <f t="shared" si="1"/>
        <v>23</v>
      </c>
      <c r="B61" s="69" t="s">
        <v>60</v>
      </c>
      <c r="C61" s="230" t="s">
        <v>281</v>
      </c>
      <c r="D61" s="70"/>
      <c r="E61" s="254">
        <v>0</v>
      </c>
      <c r="F61" s="254">
        <v>0</v>
      </c>
    </row>
    <row r="62" spans="1:6" ht="15.6">
      <c r="A62" s="232">
        <f t="shared" si="1"/>
        <v>24</v>
      </c>
      <c r="B62" s="69" t="s">
        <v>129</v>
      </c>
      <c r="C62" s="230" t="s">
        <v>281</v>
      </c>
      <c r="D62" s="70"/>
      <c r="E62" s="254">
        <v>0</v>
      </c>
      <c r="F62" s="254">
        <v>0</v>
      </c>
    </row>
    <row r="63" spans="1:6" ht="15.6">
      <c r="A63" s="232">
        <f t="shared" si="1"/>
        <v>25</v>
      </c>
      <c r="B63" s="69" t="s">
        <v>125</v>
      </c>
      <c r="C63" s="230" t="s">
        <v>282</v>
      </c>
      <c r="D63" s="70"/>
      <c r="E63" s="254">
        <v>0</v>
      </c>
      <c r="F63" s="254">
        <v>0</v>
      </c>
    </row>
    <row r="64" spans="1:6" ht="15.6">
      <c r="A64" s="232">
        <f t="shared" si="1"/>
        <v>26</v>
      </c>
      <c r="B64" s="69" t="s">
        <v>52</v>
      </c>
      <c r="C64" s="230" t="s">
        <v>282</v>
      </c>
      <c r="D64" s="70"/>
      <c r="E64" s="254">
        <v>0</v>
      </c>
      <c r="F64" s="254">
        <v>0</v>
      </c>
    </row>
    <row r="65" spans="1:6" ht="15.6">
      <c r="A65" s="232">
        <f t="shared" si="1"/>
        <v>27</v>
      </c>
      <c r="B65" s="69" t="s">
        <v>126</v>
      </c>
      <c r="C65" s="230" t="s">
        <v>282</v>
      </c>
      <c r="D65" s="70"/>
      <c r="E65" s="254">
        <v>0</v>
      </c>
      <c r="F65" s="254">
        <v>0</v>
      </c>
    </row>
    <row r="66" spans="1:6" ht="15.6">
      <c r="A66" s="232">
        <f t="shared" si="1"/>
        <v>28</v>
      </c>
      <c r="B66" s="69" t="s">
        <v>54</v>
      </c>
      <c r="C66" s="230" t="s">
        <v>282</v>
      </c>
      <c r="D66" s="70"/>
      <c r="E66" s="254">
        <v>0</v>
      </c>
      <c r="F66" s="254">
        <v>0</v>
      </c>
    </row>
    <row r="67" spans="1:6" ht="15.6">
      <c r="A67" s="232">
        <f t="shared" si="1"/>
        <v>29</v>
      </c>
      <c r="B67" s="69" t="s">
        <v>51</v>
      </c>
      <c r="C67" s="230" t="s">
        <v>282</v>
      </c>
      <c r="D67" s="70"/>
      <c r="E67" s="254">
        <v>0</v>
      </c>
      <c r="F67" s="254">
        <v>0</v>
      </c>
    </row>
    <row r="68" spans="1:6" ht="15.6">
      <c r="A68" s="232">
        <f t="shared" si="1"/>
        <v>30</v>
      </c>
      <c r="B68" s="69" t="s">
        <v>55</v>
      </c>
      <c r="C68" s="230" t="s">
        <v>282</v>
      </c>
      <c r="D68" s="70"/>
      <c r="E68" s="254">
        <v>0</v>
      </c>
      <c r="F68" s="254">
        <v>0</v>
      </c>
    </row>
    <row r="69" spans="1:6">
      <c r="A69" s="232"/>
      <c r="B69" s="259"/>
      <c r="C69" s="229"/>
      <c r="D69" s="229"/>
      <c r="E69" s="229"/>
      <c r="F69" s="229"/>
    </row>
    <row r="70" spans="1:6" ht="15.6">
      <c r="A70" s="232">
        <f>+A68+1</f>
        <v>31</v>
      </c>
      <c r="B70" s="69" t="s">
        <v>77</v>
      </c>
      <c r="C70" s="229"/>
      <c r="D70" s="229"/>
      <c r="E70" s="260">
        <f>+SUM(E45:E68)/24</f>
        <v>0</v>
      </c>
      <c r="F70" s="260">
        <f>+SUM(F45:F68)/24</f>
        <v>0</v>
      </c>
    </row>
    <row r="71" spans="1:6">
      <c r="A71" s="229"/>
      <c r="B71" s="232"/>
      <c r="C71" s="229"/>
      <c r="D71" s="229"/>
      <c r="E71" s="229"/>
      <c r="F71" s="229"/>
    </row>
    <row r="73" spans="1:6" ht="15.6">
      <c r="B73" s="65" t="s">
        <v>734</v>
      </c>
    </row>
  </sheetData>
  <mergeCells count="5">
    <mergeCell ref="B1:J1"/>
    <mergeCell ref="B2:J2"/>
    <mergeCell ref="K2:L2"/>
    <mergeCell ref="B3:J3"/>
    <mergeCell ref="B4:J4"/>
  </mergeCell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S227"/>
  <sheetViews>
    <sheetView zoomScale="96" zoomScaleNormal="96" zoomScaleSheetLayoutView="100" workbookViewId="0"/>
  </sheetViews>
  <sheetFormatPr defaultColWidth="9.33203125" defaultRowHeight="15"/>
  <cols>
    <col min="1" max="1" width="5.6640625" style="378" customWidth="1"/>
    <col min="2" max="2" width="46.33203125" style="378" customWidth="1"/>
    <col min="3" max="3" width="42" style="378" customWidth="1"/>
    <col min="4" max="4" width="18.33203125" style="378" customWidth="1"/>
    <col min="5" max="5" width="12.6640625" style="378" customWidth="1"/>
    <col min="6" max="6" width="16.6640625" style="378" customWidth="1"/>
    <col min="7" max="7" width="12.5546875" style="378" customWidth="1"/>
    <col min="8" max="8" width="4.6640625" style="378" customWidth="1"/>
    <col min="9" max="9" width="19.5546875" style="378" customWidth="1"/>
    <col min="10" max="10" width="11.33203125" style="378" customWidth="1"/>
    <col min="11" max="11" width="15.44140625" style="378" customWidth="1"/>
    <col min="12" max="12" width="10.6640625" style="378" bestFit="1" customWidth="1"/>
    <col min="13" max="13" width="5" style="378" customWidth="1"/>
    <col min="14" max="14" width="17.5546875" style="378" bestFit="1" customWidth="1"/>
    <col min="15" max="15" width="10.5546875" style="378" customWidth="1"/>
    <col min="16" max="16" width="9.33203125" style="378"/>
    <col min="17" max="17" width="11.6640625" style="378" customWidth="1"/>
    <col min="18" max="18" width="4.6640625" style="378" customWidth="1"/>
    <col min="19" max="19" width="12.44140625" style="378" customWidth="1"/>
    <col min="20" max="16384" width="9.33203125" style="378"/>
  </cols>
  <sheetData>
    <row r="1" spans="1:19">
      <c r="K1" s="428"/>
    </row>
    <row r="3" spans="1:19">
      <c r="A3" s="429"/>
      <c r="B3" s="430" t="s">
        <v>0</v>
      </c>
      <c r="C3" s="430"/>
      <c r="D3" s="431" t="s">
        <v>63</v>
      </c>
      <c r="E3" s="430"/>
      <c r="F3" s="430"/>
      <c r="G3" s="430"/>
      <c r="K3" s="789" t="s">
        <v>681</v>
      </c>
      <c r="L3" s="789"/>
      <c r="M3" s="789"/>
      <c r="N3" s="789"/>
      <c r="O3" s="789"/>
    </row>
    <row r="4" spans="1:19">
      <c r="A4" s="429"/>
      <c r="B4" s="430"/>
      <c r="C4" s="397" t="s">
        <v>2</v>
      </c>
      <c r="D4" s="397" t="s">
        <v>3</v>
      </c>
      <c r="E4" s="397"/>
      <c r="F4" s="397"/>
      <c r="G4" s="397"/>
      <c r="H4" s="430"/>
      <c r="I4" s="430"/>
      <c r="J4" s="430"/>
      <c r="K4" s="430"/>
    </row>
    <row r="5" spans="1:19">
      <c r="A5" s="429"/>
      <c r="B5" s="430"/>
      <c r="C5" s="430"/>
      <c r="D5" s="430"/>
      <c r="E5" s="430"/>
      <c r="F5" s="430"/>
      <c r="G5" s="430"/>
      <c r="H5" s="430"/>
      <c r="I5" s="430"/>
      <c r="J5" s="430"/>
      <c r="K5" s="430"/>
    </row>
    <row r="6" spans="1:19" ht="15.6">
      <c r="A6" s="849" t="s">
        <v>64</v>
      </c>
      <c r="B6" s="849"/>
      <c r="C6" s="849"/>
      <c r="D6" s="849"/>
      <c r="E6" s="849"/>
      <c r="F6" s="849"/>
      <c r="G6" s="849"/>
      <c r="H6" s="849"/>
      <c r="I6" s="849"/>
      <c r="J6" s="432"/>
    </row>
    <row r="7" spans="1:19" ht="15.6">
      <c r="A7" s="851" t="s">
        <v>627</v>
      </c>
      <c r="B7" s="851"/>
      <c r="C7" s="851"/>
      <c r="D7" s="851"/>
      <c r="E7" s="851"/>
      <c r="F7" s="851"/>
      <c r="G7" s="851"/>
      <c r="H7" s="851"/>
      <c r="I7" s="851"/>
      <c r="J7" s="433"/>
    </row>
    <row r="8" spans="1:19">
      <c r="A8" s="434"/>
      <c r="B8" s="430" t="s">
        <v>4</v>
      </c>
      <c r="C8" s="430"/>
      <c r="D8" s="435"/>
      <c r="E8" s="430"/>
      <c r="F8" s="430"/>
      <c r="G8" s="430"/>
      <c r="H8" s="430"/>
      <c r="I8" s="430"/>
      <c r="J8" s="430"/>
      <c r="K8" s="431"/>
    </row>
    <row r="9" spans="1:19">
      <c r="A9" s="434"/>
      <c r="B9" s="430" t="s">
        <v>5</v>
      </c>
      <c r="C9" s="430"/>
      <c r="D9" s="436"/>
      <c r="E9" s="430"/>
      <c r="F9" s="430"/>
      <c r="G9" s="430"/>
      <c r="H9" s="430"/>
      <c r="I9" s="430"/>
      <c r="J9" s="430"/>
    </row>
    <row r="10" spans="1:19">
      <c r="A10" s="429"/>
      <c r="B10" s="434" t="s">
        <v>10</v>
      </c>
      <c r="C10" s="434" t="s">
        <v>11</v>
      </c>
      <c r="D10" s="434" t="s">
        <v>12</v>
      </c>
      <c r="E10" s="397" t="s">
        <v>2</v>
      </c>
      <c r="F10" s="397"/>
      <c r="G10" s="437" t="s">
        <v>13</v>
      </c>
      <c r="H10" s="397"/>
      <c r="I10" s="435" t="s">
        <v>14</v>
      </c>
      <c r="J10" s="397"/>
      <c r="K10" s="852" t="s">
        <v>586</v>
      </c>
      <c r="L10" s="852"/>
      <c r="M10" s="615"/>
      <c r="N10" s="616" t="s">
        <v>587</v>
      </c>
      <c r="O10" s="615"/>
      <c r="P10" s="852"/>
      <c r="Q10" s="852"/>
      <c r="R10" s="615"/>
      <c r="S10" s="616"/>
    </row>
    <row r="11" spans="1:19" ht="15.6">
      <c r="A11" s="434" t="s">
        <v>6</v>
      </c>
      <c r="B11" s="430"/>
      <c r="C11" s="438"/>
      <c r="E11" s="439"/>
      <c r="F11" s="854" t="s">
        <v>499</v>
      </c>
      <c r="G11" s="854"/>
      <c r="H11" s="854"/>
      <c r="I11" s="854"/>
      <c r="J11" s="397"/>
      <c r="K11" s="854" t="s">
        <v>585</v>
      </c>
      <c r="L11" s="854"/>
      <c r="M11" s="854"/>
      <c r="N11" s="854"/>
      <c r="P11" s="856"/>
      <c r="Q11" s="856"/>
      <c r="R11" s="856"/>
      <c r="S11" s="856"/>
    </row>
    <row r="12" spans="1:19" ht="47.4" thickBot="1">
      <c r="A12" s="440" t="s">
        <v>7</v>
      </c>
      <c r="B12" s="441" t="s">
        <v>503</v>
      </c>
      <c r="C12" s="442" t="str">
        <f>+C73</f>
        <v>Form No. 1 or Transmission Formula Rate Reference</v>
      </c>
      <c r="D12" s="443" t="s">
        <v>229</v>
      </c>
      <c r="E12" s="397"/>
      <c r="F12" s="854" t="s">
        <v>168</v>
      </c>
      <c r="G12" s="854"/>
      <c r="H12" s="397"/>
      <c r="I12" s="443" t="s">
        <v>499</v>
      </c>
      <c r="J12" s="397"/>
      <c r="K12" s="853" t="str">
        <f>+F12</f>
        <v>Allocator (Note K)</v>
      </c>
      <c r="L12" s="853"/>
      <c r="N12" s="785" t="s">
        <v>585</v>
      </c>
      <c r="P12" s="855"/>
      <c r="Q12" s="855"/>
      <c r="R12" s="783"/>
      <c r="S12" s="784"/>
    </row>
    <row r="13" spans="1:19">
      <c r="A13" s="434"/>
      <c r="B13" s="430" t="s">
        <v>16</v>
      </c>
      <c r="C13" s="397"/>
      <c r="D13" s="397"/>
      <c r="E13" s="397"/>
      <c r="F13" s="397"/>
      <c r="G13" s="397"/>
      <c r="H13" s="397"/>
      <c r="I13" s="397"/>
      <c r="J13" s="397"/>
      <c r="K13" s="397"/>
    </row>
    <row r="14" spans="1:19">
      <c r="A14" s="434">
        <v>1</v>
      </c>
      <c r="B14" s="430" t="s">
        <v>17</v>
      </c>
      <c r="C14" s="444" t="str">
        <f>"Workpaper 1, Line "&amp;'1-RB Items'!$A$25&amp;", Col. "&amp;'1-RB Items'!D7&amp;""</f>
        <v>Workpaper 1, Line 14, Col. (c)</v>
      </c>
      <c r="D14" s="445">
        <f>+'1-RB Items'!D25</f>
        <v>0</v>
      </c>
      <c r="E14" s="397"/>
      <c r="F14" s="397" t="s">
        <v>18</v>
      </c>
      <c r="G14" s="446" t="s">
        <v>2</v>
      </c>
      <c r="H14" s="397"/>
      <c r="I14" s="397">
        <v>0</v>
      </c>
      <c r="J14" s="397"/>
      <c r="K14" s="397" t="s">
        <v>18</v>
      </c>
      <c r="N14" s="611">
        <v>0</v>
      </c>
    </row>
    <row r="15" spans="1:19" ht="30.75" customHeight="1">
      <c r="A15" s="434">
        <f>+A14+1</f>
        <v>2</v>
      </c>
      <c r="B15" s="430" t="s">
        <v>28</v>
      </c>
      <c r="C15" s="447" t="str">
        <f>"Workpaper 1, Line "&amp;'1-RB Items'!$A$25&amp;", Col. "&amp;'1-RB Items'!E7&amp;", Col. "&amp;'1-RB Items'!N7&amp;" or Col. "&amp;'1-RB Items'!T7&amp;""</f>
        <v>Workpaper 1, Line 14, Col. (d), Col. (m) or Col. (s)</v>
      </c>
      <c r="D15" s="445">
        <f>+'1-RB Items'!E25</f>
        <v>0</v>
      </c>
      <c r="E15" s="397"/>
      <c r="F15" s="397" t="s">
        <v>82</v>
      </c>
      <c r="G15" s="448"/>
      <c r="H15" s="449"/>
      <c r="I15" s="450">
        <f>+'1-RB Items'!N25</f>
        <v>0</v>
      </c>
      <c r="J15" s="397"/>
      <c r="K15" s="557" t="s">
        <v>82</v>
      </c>
      <c r="N15" s="610">
        <f>+'1-RB Items'!T25</f>
        <v>0</v>
      </c>
    </row>
    <row r="16" spans="1:19">
      <c r="A16" s="434">
        <f>+A15+1</f>
        <v>3</v>
      </c>
      <c r="B16" s="430" t="s">
        <v>19</v>
      </c>
      <c r="C16" s="444" t="str">
        <f>"Workpaper 1, Line "&amp;'1-RB Items'!$A$25&amp;", Col. "&amp;'1-RB Items'!F7&amp;""</f>
        <v>Workpaper 1, Line 14, Col. (e)</v>
      </c>
      <c r="D16" s="445">
        <f>+'1-RB Items'!F25</f>
        <v>0</v>
      </c>
      <c r="E16" s="397"/>
      <c r="F16" s="397" t="s">
        <v>18</v>
      </c>
      <c r="G16" s="451" t="s">
        <v>2</v>
      </c>
      <c r="H16" s="449"/>
      <c r="I16" s="449">
        <v>0</v>
      </c>
      <c r="J16" s="397"/>
      <c r="K16" s="397" t="s">
        <v>18</v>
      </c>
      <c r="N16" s="610">
        <v>0</v>
      </c>
    </row>
    <row r="17" spans="1:14">
      <c r="A17" s="434">
        <f>+A16+1</f>
        <v>4</v>
      </c>
      <c r="B17" s="430" t="s">
        <v>100</v>
      </c>
      <c r="C17" s="444" t="str">
        <f>"Workpaper 1, Line "&amp;'1-RB Items'!$A$25&amp;", Col. "&amp;'1-RB Items'!G7&amp;""</f>
        <v>Workpaper 1, Line 14, Col. (f)</v>
      </c>
      <c r="D17" s="445">
        <f>+'1-RB Items'!G25</f>
        <v>0</v>
      </c>
      <c r="E17" s="397"/>
      <c r="F17" s="397" t="s">
        <v>437</v>
      </c>
      <c r="G17" s="452" t="e">
        <f>+D167</f>
        <v>#DIV/0!</v>
      </c>
      <c r="H17" s="449"/>
      <c r="I17" s="450" t="e">
        <f>+G17*D17</f>
        <v>#DIV/0!</v>
      </c>
      <c r="J17" s="397"/>
      <c r="K17" s="397" t="s">
        <v>588</v>
      </c>
      <c r="L17" s="619" t="e">
        <f>+F167</f>
        <v>#DIV/0!</v>
      </c>
      <c r="N17" s="610" t="e">
        <f>+D17*L17</f>
        <v>#DIV/0!</v>
      </c>
    </row>
    <row r="18" spans="1:14">
      <c r="A18" s="434">
        <f t="shared" ref="A18:A21" si="0">+A17+1</f>
        <v>5</v>
      </c>
      <c r="B18" s="430" t="s">
        <v>101</v>
      </c>
      <c r="C18" s="444" t="str">
        <f>"Workpaper 1, Line "&amp;'1-RB Items'!$A$25&amp;", Col. "&amp;'1-RB Items'!C7&amp;""</f>
        <v>Workpaper 1, Line 14, Col. (b)</v>
      </c>
      <c r="D18" s="445">
        <f>+'1-RB Items'!C25</f>
        <v>0</v>
      </c>
      <c r="E18" s="397"/>
      <c r="F18" s="397" t="str">
        <f>+F17</f>
        <v>S19 W/S</v>
      </c>
      <c r="G18" s="452" t="e">
        <f>+D167</f>
        <v>#DIV/0!</v>
      </c>
      <c r="H18" s="449"/>
      <c r="I18" s="450" t="e">
        <f>+G18*D18</f>
        <v>#DIV/0!</v>
      </c>
      <c r="J18" s="397"/>
      <c r="K18" s="397" t="s">
        <v>588</v>
      </c>
      <c r="L18" s="619" t="e">
        <f>+F167</f>
        <v>#DIV/0!</v>
      </c>
      <c r="N18" s="610" t="e">
        <f>+D18*L18</f>
        <v>#DIV/0!</v>
      </c>
    </row>
    <row r="19" spans="1:14" ht="15.6" thickBot="1">
      <c r="A19" s="434">
        <f t="shared" si="0"/>
        <v>6</v>
      </c>
      <c r="B19" s="430" t="s">
        <v>20</v>
      </c>
      <c r="C19" s="444" t="str">
        <f>"Workpaper 1, Line "&amp;'1-RB Items'!$A$25&amp;", Col. "&amp;'1-RB Items'!H7&amp;""</f>
        <v>Workpaper 1, Line 14, Col. (g)</v>
      </c>
      <c r="D19" s="453">
        <f>+'1-RB Items'!H25</f>
        <v>0</v>
      </c>
      <c r="E19" s="397"/>
      <c r="F19" s="397" t="s">
        <v>438</v>
      </c>
      <c r="G19" s="452" t="e">
        <f>+G172*D167</f>
        <v>#DIV/0!</v>
      </c>
      <c r="H19" s="449"/>
      <c r="I19" s="454" t="e">
        <f>+D19*G19</f>
        <v>#DIV/0!</v>
      </c>
      <c r="J19" s="397"/>
      <c r="K19" s="397" t="s">
        <v>589</v>
      </c>
      <c r="L19" s="618" t="e">
        <f>+G172*F167</f>
        <v>#DIV/0!</v>
      </c>
      <c r="N19" s="620" t="e">
        <f>+D19*L19</f>
        <v>#DIV/0!</v>
      </c>
    </row>
    <row r="20" spans="1:14">
      <c r="A20" s="434">
        <f t="shared" si="0"/>
        <v>7</v>
      </c>
      <c r="B20" s="430" t="s">
        <v>95</v>
      </c>
      <c r="C20" s="455" t="str">
        <f>"(Sum of Lines "&amp;A14&amp;" through "&amp;A19&amp;")"</f>
        <v>(Sum of Lines 1 through 6)</v>
      </c>
      <c r="D20" s="456">
        <f>SUM(D14:D19)</f>
        <v>0</v>
      </c>
      <c r="E20" s="397"/>
      <c r="F20" s="392" t="s">
        <v>597</v>
      </c>
      <c r="G20" s="457" t="e">
        <f>IF(I20&gt;0,I20/D20,0)</f>
        <v>#DIV/0!</v>
      </c>
      <c r="H20" s="449"/>
      <c r="I20" s="450" t="e">
        <f>SUM(I14:I19)</f>
        <v>#DIV/0!</v>
      </c>
      <c r="J20" s="397"/>
      <c r="K20" s="622" t="s">
        <v>599</v>
      </c>
      <c r="L20" s="623" t="e">
        <f>+N20/D20</f>
        <v>#DIV/0!</v>
      </c>
      <c r="N20" s="450" t="e">
        <f>SUM(N14:N19)</f>
        <v>#DIV/0!</v>
      </c>
    </row>
    <row r="21" spans="1:14" ht="15.6" thickBot="1">
      <c r="A21" s="434">
        <f t="shared" si="0"/>
        <v>8</v>
      </c>
      <c r="B21" s="430" t="s">
        <v>469</v>
      </c>
      <c r="C21" s="459"/>
      <c r="D21" s="456">
        <f>+D20-D19</f>
        <v>0</v>
      </c>
      <c r="E21" s="397"/>
      <c r="F21" s="400" t="s">
        <v>598</v>
      </c>
      <c r="G21" s="460" t="e">
        <f>+I21/D21</f>
        <v>#DIV/0!</v>
      </c>
      <c r="H21" s="397"/>
      <c r="I21" s="456" t="e">
        <f>+I20-I19</f>
        <v>#DIV/0!</v>
      </c>
      <c r="J21" s="397"/>
      <c r="K21" s="624" t="s">
        <v>600</v>
      </c>
      <c r="L21" s="625" t="e">
        <f>+N21/D21</f>
        <v>#DIV/0!</v>
      </c>
      <c r="N21" s="456" t="e">
        <f>+N20-N19</f>
        <v>#DIV/0!</v>
      </c>
    </row>
    <row r="22" spans="1:14">
      <c r="A22" s="429"/>
      <c r="B22" s="430"/>
      <c r="C22" s="459"/>
      <c r="D22" s="397"/>
      <c r="E22" s="397"/>
      <c r="F22" s="397"/>
      <c r="G22" s="458"/>
      <c r="H22" s="397"/>
      <c r="I22" s="397"/>
      <c r="J22" s="397"/>
      <c r="K22" s="458"/>
      <c r="N22" s="611"/>
    </row>
    <row r="23" spans="1:14">
      <c r="A23" s="429"/>
      <c r="B23" s="430" t="s">
        <v>21</v>
      </c>
      <c r="C23" s="459"/>
      <c r="D23" s="397"/>
      <c r="E23" s="397"/>
      <c r="F23" s="397"/>
      <c r="G23" s="397"/>
      <c r="H23" s="397"/>
      <c r="I23" s="397"/>
      <c r="J23" s="397"/>
      <c r="K23" s="397"/>
      <c r="N23" s="611"/>
    </row>
    <row r="24" spans="1:14">
      <c r="A24" s="434">
        <f>+A21+1</f>
        <v>9</v>
      </c>
      <c r="B24" s="430" t="s">
        <v>17</v>
      </c>
      <c r="C24" s="444" t="str">
        <f>"Workpaper 1, Line "&amp;'1-RB Items'!$A$46&amp;", Col. "&amp;'1-RB Items'!D7&amp;""</f>
        <v>Workpaper 1, Line 28, Col. (c)</v>
      </c>
      <c r="D24" s="461">
        <f>+'1-RB Items'!D46</f>
        <v>0</v>
      </c>
      <c r="E24" s="397"/>
      <c r="F24" s="397" t="s">
        <v>18</v>
      </c>
      <c r="G24" s="446" t="s">
        <v>2</v>
      </c>
      <c r="H24" s="397"/>
      <c r="I24" s="462">
        <v>0</v>
      </c>
      <c r="J24" s="397"/>
      <c r="K24" s="397" t="s">
        <v>18</v>
      </c>
      <c r="N24" s="611">
        <v>0</v>
      </c>
    </row>
    <row r="25" spans="1:14">
      <c r="A25" s="434">
        <f>+A24+1</f>
        <v>10</v>
      </c>
      <c r="B25" s="430" t="str">
        <f>+B15</f>
        <v xml:space="preserve">  Transmission</v>
      </c>
      <c r="C25" s="447" t="str">
        <f>"Workpaper 1, Line "&amp;'1-RB Items'!$A$46&amp;", Col. "&amp;'1-RB Items'!E7&amp;" or Col. "&amp;'1-RB Items'!N7&amp;""</f>
        <v>Workpaper 1, Line 28, Col. (d) or Col. (m)</v>
      </c>
      <c r="D25" s="461">
        <f>+'1-RB Items'!E46</f>
        <v>0</v>
      </c>
      <c r="E25" s="397"/>
      <c r="F25" s="397" t="s">
        <v>82</v>
      </c>
      <c r="G25" s="448"/>
      <c r="H25" s="449"/>
      <c r="I25" s="463">
        <f>+'1-RB Items'!N46</f>
        <v>0</v>
      </c>
      <c r="J25" s="397"/>
      <c r="K25" s="397" t="s">
        <v>82</v>
      </c>
      <c r="N25" s="610">
        <f>+'1-RB Items'!T46</f>
        <v>0</v>
      </c>
    </row>
    <row r="26" spans="1:14">
      <c r="A26" s="434">
        <f t="shared" ref="A26:A30" si="1">+A25+1</f>
        <v>11</v>
      </c>
      <c r="B26" s="430" t="s">
        <v>19</v>
      </c>
      <c r="C26" s="444" t="str">
        <f>"Workpaper 1, Line "&amp;'1-RB Items'!$A$46&amp;", Col. "&amp;'1-RB Items'!F7&amp;""</f>
        <v>Workpaper 1, Line 28, Col. (e)</v>
      </c>
      <c r="D26" s="461">
        <f>+'1-RB Items'!F46</f>
        <v>0</v>
      </c>
      <c r="E26" s="397"/>
      <c r="F26" s="397" t="s">
        <v>18</v>
      </c>
      <c r="G26" s="448" t="str">
        <f>+G16</f>
        <v xml:space="preserve"> </v>
      </c>
      <c r="H26" s="449"/>
      <c r="I26" s="462">
        <v>0</v>
      </c>
      <c r="J26" s="397"/>
      <c r="K26" s="397" t="s">
        <v>18</v>
      </c>
      <c r="N26" s="611">
        <v>0</v>
      </c>
    </row>
    <row r="27" spans="1:14">
      <c r="A27" s="434">
        <f t="shared" si="1"/>
        <v>12</v>
      </c>
      <c r="B27" s="430" t="str">
        <f>+B17</f>
        <v xml:space="preserve">  Electric General</v>
      </c>
      <c r="C27" s="444" t="str">
        <f>"Workpaper 1, Line "&amp;'1-RB Items'!$A$46&amp;", Col. "&amp;'1-RB Items'!G7&amp;""</f>
        <v>Workpaper 1, Line 28, Col. (f)</v>
      </c>
      <c r="D27" s="461">
        <f>+'1-RB Items'!G46</f>
        <v>0</v>
      </c>
      <c r="E27" s="397"/>
      <c r="F27" s="397" t="str">
        <f>+F17</f>
        <v>S19 W/S</v>
      </c>
      <c r="G27" s="452" t="e">
        <f>+G17</f>
        <v>#DIV/0!</v>
      </c>
      <c r="H27" s="449"/>
      <c r="I27" s="463" t="e">
        <f>+G27*D27</f>
        <v>#DIV/0!</v>
      </c>
      <c r="J27" s="397"/>
      <c r="K27" s="397" t="str">
        <f>+K17</f>
        <v>S10 W/S</v>
      </c>
      <c r="L27" s="618" t="e">
        <f>+F167</f>
        <v>#DIV/0!</v>
      </c>
      <c r="N27" s="610" t="e">
        <f>+D27*L27</f>
        <v>#DIV/0!</v>
      </c>
    </row>
    <row r="28" spans="1:14">
      <c r="A28" s="434">
        <f t="shared" si="1"/>
        <v>13</v>
      </c>
      <c r="B28" s="430" t="str">
        <f>+B18</f>
        <v xml:space="preserve">  Electric Intangible</v>
      </c>
      <c r="C28" s="444" t="str">
        <f>"Workpaper 1, Line "&amp;'1-RB Items'!$A$46&amp;", Col. "&amp;'1-RB Items'!C7&amp;""</f>
        <v>Workpaper 1, Line 28, Col. (b)</v>
      </c>
      <c r="D28" s="461">
        <f>+'1-RB Items'!C46</f>
        <v>0</v>
      </c>
      <c r="E28" s="397"/>
      <c r="F28" s="397" t="str">
        <f>+F27</f>
        <v>S19 W/S</v>
      </c>
      <c r="G28" s="452" t="e">
        <f>+G18</f>
        <v>#DIV/0!</v>
      </c>
      <c r="H28" s="449"/>
      <c r="I28" s="463" t="e">
        <f>+G28*D28</f>
        <v>#DIV/0!</v>
      </c>
      <c r="J28" s="397"/>
      <c r="K28" s="397" t="str">
        <f t="shared" ref="K28:K29" si="2">+K18</f>
        <v>S10 W/S</v>
      </c>
      <c r="L28" s="618" t="e">
        <f>+F167</f>
        <v>#DIV/0!</v>
      </c>
      <c r="N28" s="610" t="e">
        <f>+D28*L28</f>
        <v>#DIV/0!</v>
      </c>
    </row>
    <row r="29" spans="1:14" ht="15.6" thickBot="1">
      <c r="A29" s="434">
        <f t="shared" si="1"/>
        <v>14</v>
      </c>
      <c r="B29" s="430" t="s">
        <v>20</v>
      </c>
      <c r="C29" s="444" t="str">
        <f>"Workpaper 1, Line "&amp;'1-RB Items'!$A$46&amp;", Col. "&amp;'1-RB Items'!H7&amp;""</f>
        <v>Workpaper 1, Line 28, Col. (g)</v>
      </c>
      <c r="D29" s="464">
        <f>+'1-RB Items'!H46</f>
        <v>0</v>
      </c>
      <c r="E29" s="397"/>
      <c r="F29" s="397" t="str">
        <f>+F19</f>
        <v>CP*S19 W/S</v>
      </c>
      <c r="G29" s="452" t="e">
        <f>+G19</f>
        <v>#DIV/0!</v>
      </c>
      <c r="H29" s="449"/>
      <c r="I29" s="465" t="e">
        <f>+G29*D29</f>
        <v>#DIV/0!</v>
      </c>
      <c r="J29" s="397"/>
      <c r="K29" s="397" t="str">
        <f t="shared" si="2"/>
        <v>CP*S10 W/S</v>
      </c>
      <c r="L29" s="618" t="e">
        <f>+G172*F167</f>
        <v>#DIV/0!</v>
      </c>
      <c r="N29" s="620" t="e">
        <f>+D29*L29</f>
        <v>#DIV/0!</v>
      </c>
    </row>
    <row r="30" spans="1:14">
      <c r="A30" s="434">
        <f t="shared" si="1"/>
        <v>15</v>
      </c>
      <c r="B30" s="430" t="s">
        <v>96</v>
      </c>
      <c r="C30" s="455" t="str">
        <f>"(Sum of Lines "&amp;A24&amp;" through "&amp;A29&amp;")"</f>
        <v>(Sum of Lines 9 through 14)</v>
      </c>
      <c r="D30" s="463">
        <f>SUM(D24:D29)</f>
        <v>0</v>
      </c>
      <c r="E30" s="397"/>
      <c r="F30" s="397"/>
      <c r="G30" s="449"/>
      <c r="H30" s="449"/>
      <c r="I30" s="463" t="e">
        <f>SUM(I24:I29)</f>
        <v>#DIV/0!</v>
      </c>
      <c r="J30" s="397"/>
      <c r="K30" s="397"/>
      <c r="N30" s="193" t="e">
        <f>SUM(N24:N29)</f>
        <v>#DIV/0!</v>
      </c>
    </row>
    <row r="31" spans="1:14">
      <c r="A31" s="434"/>
      <c r="B31" s="429"/>
      <c r="C31" s="397" t="s">
        <v>2</v>
      </c>
      <c r="D31" s="429"/>
      <c r="E31" s="397"/>
      <c r="F31" s="397"/>
      <c r="G31" s="458"/>
      <c r="H31" s="397"/>
      <c r="I31" s="429"/>
      <c r="J31" s="397"/>
      <c r="K31" s="458"/>
      <c r="N31" s="621"/>
    </row>
    <row r="32" spans="1:14">
      <c r="A32" s="434"/>
      <c r="B32" s="430" t="s">
        <v>22</v>
      </c>
      <c r="C32" s="397"/>
      <c r="D32" s="397"/>
      <c r="E32" s="397"/>
      <c r="F32" s="397"/>
      <c r="G32" s="397"/>
      <c r="H32" s="397"/>
      <c r="I32" s="397"/>
      <c r="J32" s="397"/>
      <c r="K32" s="397"/>
      <c r="N32" s="621"/>
    </row>
    <row r="33" spans="1:15">
      <c r="A33" s="434">
        <f>+A30+1</f>
        <v>16</v>
      </c>
      <c r="B33" s="430" t="s">
        <v>17</v>
      </c>
      <c r="C33" s="455" t="str">
        <f t="shared" ref="C33:C38" si="3">"(Line "&amp;A14&amp;" + Line "&amp;A24&amp;")"</f>
        <v>(Line 1 + Line 9)</v>
      </c>
      <c r="D33" s="450">
        <f t="shared" ref="D33:D38" si="4">+D14+D24</f>
        <v>0</v>
      </c>
      <c r="E33" s="449"/>
      <c r="F33" s="449"/>
      <c r="G33" s="466"/>
      <c r="H33" s="449"/>
      <c r="I33" s="450">
        <f t="shared" ref="I33:I38" si="5">+I14+I24</f>
        <v>0</v>
      </c>
      <c r="J33" s="397"/>
      <c r="K33" s="458"/>
      <c r="N33" s="450">
        <f t="shared" ref="N33:N38" si="6">+N14+N24</f>
        <v>0</v>
      </c>
    </row>
    <row r="34" spans="1:15">
      <c r="A34" s="434">
        <f>+A33+1</f>
        <v>17</v>
      </c>
      <c r="B34" s="430" t="s">
        <v>28</v>
      </c>
      <c r="C34" s="455" t="str">
        <f t="shared" si="3"/>
        <v>(Line 2 + Line 10)</v>
      </c>
      <c r="D34" s="450">
        <f t="shared" si="4"/>
        <v>0</v>
      </c>
      <c r="E34" s="449"/>
      <c r="F34" s="449"/>
      <c r="G34" s="451"/>
      <c r="H34" s="449"/>
      <c r="I34" s="450">
        <f t="shared" si="5"/>
        <v>0</v>
      </c>
      <c r="J34" s="397"/>
      <c r="K34" s="458"/>
      <c r="N34" s="450">
        <f t="shared" si="6"/>
        <v>0</v>
      </c>
    </row>
    <row r="35" spans="1:15">
      <c r="A35" s="434">
        <f t="shared" ref="A35:A39" si="7">+A34+1</f>
        <v>18</v>
      </c>
      <c r="B35" s="430" t="s">
        <v>19</v>
      </c>
      <c r="C35" s="455" t="str">
        <f t="shared" si="3"/>
        <v>(Line 3 + Line 11)</v>
      </c>
      <c r="D35" s="450">
        <f t="shared" si="4"/>
        <v>0</v>
      </c>
      <c r="E35" s="449"/>
      <c r="F35" s="449"/>
      <c r="G35" s="466"/>
      <c r="H35" s="449"/>
      <c r="I35" s="450">
        <f t="shared" si="5"/>
        <v>0</v>
      </c>
      <c r="J35" s="397"/>
      <c r="K35" s="458"/>
      <c r="N35" s="450">
        <f t="shared" si="6"/>
        <v>0</v>
      </c>
    </row>
    <row r="36" spans="1:15">
      <c r="A36" s="434">
        <f t="shared" si="7"/>
        <v>19</v>
      </c>
      <c r="B36" s="430" t="s">
        <v>23</v>
      </c>
      <c r="C36" s="455" t="str">
        <f t="shared" si="3"/>
        <v>(Line 4 + Line 12)</v>
      </c>
      <c r="D36" s="450">
        <f t="shared" si="4"/>
        <v>0</v>
      </c>
      <c r="E36" s="449"/>
      <c r="F36" s="449"/>
      <c r="G36" s="466"/>
      <c r="H36" s="449"/>
      <c r="I36" s="450" t="e">
        <f t="shared" si="5"/>
        <v>#DIV/0!</v>
      </c>
      <c r="J36" s="397"/>
      <c r="K36" s="458"/>
      <c r="N36" s="450" t="e">
        <f t="shared" si="6"/>
        <v>#DIV/0!</v>
      </c>
    </row>
    <row r="37" spans="1:15">
      <c r="A37" s="434">
        <f t="shared" si="7"/>
        <v>20</v>
      </c>
      <c r="B37" s="430" t="s">
        <v>80</v>
      </c>
      <c r="C37" s="455" t="str">
        <f t="shared" si="3"/>
        <v>(Line 5 + Line 13)</v>
      </c>
      <c r="D37" s="450">
        <f t="shared" si="4"/>
        <v>0</v>
      </c>
      <c r="E37" s="449"/>
      <c r="F37" s="449"/>
      <c r="G37" s="466"/>
      <c r="H37" s="449"/>
      <c r="I37" s="450" t="e">
        <f t="shared" si="5"/>
        <v>#DIV/0!</v>
      </c>
      <c r="J37" s="397"/>
      <c r="K37" s="458"/>
      <c r="N37" s="450" t="e">
        <f t="shared" si="6"/>
        <v>#DIV/0!</v>
      </c>
    </row>
    <row r="38" spans="1:15" ht="15.6" thickBot="1">
      <c r="A38" s="434">
        <f t="shared" si="7"/>
        <v>21</v>
      </c>
      <c r="B38" s="430" t="s">
        <v>20</v>
      </c>
      <c r="C38" s="455" t="str">
        <f t="shared" si="3"/>
        <v>(Line 6 + Line 14)</v>
      </c>
      <c r="D38" s="454">
        <f t="shared" si="4"/>
        <v>0</v>
      </c>
      <c r="E38" s="449"/>
      <c r="F38" s="449"/>
      <c r="G38" s="466"/>
      <c r="H38" s="449"/>
      <c r="I38" s="454" t="e">
        <f t="shared" si="5"/>
        <v>#DIV/0!</v>
      </c>
      <c r="J38" s="397"/>
      <c r="K38" s="458"/>
      <c r="N38" s="454" t="e">
        <f t="shared" si="6"/>
        <v>#DIV/0!</v>
      </c>
    </row>
    <row r="39" spans="1:15">
      <c r="A39" s="434">
        <f t="shared" si="7"/>
        <v>22</v>
      </c>
      <c r="B39" s="430" t="s">
        <v>97</v>
      </c>
      <c r="C39" s="455" t="str">
        <f>"(Sum of Lines "&amp;A33&amp;" through "&amp;A38&amp;")"</f>
        <v>(Sum of Lines 16 through 21)</v>
      </c>
      <c r="D39" s="450">
        <f>SUM(D33:D38)</f>
        <v>0</v>
      </c>
      <c r="E39" s="449"/>
      <c r="F39" s="449"/>
      <c r="G39" s="467"/>
      <c r="H39" s="449"/>
      <c r="I39" s="450" t="e">
        <f>SUM(I33:I38)</f>
        <v>#DIV/0!</v>
      </c>
      <c r="J39" s="397"/>
      <c r="K39" s="397"/>
      <c r="N39" s="450" t="e">
        <f>SUM(N33:N38)</f>
        <v>#DIV/0!</v>
      </c>
    </row>
    <row r="40" spans="1:15">
      <c r="A40" s="434"/>
      <c r="B40" s="429"/>
      <c r="C40" s="397"/>
      <c r="D40" s="429"/>
      <c r="E40" s="397"/>
      <c r="F40" s="429"/>
      <c r="G40" s="429"/>
      <c r="H40" s="397"/>
      <c r="I40" s="429"/>
      <c r="J40" s="397"/>
      <c r="K40" s="458"/>
      <c r="N40" s="429"/>
    </row>
    <row r="41" spans="1:15" ht="30">
      <c r="A41" s="434"/>
      <c r="B41" s="471" t="s">
        <v>572</v>
      </c>
      <c r="C41" s="397"/>
      <c r="D41" s="375"/>
      <c r="E41" s="397"/>
      <c r="F41" s="397"/>
      <c r="G41" s="397"/>
      <c r="H41" s="397"/>
      <c r="I41" s="397"/>
      <c r="J41" s="397"/>
      <c r="K41" s="397"/>
      <c r="N41" s="611"/>
    </row>
    <row r="42" spans="1:15">
      <c r="A42" s="434">
        <f>+A39+1</f>
        <v>23</v>
      </c>
      <c r="B42" s="430" t="s">
        <v>211</v>
      </c>
      <c r="C42" s="375" t="str">
        <f>"Workpaper 2a19 or 2a10, Line "&amp;'2a19-ADIT Current Year '!A20&amp;", Col. "&amp;'2a19-ADIT Current Year '!H6&amp;""</f>
        <v>Workpaper 2a19 or 2a10, Line 11, Col. (g)</v>
      </c>
      <c r="D42" s="472" t="s">
        <v>18</v>
      </c>
      <c r="E42" s="397"/>
      <c r="F42" s="397" t="s">
        <v>82</v>
      </c>
      <c r="G42" s="473"/>
      <c r="H42" s="449"/>
      <c r="I42" s="469" t="e">
        <f>+'2a19-ADIT Current Year '!H20</f>
        <v>#DIV/0!</v>
      </c>
      <c r="J42" s="397"/>
      <c r="K42" s="458"/>
      <c r="N42" s="610" t="e">
        <f>+'2a10-ADIT Current Year'!H20</f>
        <v>#DIV/0!</v>
      </c>
    </row>
    <row r="43" spans="1:15" ht="30">
      <c r="A43" s="434">
        <f>+A42+1</f>
        <v>24</v>
      </c>
      <c r="B43" s="471" t="s">
        <v>212</v>
      </c>
      <c r="C43" s="475" t="s">
        <v>699</v>
      </c>
      <c r="D43" s="472" t="s">
        <v>18</v>
      </c>
      <c r="E43" s="397"/>
      <c r="F43" s="397" t="s">
        <v>82</v>
      </c>
      <c r="G43" s="476"/>
      <c r="H43" s="449"/>
      <c r="I43" s="495">
        <v>0</v>
      </c>
      <c r="J43" s="397"/>
      <c r="K43" s="458"/>
      <c r="N43" s="629">
        <v>0</v>
      </c>
    </row>
    <row r="44" spans="1:15" ht="30">
      <c r="A44" s="434">
        <f>+A43+1</f>
        <v>25</v>
      </c>
      <c r="B44" s="471" t="s">
        <v>381</v>
      </c>
      <c r="C44" s="455" t="str">
        <f>"(Line "&amp;A42&amp;" - Line "&amp;A43&amp;")"</f>
        <v>(Line 23 - Line 24)</v>
      </c>
      <c r="D44" s="478"/>
      <c r="E44" s="397"/>
      <c r="F44" s="397"/>
      <c r="G44" s="449"/>
      <c r="H44" s="449"/>
      <c r="I44" s="463" t="e">
        <f>SUM(I42:I43)</f>
        <v>#DIV/0!</v>
      </c>
      <c r="J44" s="397"/>
      <c r="K44" s="397"/>
      <c r="N44" s="463" t="e">
        <f>SUM(N42:N43)</f>
        <v>#DIV/0!</v>
      </c>
    </row>
    <row r="45" spans="1:15">
      <c r="A45" s="434"/>
      <c r="B45" s="429"/>
      <c r="C45" s="397"/>
      <c r="D45" s="429"/>
      <c r="E45" s="397"/>
      <c r="F45" s="397"/>
      <c r="G45" s="458"/>
      <c r="H45" s="397"/>
      <c r="I45" s="429"/>
      <c r="J45" s="397"/>
      <c r="K45" s="458"/>
      <c r="N45" s="611"/>
    </row>
    <row r="46" spans="1:15">
      <c r="A46" s="434">
        <f>+A44+1</f>
        <v>26</v>
      </c>
      <c r="B46" s="471" t="s">
        <v>346</v>
      </c>
      <c r="C46" s="444" t="str">
        <f>"Workpaper 1, Line "&amp;'1-RB Items'!A67&amp;", Col. "&amp;'1-RB Items'!I7&amp;" or "&amp;'1-RB Items'!J7&amp;""</f>
        <v>Workpaper 1, Line 42, Col. (h) or (i)</v>
      </c>
      <c r="D46" s="445" t="s">
        <v>18</v>
      </c>
      <c r="E46" s="397"/>
      <c r="F46" s="397" t="s">
        <v>82</v>
      </c>
      <c r="G46" s="448"/>
      <c r="H46" s="449"/>
      <c r="I46" s="479">
        <f>+'1-RB Items'!C67</f>
        <v>0</v>
      </c>
      <c r="J46" s="397"/>
      <c r="K46" s="397"/>
      <c r="N46" s="611">
        <f>+'1-RB Items'!D67</f>
        <v>0</v>
      </c>
      <c r="O46" s="811"/>
    </row>
    <row r="47" spans="1:15">
      <c r="A47" s="434"/>
      <c r="B47" s="471"/>
      <c r="C47" s="444"/>
      <c r="D47" s="445"/>
      <c r="E47" s="397"/>
      <c r="F47" s="397"/>
      <c r="G47" s="448"/>
      <c r="H47" s="449"/>
      <c r="I47" s="479"/>
      <c r="J47" s="397"/>
      <c r="K47" s="397"/>
      <c r="N47" s="611"/>
      <c r="O47" s="811"/>
    </row>
    <row r="48" spans="1:15" ht="30">
      <c r="A48" s="434">
        <f>+A46+1</f>
        <v>27</v>
      </c>
      <c r="B48" s="471" t="s">
        <v>767</v>
      </c>
      <c r="C48" s="444" t="str">
        <f>"Workpaper 1, Line "&amp;'1-RB Items'!A125&amp;", Col. "&amp;'1-RB Items'!F7&amp;""</f>
        <v>Workpaper 1, Line 72, Col. (e)</v>
      </c>
      <c r="D48" s="445">
        <f>+'1-RB Items'!F125</f>
        <v>0</v>
      </c>
      <c r="E48" s="397"/>
      <c r="F48" s="397" t="s">
        <v>18</v>
      </c>
      <c r="G48" s="448"/>
      <c r="H48" s="449"/>
      <c r="I48" s="479">
        <v>0</v>
      </c>
      <c r="J48" s="397"/>
      <c r="K48" s="397"/>
      <c r="N48" s="611">
        <f>+D48</f>
        <v>0</v>
      </c>
      <c r="O48" s="811"/>
    </row>
    <row r="49" spans="1:15">
      <c r="A49" s="434"/>
      <c r="B49" s="471"/>
      <c r="C49" s="444"/>
      <c r="D49" s="445"/>
      <c r="E49" s="397"/>
      <c r="F49" s="397"/>
      <c r="G49" s="448"/>
      <c r="H49" s="449"/>
      <c r="I49" s="479"/>
      <c r="J49" s="397"/>
      <c r="K49" s="397"/>
      <c r="N49" s="611"/>
      <c r="O49" s="811"/>
    </row>
    <row r="50" spans="1:15">
      <c r="A50" s="434">
        <f>+A48+1</f>
        <v>28</v>
      </c>
      <c r="B50" s="471" t="s">
        <v>772</v>
      </c>
      <c r="C50" s="444" t="str">
        <f>"Workpaper 1, Line "&amp;'1-RB Items'!A146&amp;", Col. "&amp;'1-RB Items'!F7&amp;""</f>
        <v>Workpaper 1, Line 86, Col. (e)</v>
      </c>
      <c r="D50" s="445">
        <f>+'1-RB Items'!F146</f>
        <v>0</v>
      </c>
      <c r="E50" s="397"/>
      <c r="F50" s="397" t="s">
        <v>18</v>
      </c>
      <c r="G50" s="448"/>
      <c r="H50" s="449"/>
      <c r="I50" s="479">
        <v>0</v>
      </c>
      <c r="J50" s="397"/>
      <c r="K50" s="397"/>
      <c r="N50" s="611">
        <f>+D50</f>
        <v>0</v>
      </c>
      <c r="O50" s="811"/>
    </row>
    <row r="51" spans="1:15">
      <c r="A51" s="434"/>
      <c r="B51" s="430"/>
      <c r="C51" s="397"/>
      <c r="D51" s="397"/>
      <c r="E51" s="397"/>
      <c r="F51" s="397"/>
      <c r="G51" s="449"/>
      <c r="H51" s="449"/>
      <c r="I51" s="449"/>
      <c r="J51" s="397"/>
      <c r="K51" s="397"/>
      <c r="N51" s="611"/>
    </row>
    <row r="52" spans="1:15">
      <c r="A52" s="434"/>
      <c r="B52" s="430" t="s">
        <v>378</v>
      </c>
      <c r="C52" s="397" t="s">
        <v>2</v>
      </c>
      <c r="D52" s="397"/>
      <c r="E52" s="397"/>
      <c r="F52" s="397"/>
      <c r="G52" s="449"/>
      <c r="H52" s="449"/>
      <c r="I52" s="449"/>
      <c r="J52" s="397"/>
      <c r="K52" s="397"/>
      <c r="N52" s="611"/>
    </row>
    <row r="53" spans="1:15">
      <c r="A53" s="434">
        <f>+A50+1</f>
        <v>29</v>
      </c>
      <c r="B53" s="430" t="s">
        <v>380</v>
      </c>
      <c r="C53" s="455" t="str">
        <f>"(Line "&amp;A88&amp;" times 45/360)"</f>
        <v>(Line 49 times 45/360)</v>
      </c>
      <c r="D53" s="600" t="s">
        <v>18</v>
      </c>
      <c r="E53" s="397"/>
      <c r="F53" s="397"/>
      <c r="G53" s="451"/>
      <c r="H53" s="449"/>
      <c r="I53" s="450" t="e">
        <f>+I88/8</f>
        <v>#DIV/0!</v>
      </c>
      <c r="J53" s="430"/>
      <c r="K53" s="458"/>
      <c r="N53" s="193" t="e">
        <f>+N88/8</f>
        <v>#DIV/0!</v>
      </c>
    </row>
    <row r="54" spans="1:15">
      <c r="A54" s="434">
        <f>+A53+1</f>
        <v>30</v>
      </c>
      <c r="B54" s="430" t="s">
        <v>86</v>
      </c>
      <c r="C54" s="444" t="str">
        <f>"Workpaper 1, Line "&amp;'1-RB Items'!$A$67&amp;", Col. "&amp;'1-RB Items'!E7&amp;""</f>
        <v>Workpaper 1, Line 42, Col. (d)</v>
      </c>
      <c r="D54" s="445">
        <f>+'1-RB Items'!E67</f>
        <v>0</v>
      </c>
      <c r="E54" s="397"/>
      <c r="F54" s="397" t="s">
        <v>439</v>
      </c>
      <c r="G54" s="452" t="e">
        <f>+D156</f>
        <v>#DIV/0!</v>
      </c>
      <c r="H54" s="449"/>
      <c r="I54" s="450" t="e">
        <f>+G54*D54</f>
        <v>#DIV/0!</v>
      </c>
      <c r="J54" s="397" t="s">
        <v>2</v>
      </c>
      <c r="K54" s="474" t="s">
        <v>594</v>
      </c>
      <c r="L54" s="619" t="e">
        <f>+F156</f>
        <v>#DIV/0!</v>
      </c>
      <c r="N54" s="610" t="e">
        <f>+D54*L54</f>
        <v>#DIV/0!</v>
      </c>
    </row>
    <row r="55" spans="1:15" ht="30">
      <c r="A55" s="434">
        <f t="shared" ref="A55:A58" si="8">+A54+1</f>
        <v>31</v>
      </c>
      <c r="B55" s="471" t="s">
        <v>87</v>
      </c>
      <c r="C55" s="444" t="str">
        <f>"Workpaper 1, Line "&amp;'1-RB Items'!$A$67&amp;", Col. "&amp;'1-RB Items'!F7&amp;""</f>
        <v>Workpaper 1, Line 42, Col. (e)</v>
      </c>
      <c r="D55" s="445">
        <f>+'1-RB Items'!F67</f>
        <v>0</v>
      </c>
      <c r="E55" s="397"/>
      <c r="F55" s="397" t="s">
        <v>675</v>
      </c>
      <c r="G55" s="452" t="e">
        <f>+G20</f>
        <v>#DIV/0!</v>
      </c>
      <c r="H55" s="449"/>
      <c r="I55" s="450" t="e">
        <f>+D55*G55</f>
        <v>#DIV/0!</v>
      </c>
      <c r="J55" s="397"/>
      <c r="K55" s="474" t="s">
        <v>676</v>
      </c>
      <c r="L55" s="618" t="e">
        <f>+L20</f>
        <v>#DIV/0!</v>
      </c>
      <c r="N55" s="610" t="e">
        <f>+D55*L55</f>
        <v>#DIV/0!</v>
      </c>
    </row>
    <row r="56" spans="1:15">
      <c r="A56" s="434">
        <f t="shared" si="8"/>
        <v>32</v>
      </c>
      <c r="B56" s="430" t="s">
        <v>88</v>
      </c>
      <c r="C56" s="444" t="str">
        <f>"Workpaper 1, Line "&amp;'1-RB Items'!$A$67&amp;", Col. "&amp;'1-RB Items'!G7&amp;""</f>
        <v>Workpaper 1, Line 42, Col. (f)</v>
      </c>
      <c r="D56" s="445">
        <f>+'1-RB Items'!G67</f>
        <v>0</v>
      </c>
      <c r="E56" s="397"/>
      <c r="F56" s="397" t="str">
        <f>+F55</f>
        <v>GP19</v>
      </c>
      <c r="G56" s="480" t="e">
        <f>+G20</f>
        <v>#DIV/0!</v>
      </c>
      <c r="H56" s="449"/>
      <c r="I56" s="450" t="e">
        <f>+G56*D56</f>
        <v>#DIV/0!</v>
      </c>
      <c r="J56" s="397"/>
      <c r="K56" s="474" t="str">
        <f>+K55</f>
        <v>GP10</v>
      </c>
      <c r="L56" s="618" t="e">
        <f>+L20</f>
        <v>#DIV/0!</v>
      </c>
      <c r="N56" s="610" t="e">
        <f>+D56*L56</f>
        <v>#DIV/0!</v>
      </c>
    </row>
    <row r="57" spans="1:15" ht="15.6" thickBot="1">
      <c r="A57" s="434">
        <f>+A56+1</f>
        <v>33</v>
      </c>
      <c r="B57" s="430" t="s">
        <v>89</v>
      </c>
      <c r="C57" s="444" t="str">
        <f>"Workpaper 1, Line "&amp;'1-RB Items'!$A$67&amp;", Col. "&amp;'1-RB Items'!J7&amp;""</f>
        <v>Workpaper 1, Line 42, Col. (i)</v>
      </c>
      <c r="D57" s="464">
        <f>+'1-RB Items'!J67</f>
        <v>0</v>
      </c>
      <c r="E57" s="397"/>
      <c r="F57" s="397" t="s">
        <v>438</v>
      </c>
      <c r="G57" s="452" t="e">
        <f>+G172*D167</f>
        <v>#DIV/0!</v>
      </c>
      <c r="H57" s="449"/>
      <c r="I57" s="465" t="e">
        <f>+D57*G57</f>
        <v>#DIV/0!</v>
      </c>
      <c r="J57" s="397"/>
      <c r="K57" s="481" t="s">
        <v>589</v>
      </c>
      <c r="L57" s="618" t="e">
        <f>+G172*F167</f>
        <v>#DIV/0!</v>
      </c>
      <c r="N57" s="620" t="e">
        <f>+D57*L57</f>
        <v>#DIV/0!</v>
      </c>
    </row>
    <row r="58" spans="1:15">
      <c r="A58" s="434">
        <f t="shared" si="8"/>
        <v>34</v>
      </c>
      <c r="B58" s="430" t="s">
        <v>379</v>
      </c>
      <c r="C58" s="455" t="str">
        <f>"(Sum of Lines "&amp;A53&amp;" through "&amp;A57&amp;")"</f>
        <v>(Sum of Lines 29 through 33)</v>
      </c>
      <c r="D58" s="600" t="s">
        <v>18</v>
      </c>
      <c r="E58" s="430"/>
      <c r="F58" s="430"/>
      <c r="I58" s="456" t="e">
        <f>SUM(I53:I57)</f>
        <v>#DIV/0!</v>
      </c>
      <c r="J58" s="430"/>
      <c r="K58" s="430"/>
      <c r="N58" s="456" t="e">
        <f>SUM(N53:N57)</f>
        <v>#DIV/0!</v>
      </c>
    </row>
    <row r="59" spans="1:15" ht="15.6" thickBot="1">
      <c r="A59" s="429"/>
      <c r="B59" s="429"/>
      <c r="C59" s="397"/>
      <c r="D59" s="429"/>
      <c r="E59" s="397"/>
      <c r="F59" s="397"/>
      <c r="G59" s="397"/>
      <c r="H59" s="397"/>
      <c r="I59" s="386"/>
      <c r="J59" s="397"/>
      <c r="K59" s="397"/>
      <c r="N59" s="386"/>
    </row>
    <row r="60" spans="1:15" ht="33.75" customHeight="1" thickBot="1">
      <c r="A60" s="434">
        <f>+A58+1</f>
        <v>35</v>
      </c>
      <c r="B60" s="482" t="s">
        <v>99</v>
      </c>
      <c r="C60" s="374" t="str">
        <f>"(Line "&amp;A39&amp;" + Line "&amp;A44&amp;" + Line "&amp;A46&amp;" + Line "&amp;A48&amp;" + Line "&amp;A50&amp;" + Line "&amp;A58&amp;" )"</f>
        <v>(Line 22 + Line 25 + Line 26 + Line 27 + Line 28 + Line 34 )</v>
      </c>
      <c r="D60" s="511" t="s">
        <v>18</v>
      </c>
      <c r="E60" s="449"/>
      <c r="F60" s="449"/>
      <c r="G60" s="466"/>
      <c r="H60" s="449"/>
      <c r="I60" s="823" t="e">
        <f>+I58+I46+I39+I44+I48+I50</f>
        <v>#DIV/0!</v>
      </c>
      <c r="J60" s="397"/>
      <c r="K60" s="458"/>
      <c r="N60" s="823" t="e">
        <f>+N58+N46+N39+N44+N48+N50</f>
        <v>#DIV/0!</v>
      </c>
    </row>
    <row r="61" spans="1:15" ht="16.2" thickTop="1">
      <c r="A61" s="434"/>
      <c r="B61" s="482"/>
      <c r="C61" s="374"/>
      <c r="D61" s="511"/>
      <c r="E61" s="449"/>
      <c r="F61" s="449"/>
      <c r="G61" s="466"/>
      <c r="H61" s="449"/>
      <c r="I61" s="450"/>
      <c r="J61" s="397"/>
      <c r="K61" s="458"/>
      <c r="N61" s="450"/>
    </row>
    <row r="62" spans="1:15" ht="15.6">
      <c r="A62" s="434"/>
      <c r="B62" s="482"/>
      <c r="C62" s="374"/>
      <c r="D62" s="511"/>
      <c r="E62" s="449"/>
      <c r="F62" s="449"/>
      <c r="G62" s="466"/>
      <c r="H62" s="449"/>
      <c r="I62" s="450"/>
      <c r="J62" s="397"/>
      <c r="K62" s="458"/>
      <c r="N62" s="450"/>
    </row>
    <row r="63" spans="1:15" ht="15.6">
      <c r="A63" s="434"/>
      <c r="B63" s="482"/>
      <c r="C63" s="374"/>
      <c r="D63" s="511"/>
      <c r="E63" s="449"/>
      <c r="F63" s="449"/>
      <c r="G63" s="466"/>
      <c r="H63" s="449"/>
      <c r="I63" s="450"/>
      <c r="J63" s="397"/>
      <c r="K63" s="458"/>
      <c r="N63" s="450"/>
    </row>
    <row r="64" spans="1:15">
      <c r="A64" s="434"/>
      <c r="B64" s="430"/>
      <c r="C64" s="397"/>
      <c r="D64" s="397"/>
      <c r="E64" s="397"/>
      <c r="F64" s="397"/>
      <c r="G64" s="397"/>
      <c r="H64" s="397"/>
      <c r="I64" s="397"/>
      <c r="J64" s="397"/>
      <c r="K64" s="483"/>
      <c r="N64" s="610"/>
    </row>
    <row r="65" spans="1:17">
      <c r="A65" s="434"/>
      <c r="B65" s="430" t="s">
        <v>0</v>
      </c>
      <c r="C65" s="397"/>
      <c r="D65" s="397" t="s">
        <v>1</v>
      </c>
      <c r="E65" s="397"/>
      <c r="F65" s="397"/>
      <c r="G65" s="397"/>
      <c r="H65" s="397"/>
      <c r="J65" s="397"/>
      <c r="K65" s="628" t="str">
        <f>K3</f>
        <v>Actual or Projected for the 12 Months Ended December ….</v>
      </c>
      <c r="N65" s="611"/>
    </row>
    <row r="66" spans="1:17">
      <c r="A66" s="434"/>
      <c r="B66" s="430"/>
      <c r="C66" s="397"/>
      <c r="D66" s="397" t="s">
        <v>3</v>
      </c>
      <c r="E66" s="397"/>
      <c r="F66" s="397"/>
      <c r="G66" s="397"/>
      <c r="H66" s="397"/>
      <c r="I66" s="397"/>
      <c r="J66" s="397"/>
      <c r="K66" s="397"/>
      <c r="N66" s="611"/>
    </row>
    <row r="67" spans="1:17">
      <c r="A67" s="434"/>
      <c r="B67" s="429"/>
      <c r="C67" s="397"/>
      <c r="D67" s="397"/>
      <c r="E67" s="397"/>
      <c r="F67" s="397"/>
      <c r="G67" s="397"/>
      <c r="H67" s="397"/>
      <c r="I67" s="397"/>
      <c r="J67" s="397"/>
      <c r="K67" s="397"/>
      <c r="N67" s="611"/>
    </row>
    <row r="68" spans="1:17" ht="15.6">
      <c r="A68" s="850" t="str">
        <f>A6</f>
        <v>Consolidated Edison Company of New York, Inc.</v>
      </c>
      <c r="B68" s="850"/>
      <c r="C68" s="850"/>
      <c r="D68" s="850"/>
      <c r="E68" s="850"/>
      <c r="F68" s="850"/>
      <c r="G68" s="850"/>
      <c r="H68" s="850"/>
      <c r="I68" s="850"/>
      <c r="J68" s="601"/>
      <c r="K68" s="601"/>
      <c r="N68" s="611"/>
    </row>
    <row r="69" spans="1:17" ht="15.6">
      <c r="A69" s="851" t="str">
        <f>+A7</f>
        <v>Appendix A: Annual Transmission Revenue Requirement for Schedule 19 and Schedule 10 Projects</v>
      </c>
      <c r="B69" s="851"/>
      <c r="C69" s="851"/>
      <c r="D69" s="851"/>
      <c r="E69" s="851"/>
      <c r="F69" s="851"/>
      <c r="G69" s="851"/>
      <c r="H69" s="851"/>
      <c r="I69" s="851"/>
      <c r="J69" s="598"/>
      <c r="K69" s="598"/>
      <c r="N69" s="611"/>
    </row>
    <row r="70" spans="1:17" ht="15.6">
      <c r="A70" s="598"/>
      <c r="B70" s="598"/>
      <c r="C70" s="598"/>
      <c r="D70" s="598"/>
      <c r="E70" s="598"/>
      <c r="F70" s="598"/>
      <c r="G70" s="598"/>
      <c r="H70" s="598"/>
      <c r="I70" s="598"/>
      <c r="J70" s="598"/>
      <c r="K70" s="598"/>
      <c r="N70" s="611"/>
    </row>
    <row r="71" spans="1:17">
      <c r="A71" s="434"/>
      <c r="B71" s="434" t="s">
        <v>10</v>
      </c>
      <c r="C71" s="434" t="s">
        <v>11</v>
      </c>
      <c r="D71" s="434" t="s">
        <v>12</v>
      </c>
      <c r="E71" s="397" t="s">
        <v>2</v>
      </c>
      <c r="F71" s="397"/>
      <c r="G71" s="437" t="s">
        <v>13</v>
      </c>
      <c r="H71" s="397"/>
      <c r="I71" s="435" t="s">
        <v>14</v>
      </c>
      <c r="J71" s="397"/>
      <c r="K71" s="857" t="str">
        <f>+K10</f>
        <v>(6)</v>
      </c>
      <c r="L71" s="857"/>
      <c r="N71" s="630" t="str">
        <f>+N10</f>
        <v>(7)</v>
      </c>
      <c r="P71" s="852"/>
      <c r="Q71" s="852"/>
    </row>
    <row r="72" spans="1:17" ht="15.6">
      <c r="A72" s="434" t="s">
        <v>6</v>
      </c>
      <c r="B72" s="430"/>
      <c r="D72" s="397"/>
      <c r="E72" s="397"/>
      <c r="F72" s="397"/>
      <c r="G72" s="434"/>
      <c r="H72" s="397"/>
      <c r="J72" s="397"/>
      <c r="K72" s="854" t="str">
        <f>+K11</f>
        <v>Schedule 10 Projects</v>
      </c>
      <c r="L72" s="854"/>
      <c r="M72" s="854"/>
      <c r="N72" s="854"/>
      <c r="P72" s="855"/>
      <c r="Q72" s="855"/>
    </row>
    <row r="73" spans="1:17" ht="47.4" thickBot="1">
      <c r="A73" s="440" t="s">
        <v>7</v>
      </c>
      <c r="B73" s="484" t="s">
        <v>149</v>
      </c>
      <c r="C73" s="442" t="s">
        <v>504</v>
      </c>
      <c r="D73" s="443" t="str">
        <f>+D12</f>
        <v>Company Total (where applicable)</v>
      </c>
      <c r="E73" s="439"/>
      <c r="F73" s="854" t="s">
        <v>168</v>
      </c>
      <c r="G73" s="854"/>
      <c r="H73" s="439"/>
      <c r="I73" s="443" t="str">
        <f>+I12</f>
        <v>Schedule 19 Projects</v>
      </c>
      <c r="J73" s="397"/>
      <c r="K73" s="858" t="str">
        <f>+K12</f>
        <v>Allocator (Note K)</v>
      </c>
      <c r="L73" s="858"/>
      <c r="N73" s="631" t="str">
        <f>+N12</f>
        <v>Schedule 10 Projects</v>
      </c>
    </row>
    <row r="74" spans="1:17" ht="30">
      <c r="A74" s="434"/>
      <c r="B74" s="471" t="s">
        <v>519</v>
      </c>
      <c r="C74" s="397"/>
      <c r="D74" s="397"/>
      <c r="E74" s="397"/>
      <c r="F74" s="397"/>
      <c r="G74" s="397"/>
      <c r="H74" s="397"/>
      <c r="I74" s="397"/>
      <c r="J74" s="397"/>
      <c r="K74" s="397"/>
      <c r="N74" s="611"/>
    </row>
    <row r="75" spans="1:17">
      <c r="A75" s="434">
        <f>+A60+1</f>
        <v>36</v>
      </c>
      <c r="B75" s="430" t="s">
        <v>389</v>
      </c>
      <c r="C75" s="375" t="s">
        <v>428</v>
      </c>
      <c r="D75" s="472" t="s">
        <v>18</v>
      </c>
      <c r="E75" s="397"/>
      <c r="F75" s="397" t="s">
        <v>82</v>
      </c>
      <c r="G75" s="452"/>
      <c r="H75" s="449"/>
      <c r="I75" s="490">
        <v>0</v>
      </c>
      <c r="J75" s="430"/>
      <c r="K75" s="397" t="s">
        <v>82</v>
      </c>
      <c r="N75" s="626">
        <v>0</v>
      </c>
    </row>
    <row r="76" spans="1:17">
      <c r="A76" s="434">
        <f>+A75+1</f>
        <v>37</v>
      </c>
      <c r="B76" s="430" t="s">
        <v>759</v>
      </c>
      <c r="C76" s="375" t="s">
        <v>428</v>
      </c>
      <c r="D76" s="485">
        <v>0</v>
      </c>
      <c r="E76" s="397"/>
      <c r="F76" s="397"/>
      <c r="G76" s="452"/>
      <c r="H76" s="449"/>
      <c r="I76" s="450"/>
      <c r="J76" s="430"/>
      <c r="K76" s="397"/>
      <c r="N76" s="611"/>
    </row>
    <row r="77" spans="1:17">
      <c r="A77" s="434">
        <f>+A76+1</f>
        <v>38</v>
      </c>
      <c r="B77" s="430" t="s">
        <v>424</v>
      </c>
      <c r="C77" s="375" t="s">
        <v>422</v>
      </c>
      <c r="D77" s="486">
        <v>0</v>
      </c>
      <c r="E77" s="397"/>
      <c r="F77" s="397"/>
      <c r="G77" s="452"/>
      <c r="H77" s="449"/>
      <c r="I77" s="450"/>
      <c r="J77" s="430"/>
      <c r="K77" s="397"/>
      <c r="N77" s="611"/>
    </row>
    <row r="78" spans="1:17">
      <c r="A78" s="434">
        <f t="shared" ref="A78:A81" si="9">+A77+1</f>
        <v>39</v>
      </c>
      <c r="B78" s="430" t="s">
        <v>423</v>
      </c>
      <c r="C78" s="455" t="str">
        <f>"Line "&amp;A76&amp;" - Line "&amp;A77&amp;""</f>
        <v>Line 37 - Line 38</v>
      </c>
      <c r="D78" s="485">
        <f>+D76-D77</f>
        <v>0</v>
      </c>
      <c r="E78" s="397"/>
      <c r="F78" s="397" t="s">
        <v>439</v>
      </c>
      <c r="G78" s="452" t="e">
        <f>+D156</f>
        <v>#DIV/0!</v>
      </c>
      <c r="H78" s="449"/>
      <c r="I78" s="450" t="e">
        <f>+D78*G78</f>
        <v>#DIV/0!</v>
      </c>
      <c r="J78" s="430"/>
      <c r="K78" s="397" t="s">
        <v>594</v>
      </c>
      <c r="L78" s="619" t="e">
        <f>+F156</f>
        <v>#DIV/0!</v>
      </c>
      <c r="N78" s="610" t="e">
        <f>+D78*L78</f>
        <v>#DIV/0!</v>
      </c>
    </row>
    <row r="79" spans="1:17">
      <c r="A79" s="434">
        <f t="shared" si="9"/>
        <v>40</v>
      </c>
      <c r="B79" s="430" t="s">
        <v>354</v>
      </c>
      <c r="C79" s="375" t="s">
        <v>429</v>
      </c>
      <c r="D79" s="485">
        <v>0</v>
      </c>
      <c r="E79" s="397"/>
      <c r="F79" s="397"/>
      <c r="G79" s="452"/>
      <c r="H79" s="449"/>
      <c r="I79" s="450"/>
      <c r="J79" s="397"/>
      <c r="K79" s="397"/>
      <c r="N79" s="611"/>
    </row>
    <row r="80" spans="1:17">
      <c r="A80" s="434">
        <f t="shared" si="9"/>
        <v>41</v>
      </c>
      <c r="B80" s="430" t="s">
        <v>473</v>
      </c>
      <c r="C80" s="475" t="s">
        <v>470</v>
      </c>
      <c r="D80" s="485">
        <v>0</v>
      </c>
      <c r="E80" s="397"/>
      <c r="F80" s="397"/>
      <c r="G80" s="452"/>
      <c r="H80" s="449"/>
      <c r="I80" s="450"/>
      <c r="J80" s="397"/>
      <c r="K80" s="397"/>
      <c r="N80" s="611"/>
    </row>
    <row r="81" spans="1:14" ht="18" customHeight="1">
      <c r="A81" s="434">
        <f t="shared" si="9"/>
        <v>42</v>
      </c>
      <c r="B81" s="471" t="s">
        <v>478</v>
      </c>
      <c r="C81" s="375" t="s">
        <v>430</v>
      </c>
      <c r="D81" s="485">
        <v>0</v>
      </c>
      <c r="E81" s="397"/>
      <c r="F81" s="397"/>
      <c r="G81" s="452"/>
      <c r="H81" s="449"/>
      <c r="I81" s="450"/>
      <c r="J81" s="397"/>
      <c r="K81" s="397"/>
      <c r="N81" s="611"/>
    </row>
    <row r="82" spans="1:14">
      <c r="A82" s="434">
        <f t="shared" ref="A82:A88" si="10">+A81+1</f>
        <v>43</v>
      </c>
      <c r="B82" s="471" t="s">
        <v>471</v>
      </c>
      <c r="C82" s="375" t="s">
        <v>431</v>
      </c>
      <c r="D82" s="485">
        <v>0</v>
      </c>
      <c r="E82" s="397"/>
      <c r="F82" s="397"/>
      <c r="G82" s="452"/>
      <c r="H82" s="449"/>
      <c r="I82" s="450"/>
      <c r="J82" s="397"/>
      <c r="K82" s="397"/>
      <c r="N82" s="611"/>
    </row>
    <row r="83" spans="1:14">
      <c r="A83" s="434">
        <f t="shared" si="10"/>
        <v>44</v>
      </c>
      <c r="B83" s="471" t="s">
        <v>479</v>
      </c>
      <c r="C83" s="375" t="s">
        <v>480</v>
      </c>
      <c r="D83" s="486">
        <v>0</v>
      </c>
      <c r="E83" s="397"/>
      <c r="F83" s="397"/>
      <c r="G83" s="452"/>
      <c r="H83" s="449"/>
      <c r="I83" s="450"/>
      <c r="J83" s="397"/>
      <c r="K83" s="397"/>
      <c r="N83" s="611"/>
    </row>
    <row r="84" spans="1:14" ht="35.25" customHeight="1">
      <c r="A84" s="434">
        <f t="shared" si="10"/>
        <v>45</v>
      </c>
      <c r="B84" s="471" t="s">
        <v>364</v>
      </c>
      <c r="C84" s="374" t="str">
        <f>"Line "&amp;A79&amp;" - Line "&amp;A80&amp;" - Line "&amp;A81&amp;" - Line "&amp;A82&amp;" - Line "&amp;A83&amp;""</f>
        <v>Line 40 - Line 41 - Line 42 - Line 43 - Line 44</v>
      </c>
      <c r="D84" s="445">
        <f>+D79-D80-D81-D82-D83</f>
        <v>0</v>
      </c>
      <c r="E84" s="397"/>
      <c r="F84" s="397" t="s">
        <v>437</v>
      </c>
      <c r="G84" s="452" t="e">
        <f>+D167</f>
        <v>#DIV/0!</v>
      </c>
      <c r="H84" s="449"/>
      <c r="I84" s="450" t="e">
        <f>+D84*G84</f>
        <v>#DIV/0!</v>
      </c>
      <c r="J84" s="397"/>
      <c r="K84" s="397" t="s">
        <v>588</v>
      </c>
      <c r="L84" s="619" t="e">
        <f>+F167</f>
        <v>#DIV/0!</v>
      </c>
      <c r="N84" s="610" t="e">
        <f>+D84*L84</f>
        <v>#DIV/0!</v>
      </c>
    </row>
    <row r="85" spans="1:14" ht="30">
      <c r="A85" s="434">
        <f t="shared" si="10"/>
        <v>46</v>
      </c>
      <c r="B85" s="471" t="s">
        <v>760</v>
      </c>
      <c r="C85" s="375" t="s">
        <v>426</v>
      </c>
      <c r="D85" s="485">
        <v>0</v>
      </c>
      <c r="E85" s="397"/>
      <c r="F85" s="487" t="s">
        <v>439</v>
      </c>
      <c r="G85" s="488" t="e">
        <f>+D156</f>
        <v>#DIV/0!</v>
      </c>
      <c r="H85" s="449"/>
      <c r="I85" s="450" t="e">
        <f>+D85*G85</f>
        <v>#DIV/0!</v>
      </c>
      <c r="J85" s="397"/>
      <c r="K85" s="489" t="s">
        <v>594</v>
      </c>
      <c r="L85" s="619" t="e">
        <f>+F156</f>
        <v>#DIV/0!</v>
      </c>
      <c r="N85" s="611" t="e">
        <f>+D85*L85</f>
        <v>#DIV/0!</v>
      </c>
    </row>
    <row r="86" spans="1:14" ht="30">
      <c r="A86" s="434">
        <f t="shared" si="10"/>
        <v>47</v>
      </c>
      <c r="B86" s="471" t="s">
        <v>425</v>
      </c>
      <c r="C86" s="375" t="s">
        <v>426</v>
      </c>
      <c r="D86" s="472" t="s">
        <v>18</v>
      </c>
      <c r="E86" s="397"/>
      <c r="F86" s="487" t="s">
        <v>82</v>
      </c>
      <c r="G86" s="488"/>
      <c r="H86" s="449"/>
      <c r="I86" s="490">
        <v>0</v>
      </c>
      <c r="J86" s="397"/>
      <c r="K86" s="489" t="s">
        <v>82</v>
      </c>
      <c r="N86" s="626">
        <v>0</v>
      </c>
    </row>
    <row r="87" spans="1:14">
      <c r="A87" s="434">
        <f t="shared" si="10"/>
        <v>48</v>
      </c>
      <c r="B87" s="471" t="s">
        <v>472</v>
      </c>
      <c r="C87" s="375" t="str">
        <f>+C82</f>
        <v>320-323.185.b</v>
      </c>
      <c r="D87" s="486">
        <f>+D82</f>
        <v>0</v>
      </c>
      <c r="E87" s="397"/>
      <c r="F87" s="487" t="s">
        <v>601</v>
      </c>
      <c r="G87" s="488" t="e">
        <f>+G21</f>
        <v>#DIV/0!</v>
      </c>
      <c r="H87" s="449"/>
      <c r="I87" s="477" t="e">
        <f>+D87*G87</f>
        <v>#DIV/0!</v>
      </c>
      <c r="J87" s="397"/>
      <c r="K87" s="397" t="s">
        <v>602</v>
      </c>
      <c r="L87" s="619" t="e">
        <f>+L21</f>
        <v>#DIV/0!</v>
      </c>
      <c r="N87" s="627" t="e">
        <f>+D87*L87</f>
        <v>#DIV/0!</v>
      </c>
    </row>
    <row r="88" spans="1:14">
      <c r="A88" s="434">
        <f t="shared" si="10"/>
        <v>49</v>
      </c>
      <c r="B88" s="430" t="s">
        <v>102</v>
      </c>
      <c r="C88" s="374" t="str">
        <f>"Sum of Lines "&amp;A75&amp;" through "&amp;A87&amp;""</f>
        <v>Sum of Lines 36 through 48</v>
      </c>
      <c r="D88" s="600" t="s">
        <v>18</v>
      </c>
      <c r="E88" s="397"/>
      <c r="F88" s="397"/>
      <c r="G88" s="491"/>
      <c r="H88" s="449"/>
      <c r="I88" s="456" t="e">
        <f>+SUM(I75:I87)</f>
        <v>#DIV/0!</v>
      </c>
      <c r="J88" s="397"/>
      <c r="K88" s="397"/>
      <c r="N88" s="456" t="e">
        <f>+SUM(N75:N87)</f>
        <v>#DIV/0!</v>
      </c>
    </row>
    <row r="89" spans="1:14">
      <c r="A89" s="434"/>
      <c r="B89" s="429"/>
      <c r="C89" s="375"/>
      <c r="D89" s="429"/>
      <c r="E89" s="397"/>
      <c r="F89" s="397"/>
      <c r="G89" s="491"/>
      <c r="H89" s="397"/>
      <c r="I89" s="429"/>
      <c r="J89" s="397"/>
      <c r="K89" s="397"/>
      <c r="N89" s="611"/>
    </row>
    <row r="90" spans="1:14">
      <c r="A90" s="434"/>
      <c r="B90" s="430" t="s">
        <v>24</v>
      </c>
      <c r="C90" s="375"/>
      <c r="D90" s="397"/>
      <c r="E90" s="397"/>
      <c r="F90" s="397"/>
      <c r="G90" s="491"/>
      <c r="H90" s="397"/>
      <c r="I90" s="397"/>
      <c r="J90" s="397"/>
      <c r="K90" s="397"/>
      <c r="N90" s="611"/>
    </row>
    <row r="91" spans="1:14">
      <c r="A91" s="434">
        <f>+A88+1</f>
        <v>50</v>
      </c>
      <c r="B91" s="430" t="s">
        <v>28</v>
      </c>
      <c r="C91" s="447" t="str">
        <f>"336.7f or Workpaper 1, Line "&amp;'1-RB Items'!A104&amp;" or Line "&amp;'1-RB Items'!A96&amp;""</f>
        <v>336.7f or Workpaper 1, Line 58 or Line 57</v>
      </c>
      <c r="D91" s="485">
        <v>0</v>
      </c>
      <c r="E91" s="397"/>
      <c r="F91" s="397" t="s">
        <v>82</v>
      </c>
      <c r="G91" s="452"/>
      <c r="H91" s="449"/>
      <c r="I91" s="450">
        <f>+'1-RB Items'!G104</f>
        <v>0</v>
      </c>
      <c r="J91" s="397"/>
      <c r="K91" s="493" t="s">
        <v>82</v>
      </c>
      <c r="N91" s="670">
        <f>+'1-RB Items'!G96</f>
        <v>0</v>
      </c>
    </row>
    <row r="92" spans="1:14">
      <c r="A92" s="434">
        <f>A91+1</f>
        <v>51</v>
      </c>
      <c r="B92" s="494" t="s">
        <v>100</v>
      </c>
      <c r="C92" s="492" t="s">
        <v>350</v>
      </c>
      <c r="D92" s="485">
        <v>0</v>
      </c>
      <c r="E92" s="397"/>
      <c r="F92" s="397" t="s">
        <v>437</v>
      </c>
      <c r="G92" s="452" t="e">
        <f>+D167</f>
        <v>#DIV/0!</v>
      </c>
      <c r="H92" s="449"/>
      <c r="I92" s="450" t="e">
        <f>+G92*D92</f>
        <v>#DIV/0!</v>
      </c>
      <c r="J92" s="397"/>
      <c r="K92" s="474" t="s">
        <v>588</v>
      </c>
      <c r="L92" s="619" t="e">
        <f>+F167</f>
        <v>#DIV/0!</v>
      </c>
      <c r="N92" s="610" t="e">
        <f>+D92*L92</f>
        <v>#DIV/0!</v>
      </c>
    </row>
    <row r="93" spans="1:14">
      <c r="A93" s="434">
        <f>+A92+1</f>
        <v>52</v>
      </c>
      <c r="B93" s="430" t="s">
        <v>349</v>
      </c>
      <c r="C93" s="492" t="s">
        <v>103</v>
      </c>
      <c r="D93" s="485">
        <v>0</v>
      </c>
      <c r="E93" s="397"/>
      <c r="F93" s="397" t="s">
        <v>437</v>
      </c>
      <c r="G93" s="480" t="e">
        <f>+D167</f>
        <v>#DIV/0!</v>
      </c>
      <c r="H93" s="449"/>
      <c r="I93" s="450" t="e">
        <f>+G93*D93</f>
        <v>#DIV/0!</v>
      </c>
      <c r="J93" s="397"/>
      <c r="K93" s="474" t="s">
        <v>588</v>
      </c>
      <c r="L93" s="618" t="e">
        <f>+F167</f>
        <v>#DIV/0!</v>
      </c>
      <c r="N93" s="605" t="e">
        <f>+D93*L93</f>
        <v>#DIV/0!</v>
      </c>
    </row>
    <row r="94" spans="1:14">
      <c r="A94" s="434">
        <f t="shared" ref="A94:A95" si="11">+A93+1</f>
        <v>53</v>
      </c>
      <c r="B94" s="430" t="s">
        <v>769</v>
      </c>
      <c r="C94" s="444" t="str">
        <f>"Workpaper 1, Line "&amp;'1-RB Items'!A153&amp;", Col. "&amp;'1-RB Items'!F7&amp;""</f>
        <v>Workpaper 1, Line 87, Col. (e)</v>
      </c>
      <c r="D94" s="486">
        <f>+'1-RB Items'!F153</f>
        <v>0</v>
      </c>
      <c r="E94" s="397"/>
      <c r="F94" s="397" t="s">
        <v>18</v>
      </c>
      <c r="G94" s="480"/>
      <c r="H94" s="449"/>
      <c r="I94" s="477">
        <v>0</v>
      </c>
      <c r="J94" s="397"/>
      <c r="K94" s="474" t="s">
        <v>82</v>
      </c>
      <c r="L94" s="618"/>
      <c r="N94" s="627">
        <f>+D94</f>
        <v>0</v>
      </c>
    </row>
    <row r="95" spans="1:14">
      <c r="A95" s="434">
        <f t="shared" si="11"/>
        <v>54</v>
      </c>
      <c r="B95" s="430" t="s">
        <v>104</v>
      </c>
      <c r="C95" s="374" t="str">
        <f>"Sum of Lines "&amp;A91&amp;" through "&amp;A94&amp;""</f>
        <v>Sum of Lines 50 through 53</v>
      </c>
      <c r="D95" s="456">
        <f>SUM(D91:D94)</f>
        <v>0</v>
      </c>
      <c r="E95" s="397"/>
      <c r="F95" s="397"/>
      <c r="G95" s="491"/>
      <c r="H95" s="449"/>
      <c r="I95" s="450" t="e">
        <f>SUM(I91:I94)</f>
        <v>#DIV/0!</v>
      </c>
      <c r="J95" s="397"/>
      <c r="K95" s="397"/>
      <c r="N95" s="450" t="e">
        <f>SUM(N91:N94)</f>
        <v>#DIV/0!</v>
      </c>
    </row>
    <row r="96" spans="1:14">
      <c r="A96" s="434"/>
      <c r="B96" s="430"/>
      <c r="C96" s="375"/>
      <c r="D96" s="397"/>
      <c r="E96" s="397"/>
      <c r="F96" s="397"/>
      <c r="G96" s="491"/>
      <c r="H96" s="449"/>
      <c r="I96" s="449"/>
      <c r="J96" s="397"/>
      <c r="K96" s="397"/>
      <c r="N96" s="610"/>
    </row>
    <row r="97" spans="1:15" ht="33" customHeight="1">
      <c r="A97" s="434" t="s">
        <v>2</v>
      </c>
      <c r="B97" s="471" t="s">
        <v>357</v>
      </c>
      <c r="C97" s="470"/>
      <c r="D97" s="397"/>
      <c r="E97" s="397"/>
      <c r="F97" s="397"/>
      <c r="G97" s="491"/>
      <c r="H97" s="449"/>
      <c r="I97" s="449"/>
      <c r="J97" s="397"/>
      <c r="K97" s="397"/>
      <c r="N97" s="610"/>
    </row>
    <row r="98" spans="1:15">
      <c r="A98" s="434"/>
      <c r="B98" s="430" t="s">
        <v>25</v>
      </c>
      <c r="C98" s="470"/>
      <c r="D98" s="429"/>
      <c r="E98" s="397"/>
      <c r="F98" s="397"/>
      <c r="G98" s="491"/>
      <c r="H98" s="449"/>
      <c r="J98" s="397"/>
      <c r="K98" s="458"/>
      <c r="N98" s="610"/>
    </row>
    <row r="99" spans="1:15">
      <c r="A99" s="434">
        <f>+A95+1</f>
        <v>55</v>
      </c>
      <c r="B99" s="430" t="s">
        <v>158</v>
      </c>
      <c r="C99" s="475" t="s">
        <v>474</v>
      </c>
      <c r="D99" s="485">
        <v>0</v>
      </c>
      <c r="E99" s="397"/>
      <c r="F99" s="397" t="s">
        <v>438</v>
      </c>
      <c r="G99" s="452" t="e">
        <f>+G172*D167</f>
        <v>#DIV/0!</v>
      </c>
      <c r="H99" s="449"/>
      <c r="I99" s="450" t="e">
        <f>+G99*D99</f>
        <v>#DIV/0!</v>
      </c>
      <c r="J99" s="397"/>
      <c r="K99" s="474" t="s">
        <v>589</v>
      </c>
      <c r="L99" s="618" t="e">
        <f>+G172*F167</f>
        <v>#DIV/0!</v>
      </c>
      <c r="N99" s="610" t="e">
        <f>+D99*L99</f>
        <v>#DIV/0!</v>
      </c>
      <c r="O99" s="811"/>
    </row>
    <row r="100" spans="1:15">
      <c r="A100" s="434">
        <f>A99+1</f>
        <v>56</v>
      </c>
      <c r="B100" s="430" t="s">
        <v>26</v>
      </c>
      <c r="C100" s="375" t="s">
        <v>2</v>
      </c>
      <c r="D100" s="429"/>
      <c r="E100" s="397"/>
      <c r="F100" s="397"/>
      <c r="G100" s="491"/>
      <c r="H100" s="449"/>
      <c r="J100" s="397"/>
      <c r="K100" s="458"/>
      <c r="N100" s="610"/>
    </row>
    <row r="101" spans="1:15">
      <c r="A101" s="434">
        <f t="shared" ref="A101:A105" si="12">A100+1</f>
        <v>57</v>
      </c>
      <c r="B101" s="430" t="s">
        <v>105</v>
      </c>
      <c r="C101" s="475" t="s">
        <v>475</v>
      </c>
      <c r="D101" s="485">
        <v>0</v>
      </c>
      <c r="E101" s="397"/>
      <c r="F101" s="397" t="s">
        <v>675</v>
      </c>
      <c r="G101" s="452" t="e">
        <f>+G20</f>
        <v>#DIV/0!</v>
      </c>
      <c r="H101" s="449"/>
      <c r="I101" s="450" t="e">
        <f>+G101*D101</f>
        <v>#DIV/0!</v>
      </c>
      <c r="J101" s="397"/>
      <c r="K101" s="474" t="s">
        <v>676</v>
      </c>
      <c r="L101" s="618" t="e">
        <f>+L20</f>
        <v>#DIV/0!</v>
      </c>
      <c r="N101" s="610" t="e">
        <f>+D101*L101</f>
        <v>#DIV/0!</v>
      </c>
    </row>
    <row r="102" spans="1:15">
      <c r="A102" s="434">
        <f t="shared" si="12"/>
        <v>58</v>
      </c>
      <c r="B102" s="430" t="s">
        <v>106</v>
      </c>
      <c r="C102" s="475" t="s">
        <v>476</v>
      </c>
      <c r="D102" s="485">
        <v>0</v>
      </c>
      <c r="E102" s="397"/>
      <c r="F102" s="397" t="str">
        <f>+F101</f>
        <v>GP19</v>
      </c>
      <c r="G102" s="496" t="e">
        <f>+G20</f>
        <v>#DIV/0!</v>
      </c>
      <c r="H102" s="449"/>
      <c r="I102" s="449" t="e">
        <f>+D102*G102</f>
        <v>#DIV/0!</v>
      </c>
      <c r="J102" s="397"/>
      <c r="K102" s="474" t="str">
        <f>+K101</f>
        <v>GP10</v>
      </c>
      <c r="L102" s="618" t="e">
        <f>+L20</f>
        <v>#DIV/0!</v>
      </c>
      <c r="N102" s="610" t="e">
        <f>+D102*L102</f>
        <v>#DIV/0!</v>
      </c>
    </row>
    <row r="103" spans="1:15">
      <c r="A103" s="434">
        <f t="shared" si="12"/>
        <v>59</v>
      </c>
      <c r="B103" s="430" t="s">
        <v>432</v>
      </c>
      <c r="C103" s="375"/>
      <c r="D103" s="445"/>
      <c r="E103" s="397"/>
      <c r="F103" s="397" t="s">
        <v>529</v>
      </c>
      <c r="G103" s="496"/>
      <c r="H103" s="449"/>
      <c r="I103" s="449">
        <f>+D223</f>
        <v>0</v>
      </c>
      <c r="J103" s="397"/>
      <c r="K103" s="474" t="str">
        <f t="shared" ref="K103" si="13">+F103</f>
        <v>Note N</v>
      </c>
      <c r="N103" s="610">
        <f>+F223</f>
        <v>0</v>
      </c>
    </row>
    <row r="104" spans="1:15">
      <c r="A104" s="434">
        <f t="shared" si="12"/>
        <v>60</v>
      </c>
      <c r="B104" s="497" t="s">
        <v>159</v>
      </c>
      <c r="C104" s="475" t="s">
        <v>477</v>
      </c>
      <c r="D104" s="486">
        <v>0</v>
      </c>
      <c r="E104" s="397"/>
      <c r="F104" s="498"/>
      <c r="G104" s="499"/>
      <c r="H104" s="449"/>
      <c r="I104" s="495">
        <v>0</v>
      </c>
      <c r="J104" s="397"/>
      <c r="K104" s="632"/>
      <c r="L104" s="590"/>
      <c r="N104" s="629">
        <v>0</v>
      </c>
    </row>
    <row r="105" spans="1:15">
      <c r="A105" s="434">
        <f t="shared" si="12"/>
        <v>61</v>
      </c>
      <c r="B105" s="430" t="s">
        <v>108</v>
      </c>
      <c r="C105" s="374" t="str">
        <f>"Sum of Lines "&amp;A99&amp;" and "&amp;A101&amp;" through "&amp;A104&amp;""</f>
        <v>Sum of Lines 55 and 57 through 60</v>
      </c>
      <c r="D105" s="456">
        <f>SUM(D99:D104)</f>
        <v>0</v>
      </c>
      <c r="E105" s="397"/>
      <c r="F105" s="397"/>
      <c r="G105" s="500"/>
      <c r="H105" s="449"/>
      <c r="I105" s="450" t="e">
        <f>SUM(I99:I104)</f>
        <v>#DIV/0!</v>
      </c>
      <c r="J105" s="397"/>
      <c r="K105" s="397"/>
      <c r="N105" s="450" t="e">
        <f>SUM(N99:N104)</f>
        <v>#DIV/0!</v>
      </c>
    </row>
    <row r="106" spans="1:15">
      <c r="A106" s="434"/>
      <c r="B106" s="430"/>
      <c r="C106" s="375"/>
      <c r="D106" s="397"/>
      <c r="E106" s="397"/>
      <c r="F106" s="397"/>
      <c r="G106" s="501"/>
      <c r="H106" s="397"/>
      <c r="I106" s="397"/>
      <c r="J106" s="397"/>
      <c r="K106" s="397"/>
      <c r="N106" s="610"/>
    </row>
    <row r="107" spans="1:15">
      <c r="A107" s="434" t="s">
        <v>2</v>
      </c>
      <c r="B107" s="430" t="s">
        <v>160</v>
      </c>
      <c r="C107" s="375"/>
      <c r="D107" s="397"/>
      <c r="E107" s="397"/>
      <c r="F107" s="429"/>
      <c r="G107" s="502"/>
      <c r="H107" s="397"/>
      <c r="I107" s="429"/>
      <c r="J107" s="397"/>
      <c r="K107" s="429"/>
      <c r="N107" s="610"/>
    </row>
    <row r="108" spans="1:15" ht="36" customHeight="1">
      <c r="A108" s="434">
        <f>+A105+1</f>
        <v>62</v>
      </c>
      <c r="B108" s="493" t="s">
        <v>162</v>
      </c>
      <c r="C108" s="503" t="s">
        <v>161</v>
      </c>
      <c r="D108" s="504">
        <f>IF(D200&gt;0,(1-((1-D201)*(1-D200))/(1-D201*D200*D202)),0)</f>
        <v>0</v>
      </c>
      <c r="E108" s="397"/>
      <c r="F108" s="429"/>
      <c r="G108" s="502"/>
      <c r="H108" s="397"/>
      <c r="I108" s="505"/>
      <c r="J108" s="397"/>
      <c r="K108" s="429"/>
      <c r="N108" s="610"/>
    </row>
    <row r="109" spans="1:15">
      <c r="A109" s="434">
        <f>+A108+1</f>
        <v>63</v>
      </c>
      <c r="B109" s="474" t="s">
        <v>107</v>
      </c>
      <c r="C109" s="375" t="s">
        <v>115</v>
      </c>
      <c r="D109" s="506">
        <f>IF(D108&gt;0,1/(1-D108),0)</f>
        <v>0</v>
      </c>
      <c r="E109" s="397"/>
      <c r="F109" s="429"/>
      <c r="G109" s="502"/>
      <c r="H109" s="397"/>
      <c r="I109" s="429"/>
      <c r="J109" s="397"/>
      <c r="K109" s="507"/>
      <c r="N109" s="610"/>
    </row>
    <row r="110" spans="1:15">
      <c r="A110" s="434">
        <f t="shared" ref="A110:A111" si="14">+A109+1</f>
        <v>64</v>
      </c>
      <c r="B110" s="474" t="s">
        <v>385</v>
      </c>
      <c r="C110" s="375" t="s">
        <v>386</v>
      </c>
      <c r="D110" s="506">
        <f>+D108/(1-D108)</f>
        <v>0</v>
      </c>
      <c r="E110" s="397"/>
      <c r="F110" s="429"/>
      <c r="G110" s="502"/>
      <c r="H110" s="397"/>
      <c r="I110" s="429"/>
      <c r="J110" s="397"/>
      <c r="K110" s="508"/>
      <c r="N110" s="610"/>
    </row>
    <row r="111" spans="1:15" ht="30">
      <c r="A111" s="434">
        <f t="shared" si="14"/>
        <v>65</v>
      </c>
      <c r="B111" s="471" t="s">
        <v>109</v>
      </c>
      <c r="C111" s="375" t="s">
        <v>116</v>
      </c>
      <c r="D111" s="572" t="s">
        <v>18</v>
      </c>
      <c r="E111" s="397"/>
      <c r="F111" s="429" t="s">
        <v>82</v>
      </c>
      <c r="G111" s="502"/>
      <c r="H111" s="397"/>
      <c r="I111" s="633">
        <v>0</v>
      </c>
      <c r="J111" s="397"/>
      <c r="K111" s="429" t="s">
        <v>82</v>
      </c>
      <c r="N111" s="626">
        <v>0</v>
      </c>
    </row>
    <row r="112" spans="1:15" ht="30">
      <c r="A112" s="434">
        <f t="shared" ref="A112:A118" si="15">+A111+1</f>
        <v>66</v>
      </c>
      <c r="B112" s="471" t="s">
        <v>522</v>
      </c>
      <c r="C112" s="475" t="s">
        <v>737</v>
      </c>
      <c r="D112" s="509" t="s">
        <v>18</v>
      </c>
      <c r="E112" s="397"/>
      <c r="F112" s="429" t="s">
        <v>82</v>
      </c>
      <c r="G112" s="510"/>
      <c r="H112" s="397"/>
      <c r="I112" s="633">
        <v>0</v>
      </c>
      <c r="J112" s="397"/>
      <c r="K112" s="429" t="s">
        <v>82</v>
      </c>
      <c r="N112" s="626">
        <v>0</v>
      </c>
    </row>
    <row r="113" spans="1:14">
      <c r="A113" s="434">
        <f t="shared" si="15"/>
        <v>67</v>
      </c>
      <c r="B113" s="430" t="s">
        <v>110</v>
      </c>
      <c r="C113" s="375" t="str">
        <f>"Workpaper 4, Line "&amp;'4-IT Permanent Differences'!A12&amp;" Col. "&amp;'4-IT Permanent Differences'!F7&amp;""</f>
        <v>Workpaper 4, Line 2 Col. (e)</v>
      </c>
      <c r="D113" s="509" t="s">
        <v>18</v>
      </c>
      <c r="E113" s="397"/>
      <c r="F113" s="429" t="s">
        <v>82</v>
      </c>
      <c r="G113" s="502"/>
      <c r="H113" s="397"/>
      <c r="I113" s="469">
        <f>+'4-IT Permanent Differences'!F12</f>
        <v>0</v>
      </c>
      <c r="J113" s="397"/>
      <c r="K113" s="429" t="s">
        <v>82</v>
      </c>
      <c r="N113" s="610">
        <f>+'4-IT Permanent Differences'!F22</f>
        <v>0</v>
      </c>
    </row>
    <row r="114" spans="1:14">
      <c r="A114" s="434">
        <f t="shared" si="15"/>
        <v>68</v>
      </c>
      <c r="B114" s="474" t="s">
        <v>113</v>
      </c>
      <c r="C114" s="374" t="str">
        <f>"(Line "&amp;A122&amp;" * Line "&amp;A110&amp;")"</f>
        <v>(Line 74 * Line 64)</v>
      </c>
      <c r="D114" s="511" t="s">
        <v>18</v>
      </c>
      <c r="E114" s="449"/>
      <c r="F114" s="449" t="s">
        <v>112</v>
      </c>
      <c r="G114" s="500"/>
      <c r="H114" s="449"/>
      <c r="I114" s="450" t="e">
        <f>+I122*D110</f>
        <v>#DIV/0!</v>
      </c>
      <c r="J114" s="397"/>
      <c r="K114" s="512" t="s">
        <v>112</v>
      </c>
      <c r="N114" s="450" t="e">
        <f>+N122*D110</f>
        <v>#DIV/0!</v>
      </c>
    </row>
    <row r="115" spans="1:14">
      <c r="A115" s="434">
        <f t="shared" si="15"/>
        <v>69</v>
      </c>
      <c r="B115" s="429" t="s">
        <v>114</v>
      </c>
      <c r="C115" s="374" t="str">
        <f>"(Line "&amp;A111&amp;" * Line "&amp;A109&amp;")"</f>
        <v>(Line 65 * Line 63)</v>
      </c>
      <c r="D115" s="573" t="s">
        <v>18</v>
      </c>
      <c r="E115" s="449"/>
      <c r="F115" s="378" t="s">
        <v>112</v>
      </c>
      <c r="G115" s="513"/>
      <c r="H115" s="449"/>
      <c r="I115" s="514">
        <f>+I111*D109</f>
        <v>0</v>
      </c>
      <c r="J115" s="397"/>
      <c r="K115" s="512" t="s">
        <v>112</v>
      </c>
      <c r="N115" s="514">
        <f>+N111*D109</f>
        <v>0</v>
      </c>
    </row>
    <row r="116" spans="1:14" ht="30">
      <c r="A116" s="434">
        <f t="shared" si="15"/>
        <v>70</v>
      </c>
      <c r="B116" s="606" t="s">
        <v>573</v>
      </c>
      <c r="C116" s="374" t="str">
        <f>"(Line "&amp;A112&amp;" * Line "&amp;A109&amp;")"</f>
        <v>(Line 66 * Line 63)</v>
      </c>
      <c r="D116" s="511" t="s">
        <v>18</v>
      </c>
      <c r="E116" s="449"/>
      <c r="F116" s="378" t="s">
        <v>112</v>
      </c>
      <c r="G116" s="513"/>
      <c r="H116" s="449"/>
      <c r="I116" s="514">
        <f>+I112*D109</f>
        <v>0</v>
      </c>
      <c r="J116" s="397"/>
      <c r="K116" s="512" t="s">
        <v>112</v>
      </c>
      <c r="N116" s="514">
        <f>+N112*D109</f>
        <v>0</v>
      </c>
    </row>
    <row r="117" spans="1:14">
      <c r="A117" s="434">
        <f t="shared" si="15"/>
        <v>71</v>
      </c>
      <c r="B117" s="429" t="s">
        <v>27</v>
      </c>
      <c r="C117" s="374" t="str">
        <f>"(Line "&amp;A113&amp;" * Line "&amp;A109&amp;")"</f>
        <v>(Line 67 * Line 63)</v>
      </c>
      <c r="D117" s="515" t="s">
        <v>18</v>
      </c>
      <c r="E117" s="449"/>
      <c r="F117" s="378" t="s">
        <v>112</v>
      </c>
      <c r="G117" s="513"/>
      <c r="H117" s="449"/>
      <c r="I117" s="477">
        <f>+I113*D109</f>
        <v>0</v>
      </c>
      <c r="J117" s="397"/>
      <c r="K117" s="512" t="s">
        <v>112</v>
      </c>
      <c r="N117" s="477">
        <f>+N113*D109</f>
        <v>0</v>
      </c>
    </row>
    <row r="118" spans="1:14">
      <c r="A118" s="434">
        <f t="shared" si="15"/>
        <v>72</v>
      </c>
      <c r="B118" s="474" t="s">
        <v>150</v>
      </c>
      <c r="C118" s="374" t="str">
        <f>"Sum of Lines "&amp;A114&amp;" through "&amp;A117&amp;""</f>
        <v>Sum of Lines 68 through 71</v>
      </c>
      <c r="D118" s="511" t="s">
        <v>18</v>
      </c>
      <c r="E118" s="449"/>
      <c r="F118" s="449" t="s">
        <v>2</v>
      </c>
      <c r="G118" s="500" t="s">
        <v>2</v>
      </c>
      <c r="H118" s="449"/>
      <c r="I118" s="516" t="e">
        <f>SUM(I114:I117)</f>
        <v>#DIV/0!</v>
      </c>
      <c r="J118" s="397"/>
      <c r="K118" s="397"/>
      <c r="N118" s="516" t="e">
        <f>SUM(N114:N117)</f>
        <v>#DIV/0!</v>
      </c>
    </row>
    <row r="119" spans="1:14">
      <c r="A119" s="434" t="s">
        <v>2</v>
      </c>
      <c r="B119" s="429"/>
      <c r="C119" s="517"/>
      <c r="D119" s="518"/>
      <c r="E119" s="397"/>
      <c r="F119" s="397"/>
      <c r="G119" s="501"/>
      <c r="H119" s="397"/>
      <c r="I119" s="519"/>
      <c r="J119" s="397"/>
      <c r="K119" s="397"/>
      <c r="N119" s="610"/>
    </row>
    <row r="120" spans="1:14">
      <c r="A120" s="434"/>
      <c r="B120" s="430" t="s">
        <v>405</v>
      </c>
      <c r="C120" s="458"/>
      <c r="D120" s="511"/>
      <c r="E120" s="449"/>
      <c r="F120" s="449"/>
      <c r="G120" s="520"/>
      <c r="H120" s="449"/>
      <c r="I120" s="450"/>
      <c r="J120" s="397"/>
      <c r="K120" s="429"/>
      <c r="N120" s="610"/>
    </row>
    <row r="121" spans="1:14" ht="33.75" customHeight="1">
      <c r="A121" s="434">
        <f>+A118+1</f>
        <v>73</v>
      </c>
      <c r="B121" s="430" t="s">
        <v>111</v>
      </c>
      <c r="C121" s="374" t="str">
        <f>"Workpaper 5 19, Line "&amp;'5-Project Return'!A35&amp;", Col. "&amp;'5-Project Return'!M6&amp;" or Workpaper 6b 10, Line "&amp;'6b10-Project Cost of Capital'!A8&amp;" * Line "&amp;'Appendix A'!A60&amp;""</f>
        <v>Workpaper 5 19, Line 12, Col. (i) or Workpaper 6b 10, Line 1 * Line 35</v>
      </c>
      <c r="D121" s="511" t="s">
        <v>18</v>
      </c>
      <c r="E121" s="449"/>
      <c r="F121" s="449" t="s">
        <v>112</v>
      </c>
      <c r="G121" s="520"/>
      <c r="H121" s="449"/>
      <c r="I121" s="450" t="e">
        <f>+'5-Project Return'!M35</f>
        <v>#DIV/0!</v>
      </c>
      <c r="J121" s="397"/>
      <c r="K121" s="429"/>
      <c r="N121" s="670" t="e">
        <f>+N60*'6b10-Project Cost of Capital'!G8</f>
        <v>#DIV/0!</v>
      </c>
    </row>
    <row r="122" spans="1:14" ht="27.6">
      <c r="A122" s="434">
        <f>+A121+1</f>
        <v>74</v>
      </c>
      <c r="B122" s="430" t="s">
        <v>404</v>
      </c>
      <c r="C122" s="374" t="str">
        <f>"Workpaper 5 19, Line "&amp;'5-Project Return'!A35&amp;", Col. "&amp;'5-Project Return'!J6&amp;" or Workpaper 6b 10, Line "&amp;'6b10-Project Cost of Capital'!A10&amp;" * Line "&amp;'Appendix A'!A60&amp;""</f>
        <v>Workpaper 5 19, Line 12, Col. (f) or Workpaper 6b 10, Line 3 * Line 35</v>
      </c>
      <c r="D122" s="521" t="s">
        <v>18</v>
      </c>
      <c r="E122" s="449"/>
      <c r="F122" s="449" t="s">
        <v>112</v>
      </c>
      <c r="G122" s="520"/>
      <c r="H122" s="449"/>
      <c r="I122" s="463" t="e">
        <f>+'5-Project Return'!J35</f>
        <v>#DIV/0!</v>
      </c>
      <c r="J122" s="397"/>
      <c r="K122" s="429"/>
      <c r="N122" s="671" t="e">
        <f>+N60*'6b10-Project Cost of Capital'!G10</f>
        <v>#DIV/0!</v>
      </c>
    </row>
    <row r="123" spans="1:14">
      <c r="A123" s="434">
        <f>+A122+1</f>
        <v>75</v>
      </c>
      <c r="B123" s="474" t="s">
        <v>151</v>
      </c>
      <c r="C123" s="374" t="str">
        <f>"Sum of Lines "&amp;A121&amp;" through "&amp;A122&amp;""</f>
        <v>Sum of Lines 73 through 74</v>
      </c>
      <c r="D123" s="522" t="s">
        <v>18</v>
      </c>
      <c r="E123" s="449"/>
      <c r="F123" s="449"/>
      <c r="G123" s="520"/>
      <c r="H123" s="449"/>
      <c r="I123" s="523" t="e">
        <f>+SUM(I121:I122)</f>
        <v>#DIV/0!</v>
      </c>
      <c r="J123" s="397"/>
      <c r="K123" s="458"/>
      <c r="N123" s="523" t="e">
        <f>+SUM(N121:N122)</f>
        <v>#DIV/0!</v>
      </c>
    </row>
    <row r="124" spans="1:14">
      <c r="A124" s="434"/>
      <c r="B124" s="474"/>
      <c r="C124" s="470"/>
      <c r="D124" s="522"/>
      <c r="E124" s="449"/>
      <c r="F124" s="449"/>
      <c r="G124" s="520"/>
      <c r="H124" s="449"/>
      <c r="I124" s="449"/>
      <c r="J124" s="397"/>
      <c r="K124" s="458"/>
      <c r="N124" s="610"/>
    </row>
    <row r="125" spans="1:14">
      <c r="A125" s="434"/>
      <c r="B125" s="474"/>
      <c r="C125" s="470"/>
      <c r="D125" s="522"/>
      <c r="E125" s="449"/>
      <c r="F125" s="449"/>
      <c r="G125" s="520"/>
      <c r="H125" s="449"/>
      <c r="I125" s="449"/>
      <c r="J125" s="397"/>
      <c r="K125" s="458"/>
      <c r="N125" s="610"/>
    </row>
    <row r="126" spans="1:14" ht="46.8">
      <c r="A126" s="434">
        <f>+A123+1</f>
        <v>76</v>
      </c>
      <c r="B126" s="524" t="s">
        <v>406</v>
      </c>
      <c r="C126" s="374" t="str">
        <f>"(Line "&amp;A88&amp;" + Line "&amp;A95&amp;" + Line "&amp;A105&amp;" + Line "&amp;A118&amp;" + Line "&amp;A123&amp;")"</f>
        <v>(Line 49 + Line 54 + Line 61 + Line 72 + Line 75)</v>
      </c>
      <c r="D126" s="511" t="s">
        <v>18</v>
      </c>
      <c r="E126" s="449"/>
      <c r="F126" s="449"/>
      <c r="G126" s="449"/>
      <c r="H126" s="449"/>
      <c r="I126" s="450" t="e">
        <f>+I123+I118+I105+I95+I88</f>
        <v>#DIV/0!</v>
      </c>
      <c r="J126" s="430"/>
      <c r="K126" s="430"/>
      <c r="N126" s="450" t="e">
        <f>+N123+N118+N105+N95+N88</f>
        <v>#DIV/0!</v>
      </c>
    </row>
    <row r="127" spans="1:14">
      <c r="A127" s="434"/>
      <c r="B127" s="430"/>
      <c r="C127" s="375"/>
      <c r="D127" s="522"/>
      <c r="E127" s="449"/>
      <c r="F127" s="449"/>
      <c r="G127" s="449"/>
      <c r="H127" s="449"/>
      <c r="I127" s="449"/>
      <c r="J127" s="430"/>
      <c r="K127" s="430"/>
      <c r="N127" s="449"/>
    </row>
    <row r="128" spans="1:14" ht="15.6">
      <c r="A128" s="434">
        <f>+A126+1</f>
        <v>77</v>
      </c>
      <c r="B128" s="482" t="s">
        <v>33</v>
      </c>
      <c r="C128" s="374" t="str">
        <f>"(Line "&amp;A181&amp;")"</f>
        <v>(Line 103)</v>
      </c>
      <c r="D128" s="522" t="s">
        <v>18</v>
      </c>
      <c r="E128" s="449"/>
      <c r="F128" s="449"/>
      <c r="G128" s="449"/>
      <c r="H128" s="449"/>
      <c r="I128" s="525">
        <f>+D181*-1</f>
        <v>0</v>
      </c>
      <c r="J128" s="430"/>
      <c r="K128" s="430"/>
      <c r="N128" s="525">
        <f>+F181*-1</f>
        <v>0</v>
      </c>
    </row>
    <row r="129" spans="1:14">
      <c r="A129" s="434"/>
      <c r="B129" s="430"/>
      <c r="C129" s="375"/>
      <c r="D129" s="522"/>
      <c r="E129" s="449"/>
      <c r="F129" s="449"/>
      <c r="G129" s="449"/>
      <c r="H129" s="449"/>
      <c r="I129" s="449"/>
      <c r="J129" s="430"/>
      <c r="K129" s="430"/>
      <c r="N129" s="449"/>
    </row>
    <row r="130" spans="1:14" ht="31.2">
      <c r="A130" s="434">
        <f>+A128+1</f>
        <v>78</v>
      </c>
      <c r="B130" s="524" t="s">
        <v>524</v>
      </c>
      <c r="C130" s="374" t="str">
        <f>"(Line "&amp;A126&amp;" + Line "&amp;A128&amp;")"</f>
        <v>(Line 76 + Line 77)</v>
      </c>
      <c r="D130" s="522" t="s">
        <v>18</v>
      </c>
      <c r="E130" s="449"/>
      <c r="F130" s="449"/>
      <c r="G130" s="449"/>
      <c r="H130" s="449"/>
      <c r="I130" s="449" t="e">
        <f>+I126+I128</f>
        <v>#DIV/0!</v>
      </c>
      <c r="J130" s="430"/>
      <c r="K130" s="430"/>
      <c r="N130" s="449" t="e">
        <f>+N126+N128</f>
        <v>#DIV/0!</v>
      </c>
    </row>
    <row r="131" spans="1:14">
      <c r="A131" s="434"/>
      <c r="B131" s="430"/>
      <c r="C131" s="375"/>
      <c r="D131" s="522"/>
      <c r="E131" s="449"/>
      <c r="F131" s="449"/>
      <c r="G131" s="449"/>
      <c r="H131" s="449"/>
      <c r="I131" s="449"/>
      <c r="J131" s="430"/>
      <c r="K131" s="430"/>
      <c r="N131" s="449"/>
    </row>
    <row r="132" spans="1:14" ht="15.6">
      <c r="A132" s="434">
        <f>+A130+1</f>
        <v>79</v>
      </c>
      <c r="B132" s="482" t="s">
        <v>330</v>
      </c>
      <c r="C132" s="375" t="str">
        <f>"Workpaper 9, Line "&amp;'9-Corrections'!A29&amp;", Col. "&amp;'9-Corrections'!F6&amp;" and Col. "&amp;'9-Corrections'!L6&amp;""</f>
        <v>Workpaper 9, Line 11, Col. (b) and Col. (d)</v>
      </c>
      <c r="D132" s="522" t="s">
        <v>18</v>
      </c>
      <c r="E132" s="449"/>
      <c r="F132" s="449"/>
      <c r="G132" s="449"/>
      <c r="H132" s="449"/>
      <c r="I132" s="449">
        <f>+'9-Corrections'!F29</f>
        <v>0</v>
      </c>
      <c r="J132" s="430"/>
      <c r="K132" s="430"/>
      <c r="N132" s="449">
        <f>+'9-Corrections'!L29</f>
        <v>0</v>
      </c>
    </row>
    <row r="133" spans="1:14">
      <c r="A133" s="434"/>
      <c r="B133" s="430"/>
      <c r="C133" s="375"/>
      <c r="D133" s="522"/>
      <c r="E133" s="449"/>
      <c r="F133" s="449"/>
      <c r="G133" s="449"/>
      <c r="H133" s="449"/>
      <c r="I133" s="449"/>
      <c r="J133" s="430"/>
      <c r="K133" s="430"/>
      <c r="N133" s="449"/>
    </row>
    <row r="134" spans="1:14" ht="31.2">
      <c r="A134" s="434">
        <f>+A132+1</f>
        <v>80</v>
      </c>
      <c r="B134" s="524" t="s">
        <v>163</v>
      </c>
      <c r="C134" s="503" t="str">
        <f>"Workpaper 7a, Line "&amp;'7a19-True-up Adjustment'!A36&amp;" or Workpaper 7b, Line "&amp;'7b10-True-up Adjustment'!A36&amp;""</f>
        <v>Workpaper 7a, Line 5 or Workpaper 7b, Line 5</v>
      </c>
      <c r="D134" s="522" t="s">
        <v>18</v>
      </c>
      <c r="E134" s="449"/>
      <c r="F134" s="449"/>
      <c r="G134" s="466"/>
      <c r="H134" s="449"/>
      <c r="I134" s="526">
        <f>+'7a19-True-up Adjustment'!I36</f>
        <v>0</v>
      </c>
      <c r="J134" s="397"/>
      <c r="K134" s="458"/>
      <c r="N134" s="526">
        <f>+'7b10-True-up Adjustment'!I36</f>
        <v>0</v>
      </c>
    </row>
    <row r="135" spans="1:14" ht="15.6" thickBot="1">
      <c r="A135" s="434"/>
      <c r="B135" s="430"/>
      <c r="C135" s="375"/>
      <c r="D135" s="522"/>
      <c r="E135" s="449"/>
      <c r="F135" s="449"/>
      <c r="G135" s="466"/>
      <c r="H135" s="449"/>
      <c r="I135" s="449"/>
      <c r="J135" s="397"/>
      <c r="K135" s="458"/>
      <c r="N135" s="449"/>
    </row>
    <row r="136" spans="1:14" ht="16.2" thickBot="1">
      <c r="A136" s="434">
        <f>+A134+1</f>
        <v>81</v>
      </c>
      <c r="B136" s="482" t="s">
        <v>333</v>
      </c>
      <c r="C136" s="374" t="str">
        <f>"Sum of Lines "&amp;A130&amp;" through "&amp;A134&amp;""</f>
        <v>Sum of Lines 78 through 80</v>
      </c>
      <c r="D136" s="522" t="s">
        <v>18</v>
      </c>
      <c r="E136" s="449"/>
      <c r="F136" s="449"/>
      <c r="G136" s="466"/>
      <c r="H136" s="449"/>
      <c r="I136" s="527" t="e">
        <f>+I130+I134+I132</f>
        <v>#DIV/0!</v>
      </c>
      <c r="J136" s="397"/>
      <c r="K136" s="458"/>
      <c r="N136" s="449" t="e">
        <f>+N130+N134+N132</f>
        <v>#DIV/0!</v>
      </c>
    </row>
    <row r="137" spans="1:14" ht="2.25" customHeight="1">
      <c r="A137" s="434"/>
      <c r="B137" s="482"/>
      <c r="C137" s="374"/>
      <c r="D137" s="449"/>
      <c r="E137" s="449"/>
      <c r="F137" s="449"/>
      <c r="G137" s="466"/>
      <c r="H137" s="449"/>
      <c r="I137" s="449"/>
      <c r="J137" s="397"/>
      <c r="K137" s="458"/>
    </row>
    <row r="138" spans="1:14" ht="60.75" customHeight="1">
      <c r="A138" s="434">
        <f>+A136+1</f>
        <v>82</v>
      </c>
      <c r="B138" s="833" t="s">
        <v>781</v>
      </c>
      <c r="C138" s="375" t="str">
        <f>"Workpaper 10b10, Line "&amp;'10b10-Schedule 10 ATRRs'!A61&amp;", Col. "&amp;'10b10-Schedule 10 ATRRs'!R37&amp;""</f>
        <v>Workpaper 10b10, Line 34, Col. 16</v>
      </c>
      <c r="D138" s="429"/>
      <c r="E138" s="429"/>
      <c r="F138" s="429"/>
      <c r="G138" s="429"/>
      <c r="H138" s="429"/>
      <c r="I138" s="470" t="s">
        <v>784</v>
      </c>
      <c r="J138" s="397"/>
      <c r="K138" s="483"/>
      <c r="N138" s="627" t="e">
        <f>+'10b10-Schedule 10 ATRRs'!R61</f>
        <v>#DIV/0!</v>
      </c>
    </row>
    <row r="139" spans="1:14" ht="15.6" thickBot="1">
      <c r="A139" s="434"/>
      <c r="B139" s="429"/>
      <c r="C139" s="429"/>
      <c r="D139" s="429"/>
      <c r="E139" s="429"/>
      <c r="F139" s="429"/>
      <c r="G139" s="429"/>
      <c r="H139" s="429"/>
      <c r="I139" s="429"/>
      <c r="J139" s="397"/>
      <c r="K139" s="483"/>
      <c r="N139" s="610"/>
    </row>
    <row r="140" spans="1:14" ht="31.8" thickBot="1">
      <c r="A140" s="434">
        <f>+A138+1</f>
        <v>83</v>
      </c>
      <c r="B140" s="833" t="s">
        <v>782</v>
      </c>
      <c r="C140" s="374" t="str">
        <f>"Sum of Lines "&amp;A136&amp;" and "&amp;A138&amp;""</f>
        <v>Sum of Lines 81 and 82</v>
      </c>
      <c r="D140" s="429"/>
      <c r="E140" s="429"/>
      <c r="F140" s="429"/>
      <c r="G140" s="429"/>
      <c r="H140" s="429"/>
      <c r="I140" s="429"/>
      <c r="J140" s="397"/>
      <c r="K140" s="483"/>
      <c r="N140" s="781" t="e">
        <f>+N136+N138</f>
        <v>#DIV/0!</v>
      </c>
    </row>
    <row r="141" spans="1:14">
      <c r="A141" s="434"/>
      <c r="B141" s="429"/>
      <c r="C141" s="429"/>
      <c r="D141" s="429"/>
      <c r="E141" s="429"/>
      <c r="F141" s="429"/>
      <c r="G141" s="429"/>
      <c r="H141" s="429"/>
      <c r="I141" s="470" t="s">
        <v>652</v>
      </c>
      <c r="J141" s="397"/>
      <c r="K141" s="397"/>
      <c r="N141" s="468" t="s">
        <v>652</v>
      </c>
    </row>
    <row r="142" spans="1:14">
      <c r="A142" s="434"/>
      <c r="B142" s="429"/>
      <c r="C142" s="429"/>
      <c r="D142" s="429"/>
      <c r="E142" s="429"/>
      <c r="F142" s="429"/>
      <c r="G142" s="429"/>
      <c r="H142" s="429"/>
      <c r="I142" s="429"/>
      <c r="J142" s="397"/>
      <c r="K142" s="397"/>
      <c r="N142" s="468"/>
    </row>
    <row r="143" spans="1:14">
      <c r="A143" s="434"/>
      <c r="B143" s="429"/>
      <c r="C143" s="429"/>
      <c r="D143" s="429"/>
      <c r="E143" s="429"/>
      <c r="F143" s="429"/>
      <c r="G143" s="429"/>
      <c r="H143" s="429"/>
      <c r="I143" s="429"/>
      <c r="J143" s="397"/>
      <c r="K143" s="397"/>
      <c r="N143" s="468"/>
    </row>
    <row r="144" spans="1:14">
      <c r="A144" s="434"/>
      <c r="B144" s="430" t="s">
        <v>0</v>
      </c>
      <c r="C144" s="429"/>
      <c r="D144" s="429" t="s">
        <v>1</v>
      </c>
      <c r="E144" s="429"/>
      <c r="F144" s="429"/>
      <c r="G144" s="429"/>
      <c r="H144" s="429"/>
      <c r="J144" s="397"/>
      <c r="K144" s="528" t="str">
        <f>K3</f>
        <v>Actual or Projected for the 12 Months Ended December ….</v>
      </c>
      <c r="N144" s="610"/>
    </row>
    <row r="145" spans="1:14">
      <c r="A145" s="434"/>
      <c r="B145" s="430"/>
      <c r="C145" s="429"/>
      <c r="D145" s="429" t="s">
        <v>3</v>
      </c>
      <c r="E145" s="429"/>
      <c r="F145" s="429"/>
      <c r="G145" s="429"/>
      <c r="H145" s="429"/>
      <c r="I145" s="429"/>
      <c r="J145" s="397"/>
      <c r="K145" s="397"/>
      <c r="N145" s="610"/>
    </row>
    <row r="146" spans="1:14">
      <c r="A146" s="434"/>
      <c r="B146" s="429"/>
      <c r="C146" s="429"/>
      <c r="D146" s="429"/>
      <c r="E146" s="429"/>
      <c r="F146" s="429"/>
      <c r="G146" s="429"/>
      <c r="H146" s="429"/>
      <c r="I146" s="429"/>
      <c r="J146" s="397"/>
      <c r="K146" s="397"/>
      <c r="N146" s="610"/>
    </row>
    <row r="147" spans="1:14" ht="15.6">
      <c r="A147" s="850" t="str">
        <f>A6</f>
        <v>Consolidated Edison Company of New York, Inc.</v>
      </c>
      <c r="B147" s="850"/>
      <c r="C147" s="850"/>
      <c r="D147" s="850"/>
      <c r="E147" s="850"/>
      <c r="F147" s="850"/>
      <c r="G147" s="850"/>
      <c r="H147" s="601"/>
      <c r="I147" s="601"/>
      <c r="J147" s="601"/>
      <c r="K147" s="601"/>
      <c r="N147" s="610"/>
    </row>
    <row r="148" spans="1:14">
      <c r="A148" s="851" t="str">
        <f>+A69</f>
        <v>Appendix A: Annual Transmission Revenue Requirement for Schedule 19 and Schedule 10 Projects</v>
      </c>
      <c r="B148" s="851"/>
      <c r="C148" s="851"/>
      <c r="D148" s="851"/>
      <c r="E148" s="851"/>
      <c r="F148" s="851"/>
      <c r="G148" s="851"/>
      <c r="H148" s="602"/>
      <c r="I148" s="602"/>
      <c r="J148" s="599"/>
      <c r="K148" s="599"/>
      <c r="N148" s="610"/>
    </row>
    <row r="149" spans="1:14">
      <c r="A149" s="434"/>
      <c r="B149" s="429"/>
      <c r="C149" s="430"/>
      <c r="D149" s="430"/>
      <c r="E149" s="430"/>
      <c r="F149" s="430"/>
      <c r="G149" s="430"/>
      <c r="H149" s="430"/>
      <c r="I149" s="430"/>
      <c r="J149" s="430"/>
      <c r="K149" s="430"/>
      <c r="N149" s="610"/>
    </row>
    <row r="150" spans="1:14" ht="15.6">
      <c r="A150" s="434"/>
      <c r="B150" s="529" t="s">
        <v>155</v>
      </c>
      <c r="D150" s="429"/>
      <c r="E150" s="430"/>
      <c r="F150" s="430"/>
      <c r="G150" s="430"/>
      <c r="H150" s="430"/>
      <c r="I150" s="430"/>
      <c r="J150" s="397"/>
      <c r="K150" s="397"/>
      <c r="N150" s="610"/>
    </row>
    <row r="151" spans="1:14" ht="15.6">
      <c r="A151" s="434" t="s">
        <v>6</v>
      </c>
      <c r="B151" s="482"/>
      <c r="C151" s="430"/>
      <c r="D151" s="434"/>
      <c r="E151" s="430"/>
      <c r="F151" s="430"/>
      <c r="G151" s="430"/>
      <c r="H151" s="430"/>
      <c r="I151" s="430"/>
      <c r="J151" s="397"/>
      <c r="K151" s="397"/>
      <c r="N151" s="610"/>
    </row>
    <row r="152" spans="1:14" ht="31.2" thickBot="1">
      <c r="A152" s="434" t="s">
        <v>7</v>
      </c>
      <c r="B152" s="482" t="s">
        <v>152</v>
      </c>
      <c r="C152" s="430"/>
      <c r="D152" s="614" t="s">
        <v>499</v>
      </c>
      <c r="E152" s="430"/>
      <c r="F152" s="614" t="str">
        <f>+N12</f>
        <v>Schedule 10 Projects</v>
      </c>
      <c r="G152" s="430"/>
      <c r="H152" s="429"/>
      <c r="I152" s="507"/>
      <c r="J152" s="397"/>
      <c r="K152" s="397"/>
      <c r="N152" s="610"/>
    </row>
    <row r="153" spans="1:14">
      <c r="A153" s="434">
        <f>+A140+1</f>
        <v>84</v>
      </c>
      <c r="B153" s="530" t="s">
        <v>575</v>
      </c>
      <c r="C153" s="531" t="str">
        <f>"(Line "&amp;A171&amp;")"</f>
        <v>(Line 97)</v>
      </c>
      <c r="D153" s="532">
        <f>+D171</f>
        <v>0</v>
      </c>
      <c r="E153" s="533"/>
      <c r="F153" s="532">
        <f>+D171</f>
        <v>0</v>
      </c>
      <c r="G153" s="534"/>
      <c r="H153" s="429"/>
      <c r="I153" s="429"/>
      <c r="J153" s="397"/>
      <c r="K153" s="397"/>
      <c r="N153" s="610"/>
    </row>
    <row r="154" spans="1:14">
      <c r="A154" s="434">
        <f>+A153+1</f>
        <v>85</v>
      </c>
      <c r="B154" s="373" t="s">
        <v>574</v>
      </c>
      <c r="C154" s="374" t="str">
        <f>"(Line "&amp;A15&amp;")"</f>
        <v>(Line 2)</v>
      </c>
      <c r="D154" s="450">
        <f>+D15</f>
        <v>0</v>
      </c>
      <c r="E154" s="397"/>
      <c r="F154" s="397">
        <f>+D15</f>
        <v>0</v>
      </c>
      <c r="G154" s="395"/>
      <c r="J154" s="397"/>
      <c r="K154" s="397"/>
      <c r="N154" s="610"/>
    </row>
    <row r="155" spans="1:14">
      <c r="A155" s="434">
        <f>+A154+1</f>
        <v>86</v>
      </c>
      <c r="B155" s="373" t="s">
        <v>590</v>
      </c>
      <c r="C155" s="374" t="str">
        <f>"(Line "&amp;A15&amp;")"</f>
        <v>(Line 2)</v>
      </c>
      <c r="D155" s="397">
        <f>+I15</f>
        <v>0</v>
      </c>
      <c r="E155" s="429"/>
      <c r="F155" s="610">
        <f>+N15</f>
        <v>0</v>
      </c>
      <c r="G155" s="535"/>
      <c r="J155" s="397"/>
      <c r="K155" s="397"/>
      <c r="N155" s="610"/>
    </row>
    <row r="156" spans="1:14">
      <c r="A156" s="434">
        <f>+A155+1</f>
        <v>87</v>
      </c>
      <c r="B156" s="373" t="s">
        <v>591</v>
      </c>
      <c r="C156" s="374" t="str">
        <f>"(Line "&amp;A155&amp;" / Line "&amp;A154&amp;")"</f>
        <v>(Line 86 / Line 85)</v>
      </c>
      <c r="D156" s="536" t="e">
        <f>+D155/D154</f>
        <v>#DIV/0!</v>
      </c>
      <c r="E156" s="397" t="s">
        <v>439</v>
      </c>
      <c r="F156" s="536" t="e">
        <f>+F155/F154</f>
        <v>#DIV/0!</v>
      </c>
      <c r="G156" s="617" t="s">
        <v>594</v>
      </c>
      <c r="J156" s="397"/>
      <c r="K156" s="397"/>
      <c r="N156" s="610"/>
    </row>
    <row r="157" spans="1:14">
      <c r="A157" s="434"/>
      <c r="B157" s="537"/>
      <c r="C157" s="397"/>
      <c r="D157" s="538"/>
      <c r="E157" s="397"/>
      <c r="F157" s="397"/>
      <c r="G157" s="395"/>
      <c r="H157" s="397"/>
      <c r="I157" s="397"/>
      <c r="J157" s="397"/>
      <c r="K157" s="397"/>
      <c r="N157" s="610"/>
    </row>
    <row r="158" spans="1:14" ht="31.2">
      <c r="A158" s="434" t="s">
        <v>2</v>
      </c>
      <c r="B158" s="539" t="s">
        <v>153</v>
      </c>
      <c r="C158" s="375"/>
      <c r="D158" s="375"/>
      <c r="E158" s="375"/>
      <c r="F158" s="397"/>
      <c r="G158" s="540"/>
      <c r="H158" s="397"/>
      <c r="I158" s="397"/>
      <c r="J158" s="397"/>
      <c r="K158" s="397"/>
      <c r="N158" s="610"/>
    </row>
    <row r="159" spans="1:14">
      <c r="A159" s="434">
        <f>+A156+1</f>
        <v>88</v>
      </c>
      <c r="B159" s="373" t="s">
        <v>17</v>
      </c>
      <c r="C159" s="375" t="s">
        <v>433</v>
      </c>
      <c r="D159" s="541">
        <v>0</v>
      </c>
      <c r="E159" s="542"/>
      <c r="F159" s="542"/>
      <c r="G159" s="543"/>
      <c r="H159" s="449"/>
      <c r="I159" s="449"/>
      <c r="J159" s="397"/>
      <c r="K159" s="397"/>
      <c r="N159" s="610"/>
    </row>
    <row r="160" spans="1:14">
      <c r="A160" s="434">
        <f>+A159+1</f>
        <v>89</v>
      </c>
      <c r="B160" s="373" t="s">
        <v>28</v>
      </c>
      <c r="C160" s="375" t="s">
        <v>434</v>
      </c>
      <c r="D160" s="541">
        <v>0</v>
      </c>
      <c r="E160" s="544"/>
      <c r="F160" s="542"/>
      <c r="G160" s="543"/>
      <c r="H160" s="449"/>
      <c r="I160" s="449"/>
      <c r="J160" s="397"/>
      <c r="K160" s="397"/>
      <c r="N160" s="611"/>
    </row>
    <row r="161" spans="1:14">
      <c r="A161" s="434">
        <f t="shared" ref="A161:A164" si="16">+A160+1</f>
        <v>90</v>
      </c>
      <c r="B161" s="373" t="s">
        <v>19</v>
      </c>
      <c r="C161" s="375" t="s">
        <v>435</v>
      </c>
      <c r="D161" s="541">
        <v>0</v>
      </c>
      <c r="E161" s="542"/>
      <c r="F161" s="542"/>
      <c r="G161" s="543"/>
      <c r="H161" s="449"/>
      <c r="I161" s="522"/>
      <c r="J161" s="397"/>
      <c r="K161" s="397"/>
      <c r="N161" s="611"/>
    </row>
    <row r="162" spans="1:14">
      <c r="A162" s="434">
        <f t="shared" si="16"/>
        <v>91</v>
      </c>
      <c r="B162" s="373" t="s">
        <v>29</v>
      </c>
      <c r="C162" s="375" t="s">
        <v>436</v>
      </c>
      <c r="D162" s="545">
        <v>0</v>
      </c>
      <c r="E162" s="542"/>
      <c r="F162" s="542"/>
      <c r="G162" s="543"/>
      <c r="H162" s="449"/>
      <c r="I162" s="398"/>
      <c r="J162" s="397"/>
      <c r="K162" s="397"/>
      <c r="N162" s="611"/>
    </row>
    <row r="163" spans="1:14">
      <c r="A163" s="434">
        <f t="shared" si="16"/>
        <v>92</v>
      </c>
      <c r="B163" s="373" t="s">
        <v>358</v>
      </c>
      <c r="C163" s="374" t="str">
        <f>"Sum of Lines "&amp;A159&amp;" through "&amp;A162&amp;""</f>
        <v>Sum of Lines 88 through 91</v>
      </c>
      <c r="D163" s="450">
        <f>SUM(D159:D162)</f>
        <v>0</v>
      </c>
      <c r="E163" s="397"/>
      <c r="F163" s="397"/>
      <c r="G163" s="543"/>
      <c r="H163" s="398"/>
      <c r="I163" s="448"/>
      <c r="J163" s="375"/>
      <c r="K163" s="397"/>
      <c r="N163" s="611"/>
    </row>
    <row r="164" spans="1:14">
      <c r="A164" s="434">
        <f t="shared" si="16"/>
        <v>93</v>
      </c>
      <c r="B164" s="546" t="s">
        <v>90</v>
      </c>
      <c r="C164" s="374" t="str">
        <f>"(Line "&amp;A160&amp;" / Line "&amp;A163&amp;")"</f>
        <v>(Line 89 / Line 92)</v>
      </c>
      <c r="D164" s="383" t="e">
        <f>+D160/D163</f>
        <v>#DIV/0!</v>
      </c>
      <c r="E164" s="397" t="s">
        <v>356</v>
      </c>
      <c r="F164" s="397"/>
      <c r="G164" s="543"/>
      <c r="H164" s="398"/>
      <c r="I164" s="448"/>
      <c r="J164" s="375"/>
      <c r="K164" s="397"/>
      <c r="N164" s="611"/>
    </row>
    <row r="165" spans="1:14">
      <c r="A165" s="434"/>
      <c r="B165" s="373"/>
      <c r="C165" s="397"/>
      <c r="D165" s="383"/>
      <c r="E165" s="397"/>
      <c r="F165" s="397"/>
      <c r="G165" s="543"/>
      <c r="H165" s="398"/>
      <c r="I165" s="448"/>
      <c r="J165" s="375"/>
      <c r="K165" s="397"/>
      <c r="N165" s="611"/>
    </row>
    <row r="166" spans="1:14" ht="29.25" customHeight="1">
      <c r="A166" s="434">
        <f>+A164+1</f>
        <v>94</v>
      </c>
      <c r="B166" s="546" t="s">
        <v>727</v>
      </c>
      <c r="C166" s="374" t="str">
        <f>"(Line "&amp;A160&amp;" * Line "&amp;A156&amp;")"</f>
        <v>(Line 89 * Line 87)</v>
      </c>
      <c r="D166" s="547" t="e">
        <f>+D156*D160</f>
        <v>#DIV/0!</v>
      </c>
      <c r="E166" s="397"/>
      <c r="F166" s="397" t="e">
        <f>+D160*F156</f>
        <v>#DIV/0!</v>
      </c>
      <c r="G166" s="543"/>
      <c r="H166" s="398"/>
      <c r="I166" s="448"/>
      <c r="J166" s="375"/>
      <c r="K166" s="397"/>
      <c r="N166" s="611"/>
    </row>
    <row r="167" spans="1:14" ht="30">
      <c r="A167" s="434">
        <f>+A166+1</f>
        <v>95</v>
      </c>
      <c r="B167" s="546" t="s">
        <v>728</v>
      </c>
      <c r="C167" s="374" t="str">
        <f>"(Line "&amp;A166&amp;" / Line "&amp;A163&amp;")"</f>
        <v>(Line 94 / Line 92)</v>
      </c>
      <c r="D167" s="381" t="e">
        <f>+D166/D163</f>
        <v>#DIV/0!</v>
      </c>
      <c r="E167" s="397" t="s">
        <v>437</v>
      </c>
      <c r="F167" s="618" t="e">
        <f>+F166/D163</f>
        <v>#DIV/0!</v>
      </c>
      <c r="G167" s="535" t="s">
        <v>588</v>
      </c>
      <c r="H167" s="429"/>
      <c r="I167" s="429"/>
      <c r="J167" s="429"/>
      <c r="K167" s="397"/>
      <c r="N167" s="611"/>
    </row>
    <row r="168" spans="1:14" ht="30">
      <c r="A168" s="434">
        <f>+A167+1</f>
        <v>96</v>
      </c>
      <c r="B168" s="546" t="s">
        <v>729</v>
      </c>
      <c r="C168" s="374" t="str">
        <f>"(Line "&amp;A166&amp;" / Line "&amp;A160&amp;")"</f>
        <v>(Line 94 / Line 89)</v>
      </c>
      <c r="D168" s="381" t="e">
        <f>+D166/D160</f>
        <v>#DIV/0!</v>
      </c>
      <c r="E168" s="397" t="s">
        <v>440</v>
      </c>
      <c r="F168" s="618" t="e">
        <f>+F166/D160</f>
        <v>#DIV/0!</v>
      </c>
      <c r="G168" s="535" t="s">
        <v>595</v>
      </c>
      <c r="H168" s="429"/>
      <c r="I168" s="429"/>
      <c r="J168" s="429"/>
      <c r="K168" s="397"/>
      <c r="N168" s="611"/>
    </row>
    <row r="169" spans="1:14">
      <c r="A169" s="434"/>
      <c r="B169" s="546"/>
      <c r="C169" s="397"/>
      <c r="D169" s="381"/>
      <c r="E169" s="397"/>
      <c r="F169" s="397"/>
      <c r="G169" s="535"/>
      <c r="H169" s="429"/>
      <c r="I169" s="429"/>
      <c r="J169" s="429"/>
      <c r="K169" s="397"/>
      <c r="N169" s="611"/>
    </row>
    <row r="170" spans="1:14" ht="31.2">
      <c r="A170" s="434"/>
      <c r="B170" s="539" t="s">
        <v>164</v>
      </c>
      <c r="C170" s="397"/>
      <c r="D170" s="375"/>
      <c r="E170" s="397"/>
      <c r="F170" s="397"/>
      <c r="G170" s="540" t="s">
        <v>30</v>
      </c>
      <c r="H170" s="502"/>
      <c r="I170" s="458"/>
      <c r="J170" s="397"/>
      <c r="K170" s="397"/>
      <c r="N170" s="611"/>
    </row>
    <row r="171" spans="1:14">
      <c r="A171" s="434">
        <f>+A168+1</f>
        <v>97</v>
      </c>
      <c r="B171" s="373" t="s">
        <v>31</v>
      </c>
      <c r="C171" s="375" t="s">
        <v>508</v>
      </c>
      <c r="D171" s="541">
        <v>0</v>
      </c>
      <c r="E171" s="397"/>
      <c r="F171" s="429"/>
      <c r="G171" s="548"/>
      <c r="H171" s="502"/>
      <c r="I171" s="434"/>
      <c r="J171" s="397"/>
      <c r="K171" s="434"/>
      <c r="N171" s="611"/>
    </row>
    <row r="172" spans="1:14">
      <c r="A172" s="434">
        <f>+A171+1</f>
        <v>98</v>
      </c>
      <c r="B172" s="373" t="s">
        <v>32</v>
      </c>
      <c r="C172" s="375" t="s">
        <v>509</v>
      </c>
      <c r="D172" s="541">
        <v>0</v>
      </c>
      <c r="E172" s="397"/>
      <c r="F172" s="429" t="s">
        <v>91</v>
      </c>
      <c r="G172" s="549" t="e">
        <f>+D171/D174</f>
        <v>#DIV/0!</v>
      </c>
      <c r="H172" s="375"/>
      <c r="I172" s="550"/>
      <c r="J172" s="502"/>
      <c r="K172" s="513"/>
      <c r="N172" s="611"/>
    </row>
    <row r="173" spans="1:14" ht="27.6">
      <c r="A173" s="434">
        <f>+A172+1</f>
        <v>99</v>
      </c>
      <c r="B173" s="373" t="s">
        <v>355</v>
      </c>
      <c r="C173" s="375" t="s">
        <v>510</v>
      </c>
      <c r="D173" s="545">
        <v>0</v>
      </c>
      <c r="E173" s="397"/>
      <c r="F173" s="374" t="str">
        <f>"(Line "&amp;A171&amp;" / Line "&amp;A174&amp;")"</f>
        <v>(Line 97 / Line 100)</v>
      </c>
      <c r="G173" s="549"/>
      <c r="H173" s="375"/>
      <c r="I173" s="550"/>
      <c r="J173" s="502"/>
      <c r="K173" s="513"/>
      <c r="N173" s="611"/>
    </row>
    <row r="174" spans="1:14" ht="15.6" thickBot="1">
      <c r="A174" s="434">
        <f>+A173+1</f>
        <v>100</v>
      </c>
      <c r="B174" s="385" t="s">
        <v>576</v>
      </c>
      <c r="C174" s="401" t="str">
        <f>"Sum of Lines "&amp;A171&amp;" through "&amp;A173&amp;""</f>
        <v>Sum of Lines 97 through 99</v>
      </c>
      <c r="D174" s="454">
        <f>+SUM(D171:D173)</f>
        <v>0</v>
      </c>
      <c r="E174" s="551"/>
      <c r="F174" s="551"/>
      <c r="G174" s="552"/>
      <c r="H174" s="397"/>
      <c r="I174" s="397"/>
      <c r="J174" s="397"/>
      <c r="K174" s="397"/>
      <c r="N174" s="611"/>
    </row>
    <row r="175" spans="1:14" ht="15" customHeight="1">
      <c r="A175" s="434"/>
      <c r="B175" s="430"/>
      <c r="C175" s="397"/>
      <c r="D175" s="450"/>
      <c r="E175" s="397"/>
      <c r="F175" s="397"/>
      <c r="G175" s="397"/>
      <c r="H175" s="397"/>
      <c r="I175" s="397"/>
      <c r="J175" s="397"/>
      <c r="K175" s="397"/>
      <c r="N175" s="611"/>
    </row>
    <row r="176" spans="1:14" ht="31.2" thickBot="1">
      <c r="A176" s="434"/>
      <c r="B176" s="482" t="s">
        <v>33</v>
      </c>
      <c r="C176" s="430"/>
      <c r="D176" s="614" t="s">
        <v>499</v>
      </c>
      <c r="E176" s="434"/>
      <c r="F176" s="614" t="s">
        <v>585</v>
      </c>
      <c r="G176" s="430"/>
      <c r="H176" s="430"/>
      <c r="I176" s="430"/>
      <c r="J176" s="430"/>
      <c r="K176" s="430"/>
      <c r="N176" s="611"/>
    </row>
    <row r="177" spans="1:14" ht="30">
      <c r="A177" s="434">
        <f>+A174+1</f>
        <v>101</v>
      </c>
      <c r="B177" s="553" t="s">
        <v>165</v>
      </c>
      <c r="C177" s="554" t="s">
        <v>117</v>
      </c>
      <c r="D177" s="634">
        <v>0</v>
      </c>
      <c r="E177" s="533"/>
      <c r="F177" s="637">
        <v>0</v>
      </c>
      <c r="G177" s="555"/>
      <c r="H177" s="430"/>
      <c r="J177" s="429"/>
      <c r="K177" s="556"/>
      <c r="N177" s="611"/>
    </row>
    <row r="178" spans="1:14" ht="11.25" customHeight="1">
      <c r="A178" s="434"/>
      <c r="B178" s="558"/>
      <c r="C178" s="434"/>
      <c r="D178" s="605"/>
      <c r="E178" s="430"/>
      <c r="F178" s="635"/>
      <c r="G178" s="430"/>
      <c r="H178" s="430"/>
      <c r="J178" s="429"/>
      <c r="K178" s="556"/>
      <c r="N178" s="611"/>
    </row>
    <row r="179" spans="1:14" ht="33" customHeight="1">
      <c r="A179" s="434">
        <f>+A177+1</f>
        <v>102</v>
      </c>
      <c r="B179" s="559" t="s">
        <v>166</v>
      </c>
      <c r="C179" s="470" t="s">
        <v>117</v>
      </c>
      <c r="D179" s="582">
        <v>0</v>
      </c>
      <c r="E179" s="430"/>
      <c r="F179" s="638">
        <v>0</v>
      </c>
      <c r="G179" s="430"/>
      <c r="H179" s="430"/>
      <c r="J179" s="429"/>
      <c r="K179" s="556"/>
      <c r="N179" s="611"/>
    </row>
    <row r="180" spans="1:14" ht="11.25" customHeight="1">
      <c r="A180" s="434"/>
      <c r="B180" s="558"/>
      <c r="C180" s="430"/>
      <c r="D180" s="605"/>
      <c r="E180" s="430"/>
      <c r="F180" s="635"/>
      <c r="G180" s="430"/>
      <c r="H180" s="430"/>
      <c r="J180" s="429"/>
      <c r="K180" s="556"/>
      <c r="N180" s="611"/>
    </row>
    <row r="181" spans="1:14" ht="24" customHeight="1" thickBot="1">
      <c r="A181" s="434">
        <f>+A179+1</f>
        <v>103</v>
      </c>
      <c r="B181" s="560" t="s">
        <v>154</v>
      </c>
      <c r="C181" s="561"/>
      <c r="D181" s="636">
        <f>+D177+D179</f>
        <v>0</v>
      </c>
      <c r="E181" s="561"/>
      <c r="F181" s="562">
        <f>+F177+F179</f>
        <v>0</v>
      </c>
      <c r="G181" s="430"/>
      <c r="H181" s="430"/>
      <c r="J181" s="429"/>
      <c r="K181" s="556"/>
      <c r="N181" s="611"/>
    </row>
    <row r="182" spans="1:14" ht="24" customHeight="1">
      <c r="A182" s="434"/>
      <c r="B182" s="429"/>
      <c r="C182" s="430"/>
      <c r="D182" s="605"/>
      <c r="E182" s="430"/>
      <c r="F182" s="430"/>
      <c r="G182" s="430"/>
      <c r="H182" s="430"/>
      <c r="J182" s="429"/>
      <c r="K182" s="556"/>
      <c r="N182" s="611"/>
    </row>
    <row r="183" spans="1:14" ht="16.5" customHeight="1">
      <c r="A183" s="429"/>
      <c r="B183" s="430" t="s">
        <v>0</v>
      </c>
      <c r="C183" s="430"/>
      <c r="D183" s="431" t="s">
        <v>63</v>
      </c>
      <c r="E183" s="430"/>
      <c r="F183" s="430"/>
      <c r="G183" s="430"/>
      <c r="H183" s="378" t="str">
        <f>+K3</f>
        <v>Actual or Projected for the 12 Months Ended December ….</v>
      </c>
      <c r="N183" s="611"/>
    </row>
    <row r="184" spans="1:14" ht="16.5" customHeight="1">
      <c r="A184" s="429"/>
      <c r="B184" s="430"/>
      <c r="C184" s="397" t="s">
        <v>2</v>
      </c>
      <c r="D184" s="397" t="s">
        <v>3</v>
      </c>
      <c r="E184" s="397"/>
      <c r="F184" s="397"/>
      <c r="G184" s="397"/>
      <c r="H184" s="430"/>
      <c r="I184" s="430"/>
      <c r="J184" s="430"/>
      <c r="K184" s="430"/>
      <c r="N184" s="611"/>
    </row>
    <row r="185" spans="1:14" ht="24" customHeight="1">
      <c r="A185" s="429"/>
      <c r="B185" s="430"/>
      <c r="C185" s="430"/>
      <c r="D185" s="430"/>
      <c r="E185" s="430"/>
      <c r="F185" s="430"/>
      <c r="G185" s="430"/>
      <c r="H185" s="430"/>
      <c r="I185" s="430"/>
      <c r="J185" s="430"/>
      <c r="K185" s="430"/>
      <c r="N185" s="611"/>
    </row>
    <row r="186" spans="1:14" ht="19.5" customHeight="1">
      <c r="A186" s="849" t="s">
        <v>64</v>
      </c>
      <c r="B186" s="849"/>
      <c r="C186" s="849"/>
      <c r="D186" s="849"/>
      <c r="E186" s="849"/>
      <c r="F186" s="849"/>
      <c r="G186" s="849"/>
      <c r="H186" s="849"/>
      <c r="I186" s="849"/>
      <c r="J186" s="849"/>
      <c r="K186" s="849"/>
      <c r="N186" s="611"/>
    </row>
    <row r="187" spans="1:14">
      <c r="A187" s="851" t="str">
        <f>+A148</f>
        <v>Appendix A: Annual Transmission Revenue Requirement for Schedule 19 and Schedule 10 Projects</v>
      </c>
      <c r="B187" s="851"/>
      <c r="C187" s="851"/>
      <c r="D187" s="851"/>
      <c r="E187" s="851"/>
      <c r="F187" s="851"/>
      <c r="G187" s="851"/>
      <c r="H187" s="851"/>
      <c r="I187" s="851"/>
      <c r="J187" s="851"/>
      <c r="K187" s="851"/>
      <c r="N187" s="611"/>
    </row>
    <row r="188" spans="1:14" ht="15.6">
      <c r="A188" s="597"/>
      <c r="B188" s="597"/>
      <c r="C188" s="597"/>
      <c r="D188" s="597"/>
      <c r="E188" s="597"/>
      <c r="F188" s="597"/>
      <c r="G188" s="597"/>
      <c r="H188" s="597"/>
      <c r="I188" s="597"/>
      <c r="J188" s="433"/>
      <c r="K188" s="433"/>
      <c r="N188" s="612"/>
    </row>
    <row r="189" spans="1:14" ht="15.6">
      <c r="A189" s="597"/>
      <c r="B189" s="597"/>
      <c r="C189" s="597"/>
      <c r="D189" s="597"/>
      <c r="E189" s="597"/>
      <c r="F189" s="597"/>
      <c r="G189" s="597"/>
      <c r="H189" s="597"/>
      <c r="I189" s="597"/>
      <c r="J189" s="433"/>
      <c r="K189" s="433"/>
      <c r="N189" s="612"/>
    </row>
    <row r="190" spans="1:14">
      <c r="A190" s="430" t="s">
        <v>353</v>
      </c>
      <c r="C190" s="434"/>
      <c r="D190" s="397"/>
      <c r="E190" s="397"/>
      <c r="F190" s="397"/>
      <c r="G190" s="397"/>
      <c r="H190" s="430"/>
      <c r="I190" s="397"/>
      <c r="J190" s="430"/>
      <c r="K190" s="397"/>
      <c r="N190" s="612"/>
    </row>
    <row r="191" spans="1:14">
      <c r="A191" s="563" t="s">
        <v>34</v>
      </c>
      <c r="C191" s="434"/>
      <c r="D191" s="397"/>
      <c r="E191" s="397"/>
      <c r="F191" s="397"/>
      <c r="G191" s="397"/>
      <c r="H191" s="430"/>
      <c r="I191" s="397"/>
      <c r="J191" s="430"/>
      <c r="K191" s="397"/>
      <c r="N191" s="612"/>
    </row>
    <row r="192" spans="1:14">
      <c r="A192" s="563"/>
      <c r="C192" s="434"/>
      <c r="D192" s="397"/>
      <c r="E192" s="397"/>
      <c r="F192" s="397"/>
      <c r="G192" s="397"/>
      <c r="H192" s="430"/>
      <c r="I192" s="397"/>
      <c r="J192" s="430"/>
      <c r="K192" s="397"/>
      <c r="N192" s="612"/>
    </row>
    <row r="193" spans="1:14" ht="15.6" thickBot="1">
      <c r="A193" s="434" t="s">
        <v>544</v>
      </c>
      <c r="B193" s="430"/>
      <c r="C193" s="430"/>
      <c r="D193" s="397"/>
      <c r="E193" s="397"/>
      <c r="F193" s="397"/>
      <c r="G193" s="397"/>
      <c r="H193" s="430"/>
      <c r="I193" s="397"/>
      <c r="J193" s="430"/>
      <c r="K193" s="397"/>
      <c r="N193" s="612"/>
    </row>
    <row r="194" spans="1:14" ht="36.75" customHeight="1">
      <c r="A194" s="595" t="s">
        <v>35</v>
      </c>
      <c r="B194" s="859" t="s">
        <v>577</v>
      </c>
      <c r="C194" s="860"/>
      <c r="D194" s="860"/>
      <c r="E194" s="860"/>
      <c r="F194" s="860"/>
      <c r="G194" s="860"/>
      <c r="H194" s="860"/>
      <c r="I194" s="860"/>
      <c r="J194" s="860"/>
      <c r="K194" s="861"/>
      <c r="N194" s="612"/>
    </row>
    <row r="195" spans="1:14" s="564" customFormat="1" ht="27" customHeight="1">
      <c r="A195" s="578" t="s">
        <v>36</v>
      </c>
      <c r="B195" s="846" t="s">
        <v>352</v>
      </c>
      <c r="C195" s="847"/>
      <c r="D195" s="847"/>
      <c r="E195" s="847"/>
      <c r="F195" s="847"/>
      <c r="G195" s="847"/>
      <c r="H195" s="847"/>
      <c r="I195" s="847"/>
      <c r="J195" s="847"/>
      <c r="K195" s="848"/>
      <c r="N195" s="613"/>
    </row>
    <row r="196" spans="1:14" s="564" customFormat="1" ht="32.25" customHeight="1">
      <c r="A196" s="578" t="s">
        <v>37</v>
      </c>
      <c r="B196" s="846" t="s">
        <v>609</v>
      </c>
      <c r="C196" s="847"/>
      <c r="D196" s="847"/>
      <c r="E196" s="847"/>
      <c r="F196" s="847"/>
      <c r="G196" s="847"/>
      <c r="H196" s="847"/>
      <c r="I196" s="847"/>
      <c r="J196" s="847"/>
      <c r="K196" s="848"/>
      <c r="N196" s="613"/>
    </row>
    <row r="197" spans="1:14" s="564" customFormat="1" ht="20.25" customHeight="1">
      <c r="A197" s="578" t="s">
        <v>156</v>
      </c>
      <c r="B197" s="846" t="s">
        <v>157</v>
      </c>
      <c r="C197" s="847"/>
      <c r="D197" s="847"/>
      <c r="E197" s="847"/>
      <c r="F197" s="847"/>
      <c r="G197" s="847"/>
      <c r="H197" s="847"/>
      <c r="I197" s="847"/>
      <c r="J197" s="847"/>
      <c r="K197" s="848"/>
      <c r="N197" s="613"/>
    </row>
    <row r="198" spans="1:14" s="564" customFormat="1" ht="34.5" customHeight="1">
      <c r="A198" s="578" t="s">
        <v>38</v>
      </c>
      <c r="B198" s="862" t="s">
        <v>758</v>
      </c>
      <c r="C198" s="863"/>
      <c r="D198" s="863"/>
      <c r="E198" s="863"/>
      <c r="F198" s="863"/>
      <c r="G198" s="863"/>
      <c r="H198" s="863"/>
      <c r="I198" s="863"/>
      <c r="J198" s="863"/>
      <c r="K198" s="864"/>
      <c r="N198" s="613"/>
    </row>
    <row r="199" spans="1:14" s="564" customFormat="1" ht="84" customHeight="1">
      <c r="A199" s="578" t="s">
        <v>39</v>
      </c>
      <c r="B199" s="846" t="s">
        <v>407</v>
      </c>
      <c r="C199" s="847"/>
      <c r="D199" s="847"/>
      <c r="E199" s="847"/>
      <c r="F199" s="847"/>
      <c r="G199" s="847"/>
      <c r="H199" s="847"/>
      <c r="I199" s="847"/>
      <c r="J199" s="847"/>
      <c r="K199" s="848"/>
      <c r="N199" s="613"/>
    </row>
    <row r="200" spans="1:14">
      <c r="A200" s="579" t="s">
        <v>2</v>
      </c>
      <c r="B200" s="373" t="s">
        <v>44</v>
      </c>
      <c r="C200" s="430" t="s">
        <v>45</v>
      </c>
      <c r="D200" s="774">
        <v>0</v>
      </c>
      <c r="E200" s="430"/>
      <c r="F200" s="430"/>
      <c r="G200" s="430"/>
      <c r="H200" s="430"/>
      <c r="I200" s="430"/>
      <c r="J200" s="430"/>
      <c r="K200" s="565"/>
      <c r="N200" s="612"/>
    </row>
    <row r="201" spans="1:14">
      <c r="A201" s="579"/>
      <c r="B201" s="373"/>
      <c r="C201" s="430" t="s">
        <v>46</v>
      </c>
      <c r="D201" s="774">
        <v>0</v>
      </c>
      <c r="E201" s="430" t="s">
        <v>47</v>
      </c>
      <c r="F201" s="430"/>
      <c r="G201" s="430"/>
      <c r="H201" s="430"/>
      <c r="I201" s="430"/>
      <c r="J201" s="430"/>
      <c r="K201" s="565"/>
      <c r="N201" s="612"/>
    </row>
    <row r="202" spans="1:14">
      <c r="A202" s="579"/>
      <c r="B202" s="373"/>
      <c r="C202" s="430" t="s">
        <v>48</v>
      </c>
      <c r="D202" s="774">
        <v>0</v>
      </c>
      <c r="E202" s="430" t="s">
        <v>49</v>
      </c>
      <c r="F202" s="430"/>
      <c r="G202" s="430"/>
      <c r="H202" s="430"/>
      <c r="I202" s="430"/>
      <c r="J202" s="430"/>
      <c r="K202" s="565"/>
      <c r="N202" s="612"/>
    </row>
    <row r="203" spans="1:14">
      <c r="A203" s="580" t="s">
        <v>40</v>
      </c>
      <c r="B203" s="537" t="s">
        <v>334</v>
      </c>
      <c r="H203" s="430"/>
      <c r="I203" s="775"/>
      <c r="J203" s="397"/>
      <c r="K203" s="395"/>
      <c r="N203" s="612"/>
    </row>
    <row r="204" spans="1:14" ht="51" customHeight="1">
      <c r="A204" s="578" t="s">
        <v>41</v>
      </c>
      <c r="B204" s="846" t="s">
        <v>610</v>
      </c>
      <c r="C204" s="847"/>
      <c r="D204" s="847"/>
      <c r="E204" s="847"/>
      <c r="F204" s="847"/>
      <c r="G204" s="847"/>
      <c r="H204" s="847"/>
      <c r="I204" s="847"/>
      <c r="J204" s="847"/>
      <c r="K204" s="848"/>
      <c r="N204" s="612"/>
    </row>
    <row r="205" spans="1:14" ht="15" customHeight="1">
      <c r="A205" s="578" t="s">
        <v>42</v>
      </c>
      <c r="B205" s="846" t="s">
        <v>701</v>
      </c>
      <c r="C205" s="847"/>
      <c r="D205" s="847"/>
      <c r="E205" s="847"/>
      <c r="F205" s="847"/>
      <c r="G205" s="847"/>
      <c r="H205" s="847"/>
      <c r="I205" s="847"/>
      <c r="J205" s="847"/>
      <c r="K205" s="848"/>
      <c r="N205" s="612"/>
    </row>
    <row r="206" spans="1:14">
      <c r="A206" s="580" t="s">
        <v>43</v>
      </c>
      <c r="B206" s="846" t="s">
        <v>702</v>
      </c>
      <c r="C206" s="847"/>
      <c r="D206" s="847"/>
      <c r="E206" s="847"/>
      <c r="F206" s="847"/>
      <c r="G206" s="847"/>
      <c r="H206" s="847"/>
      <c r="I206" s="847"/>
      <c r="J206" s="847"/>
      <c r="K206" s="848"/>
      <c r="N206" s="612"/>
    </row>
    <row r="207" spans="1:14">
      <c r="A207" s="580" t="s">
        <v>169</v>
      </c>
      <c r="B207" s="537" t="s">
        <v>361</v>
      </c>
      <c r="H207" s="430"/>
      <c r="I207" s="775"/>
      <c r="J207" s="397"/>
      <c r="K207" s="395"/>
      <c r="N207" s="612"/>
    </row>
    <row r="208" spans="1:14">
      <c r="A208" s="580"/>
      <c r="B208" s="782" t="s">
        <v>91</v>
      </c>
      <c r="C208" s="839" t="s">
        <v>563</v>
      </c>
      <c r="D208" s="839"/>
      <c r="E208" s="839"/>
      <c r="F208" s="839"/>
      <c r="G208" s="839"/>
      <c r="H208" s="839"/>
      <c r="I208" s="839"/>
      <c r="J208" s="839"/>
      <c r="K208" s="840"/>
      <c r="N208" s="612"/>
    </row>
    <row r="209" spans="1:14">
      <c r="A209" s="537"/>
      <c r="B209" s="782" t="s">
        <v>360</v>
      </c>
      <c r="C209" s="839" t="s">
        <v>561</v>
      </c>
      <c r="D209" s="839"/>
      <c r="E209" s="839"/>
      <c r="F209" s="839"/>
      <c r="G209" s="839"/>
      <c r="H209" s="839"/>
      <c r="I209" s="839"/>
      <c r="J209" s="839"/>
      <c r="K209" s="840"/>
      <c r="N209" s="612"/>
    </row>
    <row r="210" spans="1:14">
      <c r="A210" s="537"/>
      <c r="B210" s="782" t="s">
        <v>604</v>
      </c>
      <c r="C210" s="839" t="s">
        <v>703</v>
      </c>
      <c r="D210" s="839"/>
      <c r="E210" s="839"/>
      <c r="F210" s="839"/>
      <c r="G210" s="839"/>
      <c r="H210" s="839"/>
      <c r="I210" s="839"/>
      <c r="J210" s="839"/>
      <c r="K210" s="840"/>
      <c r="N210" s="612"/>
    </row>
    <row r="211" spans="1:14">
      <c r="A211" s="537"/>
      <c r="B211" s="782" t="s">
        <v>605</v>
      </c>
      <c r="C211" s="839" t="s">
        <v>704</v>
      </c>
      <c r="D211" s="839"/>
      <c r="E211" s="839"/>
      <c r="F211" s="839"/>
      <c r="G211" s="839"/>
      <c r="H211" s="839"/>
      <c r="I211" s="839"/>
      <c r="J211" s="839"/>
      <c r="K211" s="840"/>
      <c r="N211" s="612"/>
    </row>
    <row r="212" spans="1:14">
      <c r="A212" s="537"/>
      <c r="B212" s="782" t="s">
        <v>606</v>
      </c>
      <c r="C212" s="839" t="s">
        <v>705</v>
      </c>
      <c r="D212" s="839"/>
      <c r="E212" s="839"/>
      <c r="F212" s="839"/>
      <c r="G212" s="839"/>
      <c r="H212" s="839"/>
      <c r="I212" s="839"/>
      <c r="J212" s="839"/>
      <c r="K212" s="840"/>
      <c r="N212" s="612"/>
    </row>
    <row r="213" spans="1:14" ht="33.75" customHeight="1">
      <c r="A213" s="537"/>
      <c r="B213" s="782" t="s">
        <v>607</v>
      </c>
      <c r="C213" s="842" t="s">
        <v>706</v>
      </c>
      <c r="D213" s="842"/>
      <c r="E213" s="842"/>
      <c r="F213" s="842"/>
      <c r="G213" s="842"/>
      <c r="H213" s="842"/>
      <c r="I213" s="842"/>
      <c r="J213" s="842"/>
      <c r="K213" s="843"/>
      <c r="N213" s="612"/>
    </row>
    <row r="214" spans="1:14" ht="28.95" customHeight="1">
      <c r="A214" s="537"/>
      <c r="B214" s="782" t="s">
        <v>608</v>
      </c>
      <c r="C214" s="844" t="s">
        <v>707</v>
      </c>
      <c r="D214" s="844"/>
      <c r="E214" s="844"/>
      <c r="F214" s="844"/>
      <c r="G214" s="844"/>
      <c r="H214" s="844"/>
      <c r="I214" s="844"/>
      <c r="J214" s="844"/>
      <c r="K214" s="845"/>
      <c r="N214" s="612"/>
    </row>
    <row r="215" spans="1:14">
      <c r="A215" s="537"/>
      <c r="B215" s="782" t="s">
        <v>359</v>
      </c>
      <c r="C215" s="839" t="s">
        <v>700</v>
      </c>
      <c r="D215" s="839"/>
      <c r="E215" s="839"/>
      <c r="F215" s="839"/>
      <c r="G215" s="839"/>
      <c r="H215" s="839"/>
      <c r="I215" s="839"/>
      <c r="J215" s="839"/>
      <c r="K215" s="840"/>
      <c r="N215" s="612"/>
    </row>
    <row r="216" spans="1:14">
      <c r="A216" s="537"/>
      <c r="B216" s="782" t="s">
        <v>362</v>
      </c>
      <c r="C216" s="839" t="s">
        <v>363</v>
      </c>
      <c r="D216" s="839"/>
      <c r="E216" s="839"/>
      <c r="F216" s="839"/>
      <c r="G216" s="839"/>
      <c r="H216" s="839"/>
      <c r="I216" s="839"/>
      <c r="J216" s="839"/>
      <c r="K216" s="840"/>
      <c r="N216" s="612"/>
    </row>
    <row r="217" spans="1:14">
      <c r="A217" s="580" t="s">
        <v>481</v>
      </c>
      <c r="B217" s="594" t="s">
        <v>521</v>
      </c>
      <c r="K217" s="566"/>
      <c r="N217" s="612"/>
    </row>
    <row r="218" spans="1:14" ht="31.5" customHeight="1">
      <c r="A218" s="580" t="s">
        <v>520</v>
      </c>
      <c r="B218" s="841" t="s">
        <v>708</v>
      </c>
      <c r="C218" s="842"/>
      <c r="D218" s="842"/>
      <c r="E218" s="842"/>
      <c r="F218" s="842"/>
      <c r="G218" s="842"/>
      <c r="H218" s="842"/>
      <c r="I218" s="842"/>
      <c r="J218" s="842"/>
      <c r="K218" s="843"/>
      <c r="N218" s="612"/>
    </row>
    <row r="219" spans="1:14">
      <c r="A219" s="580" t="s">
        <v>525</v>
      </c>
      <c r="B219" s="537" t="s">
        <v>709</v>
      </c>
      <c r="K219" s="566"/>
      <c r="N219" s="612"/>
    </row>
    <row r="220" spans="1:14">
      <c r="A220" s="580"/>
      <c r="B220" s="537"/>
      <c r="D220" s="398" t="s">
        <v>583</v>
      </c>
      <c r="F220" s="398" t="s">
        <v>584</v>
      </c>
      <c r="K220" s="566"/>
      <c r="N220" s="612"/>
    </row>
    <row r="221" spans="1:14">
      <c r="A221" s="537"/>
      <c r="B221" s="537"/>
      <c r="C221" s="378" t="s">
        <v>526</v>
      </c>
      <c r="D221" s="581">
        <v>0</v>
      </c>
      <c r="F221" s="776">
        <v>0</v>
      </c>
      <c r="K221" s="566"/>
      <c r="N221" s="612"/>
    </row>
    <row r="222" spans="1:14">
      <c r="A222" s="537"/>
      <c r="B222" s="537"/>
      <c r="C222" s="378" t="s">
        <v>527</v>
      </c>
      <c r="D222" s="582">
        <v>0</v>
      </c>
      <c r="F222" s="582">
        <v>0</v>
      </c>
      <c r="K222" s="566"/>
      <c r="N222" s="612"/>
    </row>
    <row r="223" spans="1:14">
      <c r="B223" s="537"/>
      <c r="C223" s="378" t="s">
        <v>528</v>
      </c>
      <c r="D223" s="607">
        <f>+D221*D222</f>
        <v>0</v>
      </c>
      <c r="F223" s="607">
        <f>+F221*F222</f>
        <v>0</v>
      </c>
      <c r="K223" s="566"/>
      <c r="N223" s="612"/>
    </row>
    <row r="224" spans="1:14">
      <c r="A224" s="398" t="s">
        <v>578</v>
      </c>
      <c r="B224" s="537" t="s">
        <v>783</v>
      </c>
      <c r="K224" s="566"/>
      <c r="N224" s="612"/>
    </row>
    <row r="225" spans="1:14">
      <c r="A225" s="398" t="s">
        <v>248</v>
      </c>
      <c r="B225" s="537" t="s">
        <v>738</v>
      </c>
      <c r="K225" s="566"/>
      <c r="N225" s="612"/>
    </row>
    <row r="226" spans="1:14">
      <c r="A226" s="398" t="s">
        <v>778</v>
      </c>
      <c r="B226" s="537" t="s">
        <v>780</v>
      </c>
      <c r="K226" s="566"/>
    </row>
    <row r="227" spans="1:14" ht="15.6" thickBot="1">
      <c r="A227" s="398" t="s">
        <v>779</v>
      </c>
      <c r="B227" s="834" t="s">
        <v>750</v>
      </c>
      <c r="C227" s="390"/>
      <c r="D227" s="390"/>
      <c r="E227" s="390"/>
      <c r="F227" s="390"/>
      <c r="G227" s="390"/>
      <c r="H227" s="390"/>
      <c r="I227" s="390"/>
      <c r="J227" s="390"/>
      <c r="K227" s="391"/>
    </row>
  </sheetData>
  <sheetProtection formatCells="0" formatColumns="0"/>
  <mergeCells count="41">
    <mergeCell ref="K71:L71"/>
    <mergeCell ref="B199:K199"/>
    <mergeCell ref="P71:Q71"/>
    <mergeCell ref="P72:Q72"/>
    <mergeCell ref="A7:I7"/>
    <mergeCell ref="K72:N72"/>
    <mergeCell ref="K73:L73"/>
    <mergeCell ref="A186:K186"/>
    <mergeCell ref="A148:G148"/>
    <mergeCell ref="A147:G147"/>
    <mergeCell ref="F73:G73"/>
    <mergeCell ref="A187:K187"/>
    <mergeCell ref="B195:K195"/>
    <mergeCell ref="B194:K194"/>
    <mergeCell ref="B196:K196"/>
    <mergeCell ref="B198:K198"/>
    <mergeCell ref="A6:I6"/>
    <mergeCell ref="A68:I68"/>
    <mergeCell ref="A69:I69"/>
    <mergeCell ref="K10:L10"/>
    <mergeCell ref="P10:Q10"/>
    <mergeCell ref="K12:L12"/>
    <mergeCell ref="F11:I11"/>
    <mergeCell ref="K11:N11"/>
    <mergeCell ref="P12:Q12"/>
    <mergeCell ref="P11:S11"/>
    <mergeCell ref="F12:G12"/>
    <mergeCell ref="B206:K206"/>
    <mergeCell ref="B205:K205"/>
    <mergeCell ref="B204:K204"/>
    <mergeCell ref="B197:K197"/>
    <mergeCell ref="C209:K209"/>
    <mergeCell ref="C210:K210"/>
    <mergeCell ref="C211:K211"/>
    <mergeCell ref="C212:K212"/>
    <mergeCell ref="C208:K208"/>
    <mergeCell ref="B218:K218"/>
    <mergeCell ref="C213:K213"/>
    <mergeCell ref="C214:K214"/>
    <mergeCell ref="C215:K215"/>
    <mergeCell ref="C216:K216"/>
  </mergeCells>
  <pageMargins left="0.5" right="0.5" top="0.75" bottom="0.75" header="0.5" footer="0.5"/>
  <pageSetup scale="38" fitToHeight="0" orientation="portrait" r:id="rId1"/>
  <headerFooter alignWithMargins="0"/>
  <rowBreaks count="2" manualBreakCount="2">
    <brk id="63" max="14" man="1"/>
    <brk id="142"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49"/>
  <sheetViews>
    <sheetView zoomScaleNormal="100" workbookViewId="0">
      <selection sqref="A1:C1"/>
    </sheetView>
  </sheetViews>
  <sheetFormatPr defaultRowHeight="14.4"/>
  <cols>
    <col min="1" max="1" width="40.33203125" customWidth="1"/>
    <col min="2" max="2" width="41.6640625" customWidth="1"/>
    <col min="3" max="3" width="17.33203125" customWidth="1"/>
    <col min="4" max="4" width="9" bestFit="1" customWidth="1"/>
    <col min="5" max="5" width="7.33203125" bestFit="1" customWidth="1"/>
    <col min="6" max="6" width="19.44140625" customWidth="1"/>
  </cols>
  <sheetData>
    <row r="1" spans="1:7" ht="17.399999999999999">
      <c r="A1" s="874" t="s">
        <v>64</v>
      </c>
      <c r="B1" s="874"/>
      <c r="C1" s="874"/>
      <c r="D1" s="262"/>
    </row>
    <row r="2" spans="1:7" ht="17.399999999999999">
      <c r="A2" s="874" t="s">
        <v>553</v>
      </c>
      <c r="B2" s="874"/>
      <c r="C2" s="874"/>
      <c r="D2" s="262"/>
    </row>
    <row r="3" spans="1:7" ht="17.399999999999999">
      <c r="A3" s="907" t="str">
        <f>+'Appendix A'!K3</f>
        <v>Actual or Projected for the 12 Months Ended December ….</v>
      </c>
      <c r="B3" s="907"/>
      <c r="C3" s="907"/>
      <c r="D3" s="262"/>
      <c r="F3" s="72"/>
    </row>
    <row r="4" spans="1:7">
      <c r="D4" s="262"/>
    </row>
    <row r="5" spans="1:7">
      <c r="A5" s="905"/>
      <c r="B5" s="905"/>
      <c r="C5" s="905"/>
      <c r="D5" s="905"/>
      <c r="E5" s="905"/>
      <c r="F5" s="905"/>
      <c r="G5" s="905"/>
    </row>
    <row r="6" spans="1:7">
      <c r="A6" s="906"/>
      <c r="B6" s="906"/>
      <c r="C6" s="906"/>
      <c r="D6" s="906"/>
      <c r="E6" s="906"/>
      <c r="F6" s="906"/>
      <c r="G6" s="906"/>
    </row>
    <row r="7" spans="1:7">
      <c r="A7" s="144"/>
      <c r="B7" s="144"/>
      <c r="C7" s="263"/>
      <c r="D7" s="264"/>
      <c r="E7" s="144"/>
      <c r="F7" s="144"/>
      <c r="G7" s="144"/>
    </row>
    <row r="8" spans="1:7" ht="15.6">
      <c r="A8" s="265" t="s">
        <v>293</v>
      </c>
      <c r="B8" s="266" t="s">
        <v>231</v>
      </c>
      <c r="C8" s="307" t="s">
        <v>562</v>
      </c>
      <c r="D8" s="267"/>
      <c r="E8" s="65"/>
      <c r="F8" s="144"/>
      <c r="G8" s="144"/>
    </row>
    <row r="9" spans="1:7" ht="15.6">
      <c r="A9" s="268"/>
      <c r="B9" s="268"/>
      <c r="C9" s="268"/>
      <c r="D9" s="267"/>
      <c r="E9" s="65"/>
      <c r="F9" s="144"/>
      <c r="G9" s="144"/>
    </row>
    <row r="10" spans="1:7" ht="15.6">
      <c r="A10" s="265" t="s">
        <v>15</v>
      </c>
      <c r="B10" s="269"/>
      <c r="C10" s="270"/>
      <c r="D10" s="267"/>
      <c r="E10" s="65"/>
      <c r="F10" s="144"/>
      <c r="G10" s="144"/>
    </row>
    <row r="11" spans="1:7" ht="15.6">
      <c r="A11" s="304">
        <v>350</v>
      </c>
      <c r="B11" s="269" t="s">
        <v>294</v>
      </c>
      <c r="C11" s="272" t="s">
        <v>18</v>
      </c>
      <c r="D11" s="267"/>
      <c r="E11" s="65"/>
      <c r="F11" s="144"/>
      <c r="G11" s="144"/>
    </row>
    <row r="12" spans="1:7" ht="15.6">
      <c r="A12" s="304">
        <v>351</v>
      </c>
      <c r="B12" s="269" t="s">
        <v>390</v>
      </c>
      <c r="C12" s="303">
        <v>6.6699999999999995E-2</v>
      </c>
      <c r="D12" s="267"/>
      <c r="E12" s="65"/>
      <c r="F12" s="144"/>
      <c r="G12" s="144"/>
    </row>
    <row r="13" spans="1:7" ht="15.6">
      <c r="A13" s="304">
        <v>352</v>
      </c>
      <c r="B13" s="269" t="s">
        <v>295</v>
      </c>
      <c r="C13" s="303">
        <v>0.02</v>
      </c>
      <c r="D13" s="262"/>
      <c r="E13" s="65"/>
      <c r="F13" s="144"/>
      <c r="G13" s="144"/>
    </row>
    <row r="14" spans="1:7" ht="15.6">
      <c r="A14" s="304">
        <v>353</v>
      </c>
      <c r="B14" s="269" t="s">
        <v>296</v>
      </c>
      <c r="C14" s="303">
        <v>2.8000000000000001E-2</v>
      </c>
      <c r="D14" s="262"/>
      <c r="E14" s="274"/>
      <c r="F14" s="144"/>
      <c r="G14" s="144"/>
    </row>
    <row r="15" spans="1:7" ht="15.6">
      <c r="A15" s="304">
        <v>354</v>
      </c>
      <c r="B15" s="269" t="s">
        <v>297</v>
      </c>
      <c r="C15" s="303">
        <v>0.02</v>
      </c>
      <c r="D15" s="262"/>
      <c r="E15" s="274"/>
      <c r="F15" s="144"/>
      <c r="G15" s="144"/>
    </row>
    <row r="16" spans="1:7" ht="15.6">
      <c r="A16" s="304">
        <v>355</v>
      </c>
      <c r="B16" s="269" t="s">
        <v>298</v>
      </c>
      <c r="C16" s="303" t="s">
        <v>18</v>
      </c>
      <c r="D16" s="262"/>
      <c r="E16" s="274"/>
      <c r="F16" s="144"/>
      <c r="G16" s="144"/>
    </row>
    <row r="17" spans="1:3" ht="15.6">
      <c r="A17" s="304">
        <v>356</v>
      </c>
      <c r="B17" s="269" t="s">
        <v>299</v>
      </c>
      <c r="C17" s="303">
        <v>2.4500000000000001E-2</v>
      </c>
    </row>
    <row r="18" spans="1:3" ht="15.6">
      <c r="A18" s="304">
        <v>357</v>
      </c>
      <c r="B18" s="269" t="s">
        <v>300</v>
      </c>
      <c r="C18" s="303">
        <v>1.6400000000000001E-2</v>
      </c>
    </row>
    <row r="19" spans="1:3" ht="15.6">
      <c r="A19" s="304">
        <v>358</v>
      </c>
      <c r="B19" s="269" t="s">
        <v>301</v>
      </c>
      <c r="C19" s="303">
        <v>2.0799999999999999E-2</v>
      </c>
    </row>
    <row r="20" spans="1:3" ht="15.6">
      <c r="A20" s="304">
        <v>359</v>
      </c>
      <c r="B20" s="269" t="s">
        <v>302</v>
      </c>
      <c r="C20" s="273" t="s">
        <v>18</v>
      </c>
    </row>
    <row r="21" spans="1:3" ht="15.6">
      <c r="A21" s="271"/>
      <c r="B21" s="269"/>
      <c r="C21" s="272"/>
    </row>
    <row r="22" spans="1:3" ht="15.6">
      <c r="A22" s="269"/>
      <c r="B22" s="269"/>
      <c r="C22" s="269"/>
    </row>
    <row r="23" spans="1:3" ht="15.6">
      <c r="A23" s="275" t="s">
        <v>392</v>
      </c>
      <c r="B23" s="269"/>
      <c r="C23" s="276"/>
    </row>
    <row r="24" spans="1:3" ht="15.6">
      <c r="A24" s="304">
        <v>303</v>
      </c>
      <c r="B24" s="269" t="s">
        <v>391</v>
      </c>
      <c r="C24" s="273">
        <v>0.2</v>
      </c>
    </row>
    <row r="25" spans="1:3" ht="15.6">
      <c r="A25" s="304">
        <v>392.1</v>
      </c>
      <c r="B25" s="277" t="s">
        <v>393</v>
      </c>
      <c r="C25" s="273">
        <v>0.1125</v>
      </c>
    </row>
    <row r="26" spans="1:3" ht="15.6">
      <c r="A26" s="304">
        <v>392.2</v>
      </c>
      <c r="B26" s="277" t="s">
        <v>394</v>
      </c>
      <c r="C26" s="273">
        <v>0.1125</v>
      </c>
    </row>
    <row r="27" spans="1:3" ht="15.6">
      <c r="A27" s="304">
        <v>397</v>
      </c>
      <c r="B27" s="269" t="s">
        <v>308</v>
      </c>
      <c r="C27" s="273">
        <v>6.6699999999999995E-2</v>
      </c>
    </row>
    <row r="28" spans="1:3" ht="15.6">
      <c r="A28" s="271"/>
      <c r="B28" s="277"/>
      <c r="C28" s="273"/>
    </row>
    <row r="29" spans="1:3" ht="15.6">
      <c r="A29" s="271"/>
      <c r="B29" s="277"/>
      <c r="C29" s="273"/>
    </row>
    <row r="30" spans="1:3" ht="15.6">
      <c r="A30" s="275" t="s">
        <v>79</v>
      </c>
      <c r="B30" s="269"/>
      <c r="C30" s="276"/>
    </row>
    <row r="31" spans="1:3" ht="15.6">
      <c r="A31" s="304">
        <v>302</v>
      </c>
      <c r="B31" s="269" t="s">
        <v>303</v>
      </c>
      <c r="C31" s="272" t="s">
        <v>18</v>
      </c>
    </row>
    <row r="32" spans="1:3" ht="15.6">
      <c r="A32" s="304">
        <v>303</v>
      </c>
      <c r="B32" s="269" t="s">
        <v>395</v>
      </c>
      <c r="C32" s="273">
        <v>0.2</v>
      </c>
    </row>
    <row r="33" spans="1:3" ht="15.6">
      <c r="A33" s="304">
        <v>303</v>
      </c>
      <c r="B33" s="269" t="s">
        <v>396</v>
      </c>
      <c r="C33" s="273">
        <v>0.1</v>
      </c>
    </row>
    <row r="34" spans="1:3" ht="15.6">
      <c r="A34" s="304">
        <v>303</v>
      </c>
      <c r="B34" s="269" t="s">
        <v>397</v>
      </c>
      <c r="C34" s="273">
        <v>7.0000000000000007E-2</v>
      </c>
    </row>
    <row r="35" spans="1:3" ht="15.6">
      <c r="A35" s="304">
        <v>303</v>
      </c>
      <c r="B35" s="269" t="s">
        <v>398</v>
      </c>
      <c r="C35" s="273">
        <v>0.05</v>
      </c>
    </row>
    <row r="36" spans="1:3" ht="15.6">
      <c r="A36" s="304" t="s">
        <v>754</v>
      </c>
      <c r="B36" s="269" t="s">
        <v>755</v>
      </c>
      <c r="C36" s="273">
        <v>6.6699999999999995E-2</v>
      </c>
    </row>
    <row r="37" spans="1:3" ht="15.6">
      <c r="A37" s="304">
        <v>390</v>
      </c>
      <c r="B37" s="277" t="s">
        <v>295</v>
      </c>
      <c r="C37" s="273">
        <v>2.5499999999999998E-2</v>
      </c>
    </row>
    <row r="38" spans="1:3" ht="30.6">
      <c r="A38" s="304">
        <v>391</v>
      </c>
      <c r="B38" s="305" t="s">
        <v>399</v>
      </c>
      <c r="C38" s="273">
        <v>0.12</v>
      </c>
    </row>
    <row r="39" spans="1:3" ht="30.6">
      <c r="A39" s="304" t="s">
        <v>400</v>
      </c>
      <c r="B39" s="305" t="s">
        <v>756</v>
      </c>
      <c r="C39" s="273">
        <v>0.1188</v>
      </c>
    </row>
    <row r="40" spans="1:3" ht="30.6">
      <c r="A40" s="304" t="s">
        <v>400</v>
      </c>
      <c r="B40" s="305" t="s">
        <v>401</v>
      </c>
      <c r="C40" s="273">
        <v>0.06</v>
      </c>
    </row>
    <row r="41" spans="1:3" ht="15.6">
      <c r="A41" s="304" t="s">
        <v>402</v>
      </c>
      <c r="B41" s="277" t="s">
        <v>403</v>
      </c>
      <c r="C41" s="273">
        <v>0.11</v>
      </c>
    </row>
    <row r="42" spans="1:3" ht="15.6">
      <c r="A42" s="304">
        <v>393</v>
      </c>
      <c r="B42" s="277" t="s">
        <v>304</v>
      </c>
      <c r="C42" s="273">
        <v>0.05</v>
      </c>
    </row>
    <row r="43" spans="1:3" ht="15.6">
      <c r="A43" s="304">
        <v>394</v>
      </c>
      <c r="B43" s="277" t="s">
        <v>305</v>
      </c>
      <c r="C43" s="273">
        <v>0.05</v>
      </c>
    </row>
    <row r="44" spans="1:3" ht="15.6">
      <c r="A44" s="304">
        <v>395</v>
      </c>
      <c r="B44" s="277" t="s">
        <v>306</v>
      </c>
      <c r="C44" s="273">
        <v>0.05</v>
      </c>
    </row>
    <row r="45" spans="1:3" ht="15.6">
      <c r="A45" s="304">
        <v>396</v>
      </c>
      <c r="B45" s="277" t="s">
        <v>307</v>
      </c>
      <c r="C45" s="273">
        <v>0.08</v>
      </c>
    </row>
    <row r="46" spans="1:3" ht="15.6">
      <c r="A46" s="304">
        <v>362.7</v>
      </c>
      <c r="B46" s="269" t="s">
        <v>308</v>
      </c>
      <c r="C46" s="273">
        <v>7.0000000000000007E-2</v>
      </c>
    </row>
    <row r="47" spans="1:3" ht="15.6">
      <c r="A47" s="304">
        <v>398</v>
      </c>
      <c r="B47" s="277" t="s">
        <v>309</v>
      </c>
      <c r="C47" s="273">
        <v>0.05</v>
      </c>
    </row>
    <row r="49" spans="1:1" ht="15.6">
      <c r="A49" s="306" t="s">
        <v>310</v>
      </c>
    </row>
  </sheetData>
  <mergeCells count="5">
    <mergeCell ref="A5:G5"/>
    <mergeCell ref="A6:G6"/>
    <mergeCell ref="A1:C1"/>
    <mergeCell ref="A2:C2"/>
    <mergeCell ref="A3:C3"/>
  </mergeCells>
  <pageMargins left="0.7" right="0.7" top="0.75" bottom="0.75" header="0.3" footer="0.3"/>
  <pageSetup scale="6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L35"/>
  <sheetViews>
    <sheetView zoomScaleNormal="100" workbookViewId="0">
      <selection sqref="A1:G1"/>
    </sheetView>
  </sheetViews>
  <sheetFormatPr defaultRowHeight="14.4"/>
  <cols>
    <col min="1" max="1" width="6.5546875" customWidth="1"/>
    <col min="2" max="2" width="63.33203125" customWidth="1"/>
    <col min="3" max="3" width="19.33203125" customWidth="1"/>
    <col min="4" max="4" width="18.33203125" bestFit="1" customWidth="1"/>
    <col min="5" max="5" width="2" customWidth="1"/>
    <col min="6" max="6" width="19.44140625" customWidth="1"/>
    <col min="7" max="7" width="1.6640625" customWidth="1"/>
    <col min="8" max="8" width="46.44140625" customWidth="1"/>
    <col min="9" max="9" width="19.44140625" customWidth="1"/>
    <col min="10" max="10" width="15.5546875" customWidth="1"/>
    <col min="12" max="12" width="19.33203125" customWidth="1"/>
  </cols>
  <sheetData>
    <row r="1" spans="1:12" ht="17.399999999999999">
      <c r="A1" s="908" t="s">
        <v>64</v>
      </c>
      <c r="B1" s="908"/>
      <c r="C1" s="908"/>
      <c r="D1" s="908"/>
      <c r="E1" s="908"/>
      <c r="F1" s="908"/>
      <c r="G1" s="908"/>
    </row>
    <row r="2" spans="1:12" ht="17.399999999999999">
      <c r="A2" s="909" t="s">
        <v>565</v>
      </c>
      <c r="B2" s="909"/>
      <c r="C2" s="909"/>
      <c r="D2" s="909"/>
      <c r="E2" s="909"/>
      <c r="F2" s="909"/>
      <c r="G2" s="909"/>
    </row>
    <row r="3" spans="1:12" ht="17.399999999999999">
      <c r="A3" s="877" t="str">
        <f>+'Appendix A'!K3</f>
        <v>Actual or Projected for the 12 Months Ended December ….</v>
      </c>
      <c r="B3" s="877"/>
      <c r="C3" s="877"/>
      <c r="D3" s="877"/>
      <c r="E3" s="877"/>
      <c r="F3" s="877"/>
      <c r="G3" s="877"/>
    </row>
    <row r="4" spans="1:12" ht="16.2" thickBot="1">
      <c r="A4" s="68"/>
      <c r="B4" s="65"/>
      <c r="C4" s="65"/>
      <c r="D4" s="65"/>
      <c r="E4" s="65"/>
      <c r="F4" s="65"/>
      <c r="G4" s="278"/>
    </row>
    <row r="5" spans="1:12" ht="15.6">
      <c r="A5" s="68"/>
      <c r="B5" s="639" t="s">
        <v>216</v>
      </c>
      <c r="C5" s="640"/>
      <c r="D5" s="640"/>
      <c r="E5" s="640"/>
      <c r="F5" s="641"/>
      <c r="G5" s="278"/>
      <c r="H5" s="639" t="s">
        <v>216</v>
      </c>
      <c r="I5" s="640"/>
      <c r="J5" s="640"/>
      <c r="K5" s="640"/>
      <c r="L5" s="641"/>
    </row>
    <row r="6" spans="1:12" ht="15.6">
      <c r="A6" s="279"/>
      <c r="B6" s="642"/>
      <c r="C6" s="279"/>
      <c r="D6" s="643" t="s">
        <v>69</v>
      </c>
      <c r="E6" s="279"/>
      <c r="F6" s="644" t="s">
        <v>70</v>
      </c>
      <c r="G6" s="280"/>
      <c r="H6" s="642"/>
      <c r="I6" s="279"/>
      <c r="J6" s="643" t="s">
        <v>71</v>
      </c>
      <c r="K6" s="279"/>
      <c r="L6" s="644" t="s">
        <v>72</v>
      </c>
    </row>
    <row r="7" spans="1:12" ht="15.6">
      <c r="A7" s="65"/>
      <c r="B7" s="645"/>
      <c r="C7" s="65"/>
      <c r="D7" s="65"/>
      <c r="E7" s="65"/>
      <c r="F7" s="646" t="s">
        <v>311</v>
      </c>
      <c r="G7" s="281"/>
      <c r="H7" s="645"/>
      <c r="I7" s="65"/>
      <c r="J7" s="65"/>
      <c r="K7" s="65"/>
      <c r="L7" s="646" t="s">
        <v>311</v>
      </c>
    </row>
    <row r="8" spans="1:12" ht="15.6">
      <c r="A8" s="65"/>
      <c r="B8" s="672" t="s">
        <v>499</v>
      </c>
      <c r="C8" s="65"/>
      <c r="D8" s="76" t="s">
        <v>312</v>
      </c>
      <c r="E8" s="65"/>
      <c r="F8" s="647"/>
      <c r="G8" s="278"/>
      <c r="H8" s="672" t="s">
        <v>585</v>
      </c>
      <c r="I8" s="65"/>
      <c r="J8" s="76" t="s">
        <v>312</v>
      </c>
      <c r="K8" s="65"/>
      <c r="L8" s="647"/>
    </row>
    <row r="9" spans="1:12" ht="15.6">
      <c r="A9" s="76" t="s">
        <v>6</v>
      </c>
      <c r="B9" s="645"/>
      <c r="C9" s="65"/>
      <c r="D9" s="76" t="s">
        <v>313</v>
      </c>
      <c r="E9" s="65"/>
      <c r="F9" s="646" t="s">
        <v>312</v>
      </c>
      <c r="G9" s="278"/>
      <c r="H9" s="645"/>
      <c r="I9" s="65"/>
      <c r="J9" s="76" t="s">
        <v>313</v>
      </c>
      <c r="K9" s="65"/>
      <c r="L9" s="646" t="s">
        <v>312</v>
      </c>
    </row>
    <row r="10" spans="1:12" ht="15.6">
      <c r="A10" s="169" t="s">
        <v>7</v>
      </c>
      <c r="B10" s="648" t="s">
        <v>231</v>
      </c>
      <c r="C10" s="169" t="s">
        <v>314</v>
      </c>
      <c r="D10" s="169" t="s">
        <v>315</v>
      </c>
      <c r="E10" s="65"/>
      <c r="F10" s="649" t="s">
        <v>316</v>
      </c>
      <c r="G10" s="278"/>
      <c r="H10" s="648" t="s">
        <v>231</v>
      </c>
      <c r="I10" s="169" t="s">
        <v>314</v>
      </c>
      <c r="J10" s="169" t="s">
        <v>315</v>
      </c>
      <c r="K10" s="65"/>
      <c r="L10" s="649" t="s">
        <v>316</v>
      </c>
    </row>
    <row r="11" spans="1:12" ht="15.6">
      <c r="A11" s="65"/>
      <c r="B11" s="645"/>
      <c r="C11" s="65"/>
      <c r="D11" s="65"/>
      <c r="E11" s="65"/>
      <c r="F11" s="649"/>
      <c r="G11" s="278"/>
      <c r="H11" s="645"/>
      <c r="I11" s="65"/>
      <c r="J11" s="65"/>
      <c r="K11" s="65"/>
      <c r="L11" s="649"/>
    </row>
    <row r="12" spans="1:12" ht="15.6">
      <c r="A12" s="282">
        <v>1</v>
      </c>
      <c r="B12" s="650" t="s">
        <v>317</v>
      </c>
      <c r="C12" s="227"/>
      <c r="D12" s="651"/>
      <c r="E12" s="651"/>
      <c r="F12" s="652"/>
      <c r="G12" s="278"/>
      <c r="H12" s="650" t="s">
        <v>317</v>
      </c>
      <c r="I12" s="227"/>
      <c r="J12" s="651"/>
      <c r="K12" s="651"/>
      <c r="L12" s="652"/>
    </row>
    <row r="13" spans="1:12" ht="15.6">
      <c r="A13" s="282">
        <f>+A12+1</f>
        <v>2</v>
      </c>
      <c r="B13" s="645" t="s">
        <v>318</v>
      </c>
      <c r="C13" s="227"/>
      <c r="D13" s="651"/>
      <c r="E13" s="651"/>
      <c r="F13" s="653">
        <v>0</v>
      </c>
      <c r="G13" s="278"/>
      <c r="H13" s="645" t="s">
        <v>318</v>
      </c>
      <c r="I13" s="227"/>
      <c r="J13" s="651"/>
      <c r="K13" s="651"/>
      <c r="L13" s="653">
        <v>0</v>
      </c>
    </row>
    <row r="14" spans="1:12" ht="15.6">
      <c r="A14" s="282"/>
      <c r="B14" s="645"/>
      <c r="C14" s="65"/>
      <c r="D14" s="651"/>
      <c r="E14" s="651"/>
      <c r="F14" s="654"/>
      <c r="G14" s="278"/>
      <c r="H14" s="645"/>
      <c r="I14" s="65"/>
      <c r="J14" s="651"/>
      <c r="K14" s="651"/>
      <c r="L14" s="654"/>
    </row>
    <row r="15" spans="1:12" ht="15.6">
      <c r="A15" s="282">
        <f>+A13+1</f>
        <v>3</v>
      </c>
      <c r="B15" s="655" t="s">
        <v>319</v>
      </c>
      <c r="C15" s="227"/>
      <c r="D15" s="656"/>
      <c r="E15" s="651"/>
      <c r="F15" s="657">
        <v>0</v>
      </c>
      <c r="G15" s="278"/>
      <c r="H15" s="655" t="s">
        <v>319</v>
      </c>
      <c r="I15" s="227"/>
      <c r="J15" s="656"/>
      <c r="K15" s="651"/>
      <c r="L15" s="657">
        <v>0</v>
      </c>
    </row>
    <row r="16" spans="1:12" ht="15.6">
      <c r="A16" s="282">
        <f t="shared" ref="A16:A27" si="0">+A15+1</f>
        <v>4</v>
      </c>
      <c r="B16" s="655" t="s">
        <v>320</v>
      </c>
      <c r="C16" s="227"/>
      <c r="D16" s="656"/>
      <c r="E16" s="651"/>
      <c r="F16" s="653">
        <v>0</v>
      </c>
      <c r="G16" s="278"/>
      <c r="H16" s="655" t="s">
        <v>320</v>
      </c>
      <c r="I16" s="227"/>
      <c r="J16" s="656"/>
      <c r="K16" s="651"/>
      <c r="L16" s="653">
        <v>0</v>
      </c>
    </row>
    <row r="17" spans="1:12" ht="15.6">
      <c r="A17" s="423"/>
      <c r="B17" s="655"/>
      <c r="C17" s="227"/>
      <c r="D17" s="656"/>
      <c r="E17" s="651"/>
      <c r="F17" s="653"/>
      <c r="G17" s="278"/>
      <c r="H17" s="655"/>
      <c r="I17" s="227"/>
      <c r="J17" s="656"/>
      <c r="K17" s="651"/>
      <c r="L17" s="653"/>
    </row>
    <row r="18" spans="1:12" ht="15.6">
      <c r="A18" s="282"/>
      <c r="B18" s="645"/>
      <c r="C18" s="65"/>
      <c r="D18" s="144"/>
      <c r="E18" s="651"/>
      <c r="F18" s="654"/>
      <c r="G18" s="278"/>
      <c r="H18" s="645"/>
      <c r="I18" s="65"/>
      <c r="J18" s="144"/>
      <c r="K18" s="651"/>
      <c r="L18" s="654"/>
    </row>
    <row r="19" spans="1:12" ht="15.6">
      <c r="A19" s="282">
        <f>+A16+1</f>
        <v>5</v>
      </c>
      <c r="B19" s="645" t="s">
        <v>321</v>
      </c>
      <c r="C19" s="227" t="str">
        <f>"(Line "&amp;A15&amp;" + Line "&amp;A16&amp;")"</f>
        <v>(Line 3 + Line 4)</v>
      </c>
      <c r="D19" s="144"/>
      <c r="E19" s="651"/>
      <c r="F19" s="658">
        <f>+F15+F16</f>
        <v>0</v>
      </c>
      <c r="G19" s="278"/>
      <c r="H19" s="645" t="s">
        <v>321</v>
      </c>
      <c r="I19" s="227" t="str">
        <f>"(Line "&amp;A15&amp;" + Line "&amp;A16&amp;")"</f>
        <v>(Line 3 + Line 4)</v>
      </c>
      <c r="J19" s="144"/>
      <c r="K19" s="651"/>
      <c r="L19" s="658">
        <f>+L15+L16</f>
        <v>0</v>
      </c>
    </row>
    <row r="20" spans="1:12" ht="15.6">
      <c r="A20" s="282"/>
      <c r="B20" s="645"/>
      <c r="C20" s="65"/>
      <c r="D20" s="651"/>
      <c r="E20" s="651"/>
      <c r="F20" s="654"/>
      <c r="G20" s="278"/>
      <c r="H20" s="645"/>
      <c r="I20" s="65"/>
      <c r="J20" s="651"/>
      <c r="K20" s="651"/>
      <c r="L20" s="654"/>
    </row>
    <row r="21" spans="1:12" ht="15.6">
      <c r="A21" s="282">
        <f>+A19+1</f>
        <v>6</v>
      </c>
      <c r="B21" s="645" t="s">
        <v>322</v>
      </c>
      <c r="C21" s="65" t="str">
        <f>"(Line "&amp;A13&amp;" + Line "&amp;A19&amp;")"</f>
        <v>(Line 2 + Line 5)</v>
      </c>
      <c r="D21" s="651"/>
      <c r="E21" s="651"/>
      <c r="F21" s="654">
        <f>+F13+F19</f>
        <v>0</v>
      </c>
      <c r="G21" s="278"/>
      <c r="H21" s="645" t="s">
        <v>322</v>
      </c>
      <c r="I21" s="65" t="str">
        <f>"(Line "&amp;A13&amp;" + Line "&amp;A19&amp;")"</f>
        <v>(Line 2 + Line 5)</v>
      </c>
      <c r="J21" s="651"/>
      <c r="K21" s="651"/>
      <c r="L21" s="654">
        <f>+L13+L19</f>
        <v>0</v>
      </c>
    </row>
    <row r="22" spans="1:12" ht="15.6">
      <c r="A22" s="282"/>
      <c r="B22" s="645"/>
      <c r="C22" s="65"/>
      <c r="D22" s="651"/>
      <c r="E22" s="651"/>
      <c r="F22" s="654"/>
      <c r="G22" s="278"/>
      <c r="H22" s="645"/>
      <c r="I22" s="65"/>
      <c r="J22" s="651"/>
      <c r="K22" s="651"/>
      <c r="L22" s="654"/>
    </row>
    <row r="23" spans="1:12" ht="15.6">
      <c r="A23" s="282">
        <f>+A21+1</f>
        <v>7</v>
      </c>
      <c r="B23" s="645" t="s">
        <v>321</v>
      </c>
      <c r="C23" s="65" t="str">
        <f>"(Line "&amp;A19&amp;")"</f>
        <v>(Line 5)</v>
      </c>
      <c r="D23" s="651"/>
      <c r="E23" s="651"/>
      <c r="F23" s="654">
        <f>+F19</f>
        <v>0</v>
      </c>
      <c r="G23" s="278"/>
      <c r="H23" s="645" t="s">
        <v>321</v>
      </c>
      <c r="I23" s="65" t="str">
        <f>"(Line "&amp;A19&amp;")"</f>
        <v>(Line 5)</v>
      </c>
      <c r="J23" s="651"/>
      <c r="K23" s="651"/>
      <c r="L23" s="654">
        <f>+L19</f>
        <v>0</v>
      </c>
    </row>
    <row r="24" spans="1:12" ht="15.6">
      <c r="A24" s="282"/>
      <c r="B24" s="645"/>
      <c r="C24" s="65"/>
      <c r="D24" s="65"/>
      <c r="E24" s="65"/>
      <c r="F24" s="659"/>
      <c r="G24" s="278"/>
      <c r="H24" s="645"/>
      <c r="I24" s="65"/>
      <c r="J24" s="65"/>
      <c r="K24" s="65"/>
      <c r="L24" s="659"/>
    </row>
    <row r="25" spans="1:12" ht="15.6">
      <c r="A25" s="282">
        <f>+A23+1</f>
        <v>8</v>
      </c>
      <c r="B25" s="645" t="s">
        <v>323</v>
      </c>
      <c r="C25" s="65" t="s">
        <v>324</v>
      </c>
      <c r="D25" s="65"/>
      <c r="E25" s="65"/>
      <c r="F25" s="660">
        <v>0</v>
      </c>
      <c r="G25" s="278"/>
      <c r="H25" s="645" t="s">
        <v>323</v>
      </c>
      <c r="I25" s="65" t="s">
        <v>324</v>
      </c>
      <c r="J25" s="65"/>
      <c r="K25" s="65"/>
      <c r="L25" s="660">
        <v>0</v>
      </c>
    </row>
    <row r="26" spans="1:12" ht="15.6">
      <c r="A26" s="282">
        <f t="shared" si="0"/>
        <v>9</v>
      </c>
      <c r="B26" s="645" t="s">
        <v>325</v>
      </c>
      <c r="C26" s="65" t="s">
        <v>326</v>
      </c>
      <c r="D26" s="65"/>
      <c r="E26" s="65"/>
      <c r="F26" s="657">
        <v>0</v>
      </c>
      <c r="G26" s="278"/>
      <c r="H26" s="645" t="s">
        <v>325</v>
      </c>
      <c r="I26" s="65" t="s">
        <v>326</v>
      </c>
      <c r="J26" s="65"/>
      <c r="K26" s="65"/>
      <c r="L26" s="657">
        <v>0</v>
      </c>
    </row>
    <row r="27" spans="1:12" ht="30.6">
      <c r="A27" s="282">
        <f t="shared" si="0"/>
        <v>10</v>
      </c>
      <c r="B27" s="645" t="s">
        <v>327</v>
      </c>
      <c r="C27" s="175" t="str">
        <f>"(Line "&amp;A23&amp;" * Line "&amp;A25&amp;" * Line "&amp;A26&amp;")"</f>
        <v>(Line 7 * Line 8 * Line 9)</v>
      </c>
      <c r="D27" s="65"/>
      <c r="E27" s="65"/>
      <c r="F27" s="658">
        <f>+F23*F25*F26</f>
        <v>0</v>
      </c>
      <c r="G27" s="278"/>
      <c r="H27" s="645" t="s">
        <v>327</v>
      </c>
      <c r="I27" s="175" t="str">
        <f>"(Line "&amp;A23&amp;" * Line "&amp;A25&amp;" * Line "&amp;A26&amp;")"</f>
        <v>(Line 7 * Line 8 * Line 9)</v>
      </c>
      <c r="J27" s="65"/>
      <c r="K27" s="65"/>
      <c r="L27" s="658">
        <f>+L23*L25*L26</f>
        <v>0</v>
      </c>
    </row>
    <row r="28" spans="1:12" ht="15.6">
      <c r="A28" s="282"/>
      <c r="B28" s="645"/>
      <c r="C28" s="65"/>
      <c r="D28" s="65"/>
      <c r="E28" s="65"/>
      <c r="F28" s="661"/>
      <c r="G28" s="278"/>
      <c r="H28" s="645"/>
      <c r="I28" s="65"/>
      <c r="J28" s="65"/>
      <c r="K28" s="65"/>
      <c r="L28" s="661"/>
    </row>
    <row r="29" spans="1:12" ht="16.2" thickBot="1">
      <c r="A29" s="282">
        <f>+A27+1</f>
        <v>11</v>
      </c>
      <c r="B29" s="662" t="s">
        <v>328</v>
      </c>
      <c r="C29" s="663" t="str">
        <f>"(Line "&amp;A23&amp;" + Line "&amp;A27&amp;")"</f>
        <v>(Line 7 + Line 10)</v>
      </c>
      <c r="D29" s="663"/>
      <c r="E29" s="663"/>
      <c r="F29" s="664">
        <f>+F23+F27</f>
        <v>0</v>
      </c>
      <c r="G29" s="278"/>
      <c r="H29" s="662" t="s">
        <v>328</v>
      </c>
      <c r="I29" s="663" t="str">
        <f>"(Line "&amp;A23&amp;" + Line "&amp;A27&amp;")"</f>
        <v>(Line 7 + Line 10)</v>
      </c>
      <c r="J29" s="663"/>
      <c r="K29" s="663"/>
      <c r="L29" s="664">
        <f>+L23+L27</f>
        <v>0</v>
      </c>
    </row>
    <row r="30" spans="1:12" ht="15.6">
      <c r="A30" s="282"/>
      <c r="B30" s="65"/>
      <c r="C30" s="65"/>
      <c r="D30" s="65"/>
      <c r="E30" s="65"/>
      <c r="F30" s="65"/>
      <c r="G30" s="278"/>
    </row>
    <row r="31" spans="1:12" ht="15.6">
      <c r="A31" s="65"/>
      <c r="B31" s="65"/>
      <c r="C31" s="65"/>
      <c r="D31" s="65"/>
      <c r="E31" s="65"/>
      <c r="F31" s="65"/>
      <c r="G31" s="278"/>
    </row>
    <row r="32" spans="1:12" ht="15.6">
      <c r="A32" s="283" t="s">
        <v>329</v>
      </c>
      <c r="B32" s="65"/>
      <c r="C32" s="65"/>
      <c r="D32" s="65"/>
      <c r="E32" s="65"/>
      <c r="F32" s="65"/>
      <c r="G32" s="278"/>
    </row>
    <row r="33" spans="1:7" ht="53.25" customHeight="1">
      <c r="A33" s="284" t="s">
        <v>35</v>
      </c>
      <c r="B33" s="910" t="s">
        <v>559</v>
      </c>
      <c r="C33" s="910"/>
      <c r="D33" s="910"/>
      <c r="E33" s="910"/>
      <c r="F33" s="910"/>
      <c r="G33" s="285"/>
    </row>
    <row r="34" spans="1:7" ht="46.5" customHeight="1">
      <c r="A34" s="284" t="s">
        <v>36</v>
      </c>
      <c r="B34" s="910" t="s">
        <v>560</v>
      </c>
      <c r="C34" s="910"/>
      <c r="D34" s="910"/>
      <c r="E34" s="910"/>
      <c r="F34" s="910"/>
      <c r="G34" s="285"/>
    </row>
    <row r="35" spans="1:7" ht="15.6">
      <c r="A35" s="76" t="s">
        <v>37</v>
      </c>
      <c r="B35" s="65" t="s">
        <v>757</v>
      </c>
    </row>
  </sheetData>
  <mergeCells count="5">
    <mergeCell ref="A1:G1"/>
    <mergeCell ref="A2:G2"/>
    <mergeCell ref="A3:G3"/>
    <mergeCell ref="B33:F33"/>
    <mergeCell ref="B34:F34"/>
  </mergeCells>
  <pageMargins left="0.7" right="0.7" top="0.75" bottom="0.75" header="0.3" footer="0.3"/>
  <pageSetup scale="3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7FABD-33E0-46A5-8F7A-448F2F42B788}">
  <sheetPr>
    <pageSetUpPr fitToPage="1"/>
  </sheetPr>
  <dimension ref="A1:U63"/>
  <sheetViews>
    <sheetView zoomScaleNormal="100" workbookViewId="0">
      <selection sqref="A1:R1"/>
    </sheetView>
  </sheetViews>
  <sheetFormatPr defaultRowHeight="14.4"/>
  <cols>
    <col min="1" max="1" width="7.6640625" style="760" customWidth="1"/>
    <col min="2" max="2" width="1.6640625" customWidth="1"/>
    <col min="3" max="3" width="52.44140625" customWidth="1"/>
    <col min="4" max="4" width="16.33203125" customWidth="1"/>
    <col min="5" max="5" width="25.6640625" customWidth="1"/>
    <col min="6" max="6" width="17.33203125" customWidth="1"/>
    <col min="7" max="7" width="18" customWidth="1"/>
    <col min="8" max="8" width="22.33203125" customWidth="1"/>
    <col min="9" max="10" width="17.6640625" customWidth="1"/>
    <col min="11" max="11" width="16.5546875" customWidth="1"/>
    <col min="12" max="13" width="23.5546875" customWidth="1"/>
    <col min="14" max="14" width="25.5546875" customWidth="1"/>
    <col min="15" max="15" width="15.44140625" customWidth="1"/>
    <col min="16" max="16" width="16.44140625" customWidth="1"/>
    <col min="17" max="17" width="16.6640625" customWidth="1"/>
    <col min="18" max="18" width="15.44140625" customWidth="1"/>
    <col min="19" max="19" width="18.33203125" customWidth="1"/>
    <col min="20" max="20" width="15.44140625" customWidth="1"/>
    <col min="21" max="21" width="14.5546875" customWidth="1"/>
  </cols>
  <sheetData>
    <row r="1" spans="1:18" ht="17.399999999999999">
      <c r="A1" s="908" t="s">
        <v>64</v>
      </c>
      <c r="B1" s="908"/>
      <c r="C1" s="908"/>
      <c r="D1" s="908"/>
      <c r="E1" s="908"/>
      <c r="F1" s="908"/>
      <c r="G1" s="908"/>
      <c r="H1" s="908"/>
      <c r="I1" s="908"/>
      <c r="J1" s="908"/>
      <c r="K1" s="908"/>
      <c r="L1" s="908"/>
      <c r="M1" s="908"/>
      <c r="N1" s="908"/>
      <c r="O1" s="908"/>
      <c r="P1" s="908"/>
      <c r="Q1" s="908"/>
      <c r="R1" s="908"/>
    </row>
    <row r="2" spans="1:18" ht="17.399999999999999">
      <c r="A2" s="909" t="s">
        <v>723</v>
      </c>
      <c r="B2" s="909"/>
      <c r="C2" s="909"/>
      <c r="D2" s="909"/>
      <c r="E2" s="909"/>
      <c r="F2" s="909"/>
      <c r="G2" s="909"/>
      <c r="H2" s="909"/>
      <c r="I2" s="909"/>
      <c r="J2" s="909"/>
      <c r="K2" s="909"/>
      <c r="L2" s="909"/>
      <c r="M2" s="909"/>
      <c r="N2" s="909"/>
      <c r="O2" s="909"/>
      <c r="P2" s="909"/>
      <c r="Q2" s="909"/>
      <c r="R2" s="909"/>
    </row>
    <row r="3" spans="1:18" ht="17.399999999999999">
      <c r="A3" s="877" t="str">
        <f>+'Appendix A'!K3</f>
        <v>Actual or Projected for the 12 Months Ended December ….</v>
      </c>
      <c r="B3" s="877"/>
      <c r="C3" s="877"/>
      <c r="D3" s="877"/>
      <c r="E3" s="877"/>
      <c r="F3" s="877"/>
      <c r="G3" s="877"/>
      <c r="H3" s="877"/>
      <c r="I3" s="877"/>
      <c r="J3" s="877"/>
      <c r="K3" s="877"/>
      <c r="L3" s="877"/>
      <c r="M3" s="877"/>
      <c r="N3" s="877"/>
      <c r="O3" s="877"/>
      <c r="P3" s="877"/>
      <c r="Q3" s="877"/>
      <c r="R3" s="877"/>
    </row>
    <row r="7" spans="1:18" ht="15.6">
      <c r="A7" s="750" t="s">
        <v>6</v>
      </c>
      <c r="B7" s="674"/>
      <c r="C7" s="675"/>
      <c r="D7" s="675"/>
      <c r="E7" s="673"/>
      <c r="F7" s="674"/>
      <c r="G7" s="675"/>
      <c r="H7" s="673"/>
      <c r="I7" s="673"/>
      <c r="J7" s="673"/>
      <c r="K7" s="676"/>
      <c r="L7" s="676"/>
      <c r="M7" s="676"/>
      <c r="N7" s="674"/>
      <c r="O7" s="674"/>
      <c r="P7" s="676"/>
      <c r="Q7" s="677"/>
      <c r="R7" s="678"/>
    </row>
    <row r="8" spans="1:18" ht="15.6">
      <c r="A8" s="751" t="s">
        <v>7</v>
      </c>
      <c r="B8" s="682"/>
      <c r="C8" s="681" t="s">
        <v>630</v>
      </c>
      <c r="D8" s="683"/>
      <c r="E8" s="681" t="s">
        <v>631</v>
      </c>
      <c r="F8" s="682"/>
      <c r="G8" s="683"/>
      <c r="H8" s="684" t="s">
        <v>632</v>
      </c>
      <c r="I8" s="681"/>
      <c r="J8" s="681"/>
      <c r="K8" s="677"/>
      <c r="N8" s="684"/>
      <c r="O8" s="684"/>
      <c r="P8" s="676"/>
      <c r="Q8" s="677"/>
      <c r="R8" s="680"/>
    </row>
    <row r="9" spans="1:18" ht="15.6">
      <c r="A9" s="521"/>
      <c r="B9" s="674"/>
      <c r="C9" s="677"/>
      <c r="D9" s="686"/>
      <c r="E9" s="686" t="s">
        <v>10</v>
      </c>
      <c r="F9" s="674"/>
      <c r="G9" s="686"/>
      <c r="H9" s="687" t="s">
        <v>11</v>
      </c>
      <c r="I9" s="686"/>
      <c r="J9" s="686"/>
      <c r="K9" s="677"/>
      <c r="N9" s="686"/>
      <c r="O9" s="687"/>
      <c r="P9" s="676"/>
      <c r="Q9" s="688"/>
      <c r="R9" s="678"/>
    </row>
    <row r="10" spans="1:18" ht="15.6">
      <c r="A10" s="752"/>
      <c r="B10" s="674"/>
      <c r="C10" s="689"/>
      <c r="D10" s="689"/>
      <c r="E10" s="676"/>
      <c r="F10" s="674"/>
      <c r="G10" s="689"/>
      <c r="H10" s="676"/>
      <c r="I10" s="676"/>
      <c r="J10" s="676"/>
      <c r="K10" s="677"/>
      <c r="N10" s="676"/>
      <c r="O10" s="676"/>
      <c r="P10" s="676"/>
      <c r="Q10" s="678"/>
      <c r="R10" s="680"/>
    </row>
    <row r="11" spans="1:18" ht="15.6">
      <c r="A11" s="751"/>
      <c r="B11" s="674"/>
      <c r="C11" s="675"/>
      <c r="D11" s="675"/>
      <c r="E11" s="676"/>
      <c r="F11" s="674"/>
      <c r="G11" s="675"/>
      <c r="H11" s="676"/>
      <c r="I11" s="676"/>
      <c r="J11" s="676"/>
      <c r="K11" s="677"/>
      <c r="N11" s="676"/>
      <c r="O11" s="676"/>
      <c r="P11" s="676"/>
      <c r="Q11" s="678"/>
      <c r="R11" s="680"/>
    </row>
    <row r="12" spans="1:18" ht="15.6">
      <c r="A12" s="521">
        <v>1</v>
      </c>
      <c r="B12" s="674"/>
      <c r="C12" s="675" t="s">
        <v>647</v>
      </c>
      <c r="D12" s="675"/>
      <c r="E12" s="444" t="str">
        <f>"Appendix A, Line "&amp;'Appendix A'!$A$15&amp;""</f>
        <v>Appendix A, Line 2</v>
      </c>
      <c r="F12" s="674"/>
      <c r="G12" s="675"/>
      <c r="H12" s="692">
        <f>+'Appendix A'!I15</f>
        <v>0</v>
      </c>
      <c r="I12" s="690"/>
      <c r="J12" s="690"/>
      <c r="K12" s="677"/>
      <c r="N12" s="674"/>
      <c r="O12" s="674"/>
      <c r="P12" s="676"/>
      <c r="Q12" s="678"/>
      <c r="R12" s="680"/>
    </row>
    <row r="13" spans="1:18" ht="15.6">
      <c r="A13" s="521">
        <f>+A12+1</f>
        <v>2</v>
      </c>
      <c r="B13" s="674"/>
      <c r="C13" s="675" t="s">
        <v>648</v>
      </c>
      <c r="D13" s="675"/>
      <c r="E13" s="444" t="str">
        <f>"Appendix A, Line "&amp;'Appendix A'!$A$25&amp;""</f>
        <v>Appendix A, Line 10</v>
      </c>
      <c r="F13" s="674"/>
      <c r="G13" s="675"/>
      <c r="H13" s="801">
        <f>+'Appendix A'!I25</f>
        <v>0</v>
      </c>
      <c r="I13" s="690"/>
      <c r="J13" s="690"/>
      <c r="K13" s="677"/>
      <c r="N13" s="674"/>
      <c r="O13" s="674"/>
      <c r="P13" s="676"/>
      <c r="Q13" s="678"/>
      <c r="R13" s="680"/>
    </row>
    <row r="14" spans="1:18" ht="15.6">
      <c r="A14" s="521">
        <f>+A13+1</f>
        <v>3</v>
      </c>
      <c r="B14" s="674"/>
      <c r="C14" s="675" t="s">
        <v>654</v>
      </c>
      <c r="D14" s="675"/>
      <c r="E14" s="455" t="str">
        <f>"(Sum of Lines "&amp;A12&amp;" + "&amp;A13&amp;")"</f>
        <v>(Sum of Lines 1 + 2)</v>
      </c>
      <c r="F14" s="674"/>
      <c r="G14" s="675"/>
      <c r="H14" s="694">
        <f>+H12+H13</f>
        <v>0</v>
      </c>
      <c r="I14" s="690"/>
      <c r="J14" s="806"/>
      <c r="K14" s="677"/>
      <c r="N14" s="674"/>
      <c r="O14" s="674"/>
      <c r="P14" s="676"/>
      <c r="Q14" s="678"/>
      <c r="R14" s="680"/>
    </row>
    <row r="15" spans="1:18" ht="15.6">
      <c r="A15" s="521"/>
      <c r="B15" s="674"/>
      <c r="D15" s="675"/>
      <c r="E15" s="691"/>
      <c r="F15" s="674"/>
      <c r="G15" s="675"/>
      <c r="H15" s="676"/>
      <c r="I15" s="690"/>
      <c r="J15" s="690"/>
      <c r="K15" s="677"/>
      <c r="N15" s="676"/>
      <c r="O15" s="695"/>
      <c r="P15" s="676"/>
      <c r="Q15" s="678"/>
      <c r="R15" s="678"/>
    </row>
    <row r="16" spans="1:18" ht="15.6">
      <c r="A16" s="521">
        <f>+A14+1</f>
        <v>4</v>
      </c>
      <c r="B16" s="674"/>
      <c r="C16" s="675" t="s">
        <v>633</v>
      </c>
      <c r="D16" s="675"/>
      <c r="E16" s="444" t="str">
        <f>"Appendix A, Line "&amp;'Appendix A'!$A$88&amp;""</f>
        <v>Appendix A, Line 49</v>
      </c>
      <c r="F16" s="674"/>
      <c r="G16" s="675"/>
      <c r="H16" s="693" t="e">
        <f>+'Appendix A'!I88</f>
        <v>#DIV/0!</v>
      </c>
      <c r="I16" s="690"/>
      <c r="J16" s="690"/>
      <c r="K16" s="677"/>
      <c r="N16" s="676"/>
      <c r="O16" s="695"/>
      <c r="P16" s="676"/>
      <c r="Q16" s="697"/>
      <c r="R16" s="698"/>
    </row>
    <row r="18" spans="1:21" ht="15.6">
      <c r="A18" s="521">
        <f>+A16+1</f>
        <v>5</v>
      </c>
      <c r="B18" s="674"/>
      <c r="C18" s="675" t="s">
        <v>642</v>
      </c>
      <c r="D18" s="675"/>
      <c r="E18" s="444" t="str">
        <f>"Appendix A, Line "&amp;'Appendix A'!$A$105&amp;""</f>
        <v>Appendix A, Line 61</v>
      </c>
      <c r="F18" s="674"/>
      <c r="G18" s="675"/>
      <c r="H18" s="693" t="e">
        <f>+'Appendix A'!I105</f>
        <v>#DIV/0!</v>
      </c>
      <c r="I18" s="690"/>
      <c r="J18" s="690"/>
      <c r="K18" s="677"/>
      <c r="N18" s="699"/>
      <c r="O18" s="695"/>
      <c r="P18" s="676"/>
      <c r="Q18" s="678"/>
      <c r="R18" s="678"/>
      <c r="S18" s="700"/>
      <c r="T18" s="678"/>
      <c r="U18" s="680"/>
    </row>
    <row r="19" spans="1:21" ht="15.6">
      <c r="A19" s="521"/>
      <c r="B19" s="674"/>
      <c r="C19" s="675"/>
      <c r="D19" s="675"/>
      <c r="E19" s="691"/>
      <c r="F19" s="674"/>
      <c r="G19" s="675"/>
      <c r="H19" s="693"/>
      <c r="I19" s="690"/>
      <c r="J19" s="690"/>
      <c r="K19" s="677"/>
      <c r="N19" s="699"/>
      <c r="O19" s="695"/>
      <c r="P19" s="676"/>
      <c r="Q19" s="678"/>
      <c r="R19" s="678"/>
      <c r="S19" s="700"/>
      <c r="T19" s="678"/>
      <c r="U19" s="680"/>
    </row>
    <row r="20" spans="1:21" ht="15.6">
      <c r="A20" s="521">
        <f>+A18+1</f>
        <v>6</v>
      </c>
      <c r="B20" s="674"/>
      <c r="C20" s="675" t="s">
        <v>658</v>
      </c>
      <c r="D20" s="675"/>
      <c r="E20" s="444" t="str">
        <f>"Appendix A, Line "&amp;'Appendix A'!A92&amp;" + Line "&amp;'Appendix A'!A93&amp;""</f>
        <v>Appendix A, Line 51 + Line 52</v>
      </c>
      <c r="F20" s="674"/>
      <c r="G20" s="675"/>
      <c r="H20" s="693" t="e">
        <f>+'Appendix A'!I92+'Appendix A'!I93</f>
        <v>#DIV/0!</v>
      </c>
      <c r="I20" s="690"/>
      <c r="J20" s="690"/>
      <c r="K20" s="677"/>
      <c r="N20" s="699"/>
      <c r="O20" s="695"/>
      <c r="P20" s="676"/>
      <c r="Q20" s="678"/>
      <c r="R20" s="678"/>
      <c r="S20" s="700"/>
      <c r="T20" s="678"/>
      <c r="U20" s="680"/>
    </row>
    <row r="21" spans="1:21" ht="15.6">
      <c r="A21" s="521"/>
      <c r="B21" s="674"/>
      <c r="C21" s="675"/>
      <c r="D21" s="675"/>
      <c r="E21" s="691"/>
      <c r="F21" s="674"/>
      <c r="G21" s="675"/>
      <c r="H21" s="693"/>
      <c r="I21" s="690"/>
      <c r="J21" s="690"/>
      <c r="K21" s="677"/>
      <c r="N21" s="699"/>
      <c r="O21" s="695"/>
      <c r="P21" s="676"/>
      <c r="Q21" s="678"/>
      <c r="R21" s="678"/>
      <c r="S21" s="700"/>
      <c r="T21" s="678"/>
      <c r="U21" s="680"/>
    </row>
    <row r="22" spans="1:21" ht="15.6">
      <c r="A22" s="521">
        <f>+A20+1</f>
        <v>7</v>
      </c>
      <c r="B22" s="674"/>
      <c r="C22" s="675" t="s">
        <v>33</v>
      </c>
      <c r="D22" s="675"/>
      <c r="E22" s="444" t="str">
        <f>"Appendix A 1, Line "&amp;'Appendix A'!$A$128&amp;""</f>
        <v>Appendix A 1, Line 77</v>
      </c>
      <c r="F22" s="674"/>
      <c r="G22" s="675"/>
      <c r="H22" s="694">
        <f>+'Appendix A'!I128</f>
        <v>0</v>
      </c>
      <c r="I22" s="690"/>
      <c r="J22" s="690"/>
      <c r="K22" s="677"/>
      <c r="N22" s="699"/>
      <c r="O22" s="695"/>
      <c r="P22" s="676"/>
      <c r="Q22" s="678"/>
      <c r="R22" s="678"/>
      <c r="S22" s="700"/>
      <c r="T22" s="678"/>
      <c r="U22" s="680"/>
    </row>
    <row r="23" spans="1:21" ht="15.6">
      <c r="A23" s="521"/>
      <c r="B23" s="674"/>
      <c r="C23" s="675"/>
      <c r="D23" s="675"/>
      <c r="E23" s="691"/>
      <c r="F23" s="674"/>
      <c r="G23" s="675"/>
      <c r="H23" s="693"/>
      <c r="I23" s="690"/>
      <c r="J23" s="690"/>
      <c r="K23" s="677"/>
      <c r="N23" s="699"/>
      <c r="O23" s="695"/>
      <c r="P23" s="676"/>
      <c r="Q23" s="678"/>
      <c r="R23" s="678"/>
      <c r="S23" s="700"/>
      <c r="T23" s="678"/>
      <c r="U23" s="680"/>
    </row>
    <row r="24" spans="1:21" ht="15.6">
      <c r="A24" s="521">
        <f>+A22+1</f>
        <v>8</v>
      </c>
      <c r="B24" s="674"/>
      <c r="C24" s="675" t="s">
        <v>644</v>
      </c>
      <c r="D24" s="675"/>
      <c r="E24" s="455" t="str">
        <f>"(Sum of Lines "&amp;A16&amp;" through "&amp;A22&amp;")"</f>
        <v>(Sum of Lines 4 through 7)</v>
      </c>
      <c r="F24" s="674"/>
      <c r="G24" s="675"/>
      <c r="H24" s="693" t="e">
        <f>+SUM(H16:H22)</f>
        <v>#DIV/0!</v>
      </c>
      <c r="I24" s="690"/>
      <c r="J24" s="690"/>
      <c r="K24" s="677"/>
      <c r="N24" s="699"/>
      <c r="O24" s="695"/>
      <c r="P24" s="676"/>
      <c r="Q24" s="678"/>
      <c r="R24" s="678"/>
      <c r="S24" s="700"/>
      <c r="T24" s="678"/>
      <c r="U24" s="680"/>
    </row>
    <row r="25" spans="1:21" ht="15.6">
      <c r="A25" s="521"/>
      <c r="B25" s="674"/>
      <c r="C25" s="675"/>
      <c r="D25" s="675"/>
      <c r="E25" s="691"/>
      <c r="F25" s="674"/>
      <c r="G25" s="675"/>
      <c r="H25" s="693"/>
      <c r="I25" s="690"/>
      <c r="J25" s="690"/>
      <c r="K25" s="677"/>
      <c r="N25" s="699"/>
      <c r="O25" s="695"/>
      <c r="P25" s="676"/>
      <c r="Q25" s="678"/>
      <c r="R25" s="678"/>
      <c r="S25" s="700"/>
      <c r="T25" s="678"/>
      <c r="U25" s="680"/>
    </row>
    <row r="26" spans="1:21" ht="15.6">
      <c r="A26" s="521">
        <f>+A24+1</f>
        <v>9</v>
      </c>
      <c r="B26" s="674"/>
      <c r="C26" s="689" t="s">
        <v>645</v>
      </c>
      <c r="D26" s="675"/>
      <c r="E26" s="455" t="str">
        <f>"Line "&amp;A24&amp;" / Line "&amp;A12&amp;""</f>
        <v>Line 8 / Line 1</v>
      </c>
      <c r="F26" s="674"/>
      <c r="G26" s="675"/>
      <c r="H26" s="762" t="e">
        <f>+H24/H12</f>
        <v>#DIV/0!</v>
      </c>
      <c r="I26" s="690"/>
      <c r="J26" s="690"/>
      <c r="K26" s="677"/>
      <c r="N26" s="701"/>
      <c r="O26" s="702"/>
      <c r="P26" s="703"/>
      <c r="Q26" s="704"/>
      <c r="R26" s="677"/>
      <c r="S26" s="677"/>
      <c r="T26" s="679"/>
      <c r="U26" s="678" t="s">
        <v>2</v>
      </c>
    </row>
    <row r="27" spans="1:21" ht="15.6">
      <c r="A27" s="521"/>
      <c r="B27" s="674"/>
      <c r="C27" s="675"/>
      <c r="D27" s="675"/>
      <c r="E27" s="691"/>
      <c r="F27" s="674"/>
      <c r="G27" s="675"/>
      <c r="H27" s="699"/>
      <c r="I27" s="690"/>
      <c r="J27" s="690"/>
      <c r="K27" s="677"/>
      <c r="N27" s="699"/>
      <c r="O27" s="695"/>
      <c r="P27" s="676"/>
      <c r="Q27" s="705"/>
      <c r="R27" s="678"/>
      <c r="S27" s="678"/>
      <c r="T27" s="678"/>
      <c r="U27" s="680"/>
    </row>
    <row r="28" spans="1:21" ht="15.6">
      <c r="A28" s="521">
        <f>+A26+1</f>
        <v>10</v>
      </c>
      <c r="B28" s="674"/>
      <c r="C28" s="675" t="s">
        <v>678</v>
      </c>
      <c r="D28" s="675"/>
      <c r="E28" s="444" t="str">
        <f>"Appendix A 1, Line "&amp;'Appendix A'!A118&amp;""</f>
        <v>Appendix A 1, Line 72</v>
      </c>
      <c r="F28" s="674"/>
      <c r="G28" s="675"/>
      <c r="H28" s="693" t="e">
        <f>+'Appendix A'!I118</f>
        <v>#DIV/0!</v>
      </c>
      <c r="I28" s="690"/>
      <c r="J28" s="690"/>
      <c r="K28" s="677"/>
      <c r="N28" s="699"/>
      <c r="O28" s="695"/>
      <c r="P28" s="706"/>
      <c r="Q28" s="707"/>
      <c r="R28" s="678"/>
      <c r="S28" s="678"/>
      <c r="T28" s="678"/>
      <c r="U28" s="680"/>
    </row>
    <row r="29" spans="1:21" ht="15.6">
      <c r="A29" s="521"/>
      <c r="B29" s="674"/>
      <c r="C29" s="675"/>
      <c r="D29" s="675"/>
      <c r="E29" s="691"/>
      <c r="F29" s="674"/>
      <c r="G29" s="675"/>
      <c r="H29" s="699"/>
      <c r="I29" s="690"/>
      <c r="J29" s="690"/>
      <c r="K29" s="677"/>
      <c r="N29" s="699"/>
      <c r="O29" s="695"/>
      <c r="P29" s="706"/>
      <c r="Q29" s="707"/>
      <c r="R29" s="678"/>
      <c r="S29" s="678"/>
      <c r="T29" s="678"/>
      <c r="U29" s="680"/>
    </row>
    <row r="30" spans="1:21" ht="15.6">
      <c r="A30" s="521">
        <f>+A28+1</f>
        <v>11</v>
      </c>
      <c r="B30" s="708"/>
      <c r="C30" s="709" t="s">
        <v>677</v>
      </c>
      <c r="D30" s="676"/>
      <c r="E30" s="455" t="str">
        <f>"Line "&amp;A28&amp;" / Line "&amp;A14&amp;""</f>
        <v>Line 10 / Line 3</v>
      </c>
      <c r="F30" s="674"/>
      <c r="G30" s="676"/>
      <c r="H30" s="762" t="e">
        <f>+H28/H14</f>
        <v>#DIV/0!</v>
      </c>
      <c r="I30" s="690"/>
      <c r="J30" s="690"/>
      <c r="K30" s="677"/>
      <c r="N30" s="701"/>
      <c r="O30" s="702"/>
      <c r="P30" s="706"/>
      <c r="Q30" s="707"/>
      <c r="R30" s="678"/>
      <c r="S30" s="678"/>
      <c r="T30" s="678"/>
      <c r="U30" s="680"/>
    </row>
    <row r="34" spans="1:16">
      <c r="A34" s="752"/>
      <c r="B34" s="677"/>
      <c r="C34" s="711">
        <v>1</v>
      </c>
      <c r="D34" s="711">
        <f>+C34+1</f>
        <v>2</v>
      </c>
      <c r="E34" s="711">
        <f t="shared" ref="E34:G34" si="0">+D34+1</f>
        <v>3</v>
      </c>
      <c r="F34" s="711">
        <f t="shared" si="0"/>
        <v>4</v>
      </c>
      <c r="G34" s="711">
        <f t="shared" si="0"/>
        <v>5</v>
      </c>
      <c r="H34" s="711">
        <f t="shared" ref="H34:P34" si="1">+G34+1</f>
        <v>6</v>
      </c>
      <c r="I34" s="711">
        <f t="shared" si="1"/>
        <v>7</v>
      </c>
      <c r="J34" s="711">
        <f t="shared" si="1"/>
        <v>8</v>
      </c>
      <c r="K34" s="711">
        <f t="shared" si="1"/>
        <v>9</v>
      </c>
      <c r="L34" s="711">
        <f t="shared" si="1"/>
        <v>10</v>
      </c>
      <c r="M34" s="711">
        <f t="shared" si="1"/>
        <v>11</v>
      </c>
      <c r="N34" s="711">
        <f t="shared" si="1"/>
        <v>12</v>
      </c>
      <c r="O34" s="711">
        <f t="shared" si="1"/>
        <v>13</v>
      </c>
      <c r="P34" s="711">
        <f t="shared" si="1"/>
        <v>14</v>
      </c>
    </row>
    <row r="35" spans="1:16" ht="40.200000000000003">
      <c r="A35" s="753" t="s">
        <v>634</v>
      </c>
      <c r="B35" s="712"/>
      <c r="C35" s="712" t="s">
        <v>635</v>
      </c>
      <c r="D35" s="714" t="s">
        <v>650</v>
      </c>
      <c r="E35" s="772" t="str">
        <f>+C26</f>
        <v>Annual Factor for Expenses</v>
      </c>
      <c r="F35" s="713" t="s">
        <v>649</v>
      </c>
      <c r="G35" s="772" t="s">
        <v>651</v>
      </c>
      <c r="H35" s="714" t="s">
        <v>654</v>
      </c>
      <c r="I35" s="714" t="s">
        <v>679</v>
      </c>
      <c r="J35" s="715" t="s">
        <v>680</v>
      </c>
      <c r="K35" s="772" t="s">
        <v>383</v>
      </c>
      <c r="L35" s="714" t="s">
        <v>752</v>
      </c>
      <c r="M35" s="716" t="s">
        <v>637</v>
      </c>
      <c r="N35" s="716" t="s">
        <v>640</v>
      </c>
      <c r="O35" s="716" t="s">
        <v>341</v>
      </c>
      <c r="P35" s="716" t="s">
        <v>641</v>
      </c>
    </row>
    <row r="36" spans="1:16" ht="55.8">
      <c r="A36" s="754"/>
      <c r="B36" s="717"/>
      <c r="C36" s="797" t="s">
        <v>461</v>
      </c>
      <c r="D36" s="798" t="str">
        <f>"Workpaper 1-RB Items, Line "&amp;'1-RB Items'!A25&amp;""</f>
        <v>Workpaper 1-RB Items, Line 14</v>
      </c>
      <c r="E36" s="799" t="str">
        <f>"Line "&amp;A26&amp;""</f>
        <v>Line 9</v>
      </c>
      <c r="F36" s="795" t="str">
        <f>"Col."&amp;D34&amp;" * Col. "&amp;E34&amp;""</f>
        <v>Col.2 * Col. 3</v>
      </c>
      <c r="G36" s="798" t="str">
        <f>"Workpaper 1-RB Items, Line "&amp;'1-RB Items'!A46&amp;""</f>
        <v>Workpaper 1-RB Items, Line 28</v>
      </c>
      <c r="H36" s="795" t="str">
        <f>"Col."&amp;D34&amp;" + Col. "&amp;G34&amp;""</f>
        <v>Col.2 + Col. 5</v>
      </c>
      <c r="I36" s="799" t="str">
        <f>"Line "&amp;A30&amp;""</f>
        <v>Line 11</v>
      </c>
      <c r="J36" s="795" t="str">
        <f>"Col."&amp;H34&amp;" + Col. "&amp;I34&amp;""</f>
        <v>Col.6 + Col. 7</v>
      </c>
      <c r="K36" s="800" t="str">
        <f>"Workpaper 5-Project Return, Line "&amp;'5-Project Return'!A25&amp;" through "&amp;'5-Project Return'!A33&amp;" "</f>
        <v xml:space="preserve">Workpaper 5-Project Return, Line 7 through 11 </v>
      </c>
      <c r="L36" s="798" t="str">
        <f>"Workpaper 1-RB Items, Line "&amp;'1-RB Items'!A104&amp;""</f>
        <v>Workpaper 1-RB Items, Line 58</v>
      </c>
      <c r="M36" s="816" t="str">
        <f>"Col."&amp;F34&amp;" + Col. "&amp;J34&amp;" + Col. "&amp;K34&amp;" + "&amp;L34&amp;""</f>
        <v>Col.4 + Col. 8 + Col. 9 + 10</v>
      </c>
      <c r="N36" s="773" t="s">
        <v>324</v>
      </c>
      <c r="O36" s="817" t="s">
        <v>326</v>
      </c>
      <c r="P36" s="816" t="str">
        <f>"Col."&amp;M34&amp;" + Col. "&amp;N34&amp;" + Col. "&amp;O34&amp;""</f>
        <v>Col.11 + Col. 12 + Col. 13</v>
      </c>
    </row>
    <row r="37" spans="1:16">
      <c r="A37" s="755"/>
      <c r="B37" s="718"/>
      <c r="C37" s="718"/>
      <c r="D37" s="718"/>
      <c r="E37" s="718"/>
      <c r="F37" s="719"/>
      <c r="G37" s="719"/>
      <c r="H37" s="718"/>
      <c r="I37" s="718"/>
      <c r="J37" s="720"/>
      <c r="K37" s="718"/>
      <c r="L37" s="718"/>
      <c r="M37" s="720"/>
      <c r="N37" s="721"/>
      <c r="O37" s="765"/>
      <c r="P37" s="721"/>
    </row>
    <row r="38" spans="1:16">
      <c r="A38" s="756">
        <f>+A30+1</f>
        <v>12</v>
      </c>
      <c r="B38" s="722"/>
      <c r="C38" s="723" t="s">
        <v>499</v>
      </c>
      <c r="D38" s="748"/>
      <c r="E38" s="726"/>
      <c r="F38" s="727"/>
      <c r="G38" s="749"/>
      <c r="H38" s="749"/>
      <c r="I38" s="726"/>
      <c r="J38" s="728"/>
      <c r="K38" s="727"/>
      <c r="L38" s="749"/>
      <c r="M38" s="728"/>
      <c r="N38" s="764"/>
      <c r="O38" s="320"/>
      <c r="P38" s="728"/>
    </row>
    <row r="39" spans="1:16">
      <c r="A39" s="756">
        <f>+A38+1</f>
        <v>13</v>
      </c>
      <c r="B39" s="722"/>
      <c r="C39" s="724" t="s">
        <v>365</v>
      </c>
      <c r="D39" s="729">
        <f>+'1-RB Items'!I25</f>
        <v>0</v>
      </c>
      <c r="E39" s="763" t="e">
        <f>+H26</f>
        <v>#DIV/0!</v>
      </c>
      <c r="F39" s="727" t="e">
        <f t="shared" ref="F39:F56" si="2">+D39*E39</f>
        <v>#DIV/0!</v>
      </c>
      <c r="G39" s="729">
        <f>+'1-RB Items'!I46</f>
        <v>0</v>
      </c>
      <c r="H39" s="805">
        <f>+D39+G39</f>
        <v>0</v>
      </c>
      <c r="I39" s="763" t="e">
        <f>+H30</f>
        <v>#DIV/0!</v>
      </c>
      <c r="J39" s="728" t="e">
        <f>+H39*I39</f>
        <v>#DIV/0!</v>
      </c>
      <c r="K39" s="727" t="e">
        <f>+'5-Project Return'!F25</f>
        <v>#DIV/0!</v>
      </c>
      <c r="L39" s="804">
        <f>+'1-RB Items'!C104</f>
        <v>0</v>
      </c>
      <c r="M39" s="728" t="e">
        <f>+F39+J39+K39+L39</f>
        <v>#DIV/0!</v>
      </c>
      <c r="N39" s="730" t="e">
        <f>+'7a19-True-up Adjustment'!I36*'10a19-Schedule 19 ATRRs'!M39/'10a19-Schedule 19 ATRRs'!M58</f>
        <v>#DIV/0!</v>
      </c>
      <c r="O39" s="766" t="e">
        <f>+'9-Corrections'!$F$29*'10a19-Schedule 19 ATRRs'!M39/'10a19-Schedule 19 ATRRs'!$M$58</f>
        <v>#DIV/0!</v>
      </c>
      <c r="P39" s="728" t="e">
        <f>+SUM(M39:O39)</f>
        <v>#DIV/0!</v>
      </c>
    </row>
    <row r="40" spans="1:16">
      <c r="A40" s="756">
        <f t="shared" ref="A40:A56" si="3">+A39+1</f>
        <v>14</v>
      </c>
      <c r="B40" s="722"/>
      <c r="C40" s="724" t="s">
        <v>370</v>
      </c>
      <c r="D40" s="729">
        <f>+'1-RB Items'!J25</f>
        <v>0</v>
      </c>
      <c r="E40" s="763" t="e">
        <f>+E39</f>
        <v>#DIV/0!</v>
      </c>
      <c r="F40" s="727" t="e">
        <f t="shared" si="2"/>
        <v>#DIV/0!</v>
      </c>
      <c r="G40" s="725">
        <f>+'1-RB Items'!J46</f>
        <v>0</v>
      </c>
      <c r="H40" s="805">
        <f t="shared" ref="H40:H56" si="4">+D40+G40</f>
        <v>0</v>
      </c>
      <c r="I40" s="763" t="e">
        <f>+I39</f>
        <v>#DIV/0!</v>
      </c>
      <c r="J40" s="728" t="e">
        <f t="shared" ref="J40:J41" si="5">+H40*I40</f>
        <v>#DIV/0!</v>
      </c>
      <c r="K40" s="727" t="e">
        <f>+'5-Project Return'!F27</f>
        <v>#DIV/0!</v>
      </c>
      <c r="L40" s="804">
        <f>+'1-RB Items'!D104</f>
        <v>0</v>
      </c>
      <c r="M40" s="728" t="e">
        <f>+F40+J40+K40+L40</f>
        <v>#DIV/0!</v>
      </c>
      <c r="N40" s="730" t="e">
        <f>+'7a19-True-up Adjustment'!I36*'10a19-Schedule 19 ATRRs'!M40/'10a19-Schedule 19 ATRRs'!M58</f>
        <v>#DIV/0!</v>
      </c>
      <c r="O40" s="766" t="e">
        <f>+'9-Corrections'!$F$29*'10a19-Schedule 19 ATRRs'!M40/'10a19-Schedule 19 ATRRs'!$M$58</f>
        <v>#DIV/0!</v>
      </c>
      <c r="P40" s="728" t="e">
        <f t="shared" ref="P40:P56" si="6">+SUM(M40:O40)</f>
        <v>#DIV/0!</v>
      </c>
    </row>
    <row r="41" spans="1:16">
      <c r="A41" s="756">
        <f t="shared" si="3"/>
        <v>15</v>
      </c>
      <c r="B41" s="722"/>
      <c r="C41" s="724" t="s">
        <v>371</v>
      </c>
      <c r="D41" s="729">
        <f>+'1-RB Items'!K25</f>
        <v>0</v>
      </c>
      <c r="E41" s="763" t="e">
        <f t="shared" ref="E41:E56" si="7">+E40</f>
        <v>#DIV/0!</v>
      </c>
      <c r="F41" s="727" t="e">
        <f t="shared" si="2"/>
        <v>#DIV/0!</v>
      </c>
      <c r="G41" s="725">
        <f>+'1-RB Items'!K46</f>
        <v>0</v>
      </c>
      <c r="H41" s="805">
        <f t="shared" si="4"/>
        <v>0</v>
      </c>
      <c r="I41" s="763" t="e">
        <f t="shared" ref="I41:I56" si="8">+I40</f>
        <v>#DIV/0!</v>
      </c>
      <c r="J41" s="728" t="e">
        <f t="shared" si="5"/>
        <v>#DIV/0!</v>
      </c>
      <c r="K41" s="727" t="e">
        <f>+'5-Project Return'!F29</f>
        <v>#DIV/0!</v>
      </c>
      <c r="L41" s="804">
        <f>+'1-RB Items'!E104</f>
        <v>0</v>
      </c>
      <c r="M41" s="728" t="e">
        <f>+F41+J41+K41+L41</f>
        <v>#DIV/0!</v>
      </c>
      <c r="N41" s="730" t="e">
        <f>+'7a19-True-up Adjustment'!I36*'10a19-Schedule 19 ATRRs'!M41/'10a19-Schedule 19 ATRRs'!M58</f>
        <v>#DIV/0!</v>
      </c>
      <c r="O41" s="766" t="e">
        <f>+'9-Corrections'!$F$29*'10a19-Schedule 19 ATRRs'!M41/'10a19-Schedule 19 ATRRs'!$M$58</f>
        <v>#DIV/0!</v>
      </c>
      <c r="P41" s="728" t="e">
        <f t="shared" si="6"/>
        <v>#DIV/0!</v>
      </c>
    </row>
    <row r="42" spans="1:16">
      <c r="A42" s="756">
        <f t="shared" si="3"/>
        <v>16</v>
      </c>
      <c r="B42" s="722"/>
      <c r="C42" s="724">
        <v>0</v>
      </c>
      <c r="D42" s="729">
        <v>0</v>
      </c>
      <c r="E42" s="763" t="e">
        <f t="shared" si="7"/>
        <v>#DIV/0!</v>
      </c>
      <c r="F42" s="727" t="e">
        <f t="shared" si="2"/>
        <v>#DIV/0!</v>
      </c>
      <c r="G42" s="725">
        <v>0</v>
      </c>
      <c r="H42" s="805">
        <f t="shared" si="4"/>
        <v>0</v>
      </c>
      <c r="I42" s="763" t="e">
        <f t="shared" si="8"/>
        <v>#DIV/0!</v>
      </c>
      <c r="J42" s="728" t="e">
        <f>+H42*I42</f>
        <v>#DIV/0!</v>
      </c>
      <c r="K42" s="779"/>
      <c r="L42" s="770">
        <v>0</v>
      </c>
      <c r="M42" s="728" t="e">
        <f t="shared" ref="M42:M56" si="9">+F42+J42+L42</f>
        <v>#DIV/0!</v>
      </c>
      <c r="N42" s="730">
        <v>0</v>
      </c>
      <c r="O42" s="766">
        <v>0</v>
      </c>
      <c r="P42" s="728" t="e">
        <f t="shared" si="6"/>
        <v>#DIV/0!</v>
      </c>
    </row>
    <row r="43" spans="1:16">
      <c r="A43" s="756">
        <f t="shared" si="3"/>
        <v>17</v>
      </c>
      <c r="B43" s="722"/>
      <c r="C43" s="724">
        <v>0</v>
      </c>
      <c r="D43" s="729">
        <v>0</v>
      </c>
      <c r="E43" s="763" t="e">
        <f t="shared" si="7"/>
        <v>#DIV/0!</v>
      </c>
      <c r="F43" s="727" t="e">
        <f t="shared" si="2"/>
        <v>#DIV/0!</v>
      </c>
      <c r="G43" s="725">
        <v>0</v>
      </c>
      <c r="H43" s="805">
        <f t="shared" si="4"/>
        <v>0</v>
      </c>
      <c r="I43" s="763" t="e">
        <f t="shared" si="8"/>
        <v>#DIV/0!</v>
      </c>
      <c r="J43" s="728" t="e">
        <f t="shared" ref="J43:J56" si="10">+H43*I43</f>
        <v>#DIV/0!</v>
      </c>
      <c r="K43" s="779"/>
      <c r="L43" s="731">
        <v>0</v>
      </c>
      <c r="M43" s="728" t="e">
        <f t="shared" si="9"/>
        <v>#DIV/0!</v>
      </c>
      <c r="N43" s="730">
        <v>0</v>
      </c>
      <c r="O43" s="766">
        <v>0</v>
      </c>
      <c r="P43" s="728" t="e">
        <f t="shared" si="6"/>
        <v>#DIV/0!</v>
      </c>
    </row>
    <row r="44" spans="1:16">
      <c r="A44" s="756">
        <f t="shared" si="3"/>
        <v>18</v>
      </c>
      <c r="B44" s="722"/>
      <c r="C44" s="724">
        <v>0</v>
      </c>
      <c r="D44" s="729">
        <v>0</v>
      </c>
      <c r="E44" s="763" t="e">
        <f t="shared" si="7"/>
        <v>#DIV/0!</v>
      </c>
      <c r="F44" s="727" t="e">
        <f t="shared" si="2"/>
        <v>#DIV/0!</v>
      </c>
      <c r="G44" s="725">
        <v>0</v>
      </c>
      <c r="H44" s="805">
        <f t="shared" si="4"/>
        <v>0</v>
      </c>
      <c r="I44" s="763" t="e">
        <f t="shared" si="8"/>
        <v>#DIV/0!</v>
      </c>
      <c r="J44" s="728" t="e">
        <f t="shared" si="10"/>
        <v>#DIV/0!</v>
      </c>
      <c r="K44" s="779"/>
      <c r="L44" s="731">
        <v>0</v>
      </c>
      <c r="M44" s="728" t="e">
        <f t="shared" si="9"/>
        <v>#DIV/0!</v>
      </c>
      <c r="N44" s="730">
        <v>0</v>
      </c>
      <c r="O44" s="766">
        <v>0</v>
      </c>
      <c r="P44" s="728" t="e">
        <f t="shared" si="6"/>
        <v>#DIV/0!</v>
      </c>
    </row>
    <row r="45" spans="1:16">
      <c r="A45" s="756">
        <f t="shared" si="3"/>
        <v>19</v>
      </c>
      <c r="B45" s="722"/>
      <c r="C45" s="724">
        <v>0</v>
      </c>
      <c r="D45" s="729">
        <v>0</v>
      </c>
      <c r="E45" s="763" t="e">
        <f t="shared" si="7"/>
        <v>#DIV/0!</v>
      </c>
      <c r="F45" s="727" t="e">
        <f t="shared" si="2"/>
        <v>#DIV/0!</v>
      </c>
      <c r="G45" s="725">
        <v>0</v>
      </c>
      <c r="H45" s="805">
        <f t="shared" si="4"/>
        <v>0</v>
      </c>
      <c r="I45" s="763" t="e">
        <f t="shared" si="8"/>
        <v>#DIV/0!</v>
      </c>
      <c r="J45" s="728" t="e">
        <f t="shared" si="10"/>
        <v>#DIV/0!</v>
      </c>
      <c r="K45" s="779"/>
      <c r="L45" s="731">
        <v>0</v>
      </c>
      <c r="M45" s="728" t="e">
        <f t="shared" si="9"/>
        <v>#DIV/0!</v>
      </c>
      <c r="N45" s="730">
        <v>0</v>
      </c>
      <c r="O45" s="766">
        <v>0</v>
      </c>
      <c r="P45" s="728" t="e">
        <f t="shared" si="6"/>
        <v>#DIV/0!</v>
      </c>
    </row>
    <row r="46" spans="1:16">
      <c r="A46" s="756">
        <f t="shared" si="3"/>
        <v>20</v>
      </c>
      <c r="B46" s="722"/>
      <c r="C46" s="724">
        <v>0</v>
      </c>
      <c r="D46" s="729">
        <v>0</v>
      </c>
      <c r="E46" s="763" t="e">
        <f t="shared" si="7"/>
        <v>#DIV/0!</v>
      </c>
      <c r="F46" s="727" t="e">
        <f t="shared" si="2"/>
        <v>#DIV/0!</v>
      </c>
      <c r="G46" s="725">
        <v>0</v>
      </c>
      <c r="H46" s="805">
        <f t="shared" si="4"/>
        <v>0</v>
      </c>
      <c r="I46" s="763" t="e">
        <f t="shared" si="8"/>
        <v>#DIV/0!</v>
      </c>
      <c r="J46" s="728" t="e">
        <f t="shared" si="10"/>
        <v>#DIV/0!</v>
      </c>
      <c r="K46" s="779"/>
      <c r="L46" s="731">
        <v>0</v>
      </c>
      <c r="M46" s="728" t="e">
        <f t="shared" si="9"/>
        <v>#DIV/0!</v>
      </c>
      <c r="N46" s="730">
        <v>0</v>
      </c>
      <c r="O46" s="766">
        <v>0</v>
      </c>
      <c r="P46" s="728" t="e">
        <f t="shared" si="6"/>
        <v>#DIV/0!</v>
      </c>
    </row>
    <row r="47" spans="1:16">
      <c r="A47" s="756">
        <f t="shared" si="3"/>
        <v>21</v>
      </c>
      <c r="B47" s="722"/>
      <c r="C47" s="724">
        <v>0</v>
      </c>
      <c r="D47" s="724">
        <v>0</v>
      </c>
      <c r="E47" s="763" t="e">
        <f t="shared" si="7"/>
        <v>#DIV/0!</v>
      </c>
      <c r="F47" s="727" t="e">
        <f t="shared" si="2"/>
        <v>#DIV/0!</v>
      </c>
      <c r="G47" s="725">
        <v>0</v>
      </c>
      <c r="H47" s="805">
        <f t="shared" si="4"/>
        <v>0</v>
      </c>
      <c r="I47" s="763" t="e">
        <f t="shared" si="8"/>
        <v>#DIV/0!</v>
      </c>
      <c r="J47" s="728" t="e">
        <f t="shared" si="10"/>
        <v>#DIV/0!</v>
      </c>
      <c r="K47" s="779"/>
      <c r="L47" s="731">
        <v>0</v>
      </c>
      <c r="M47" s="728" t="e">
        <f t="shared" si="9"/>
        <v>#DIV/0!</v>
      </c>
      <c r="N47" s="730">
        <v>0</v>
      </c>
      <c r="O47" s="766">
        <v>0</v>
      </c>
      <c r="P47" s="728" t="e">
        <f t="shared" si="6"/>
        <v>#DIV/0!</v>
      </c>
    </row>
    <row r="48" spans="1:16">
      <c r="A48" s="756">
        <f t="shared" si="3"/>
        <v>22</v>
      </c>
      <c r="B48" s="722"/>
      <c r="C48" s="724">
        <v>0</v>
      </c>
      <c r="D48" s="724">
        <v>0</v>
      </c>
      <c r="E48" s="763" t="e">
        <f t="shared" si="7"/>
        <v>#DIV/0!</v>
      </c>
      <c r="F48" s="727" t="e">
        <f t="shared" si="2"/>
        <v>#DIV/0!</v>
      </c>
      <c r="G48" s="725">
        <v>0</v>
      </c>
      <c r="H48" s="805">
        <f t="shared" si="4"/>
        <v>0</v>
      </c>
      <c r="I48" s="763" t="e">
        <f t="shared" si="8"/>
        <v>#DIV/0!</v>
      </c>
      <c r="J48" s="728" t="e">
        <f t="shared" si="10"/>
        <v>#DIV/0!</v>
      </c>
      <c r="K48" s="779"/>
      <c r="L48" s="731">
        <v>0</v>
      </c>
      <c r="M48" s="728" t="e">
        <f t="shared" si="9"/>
        <v>#DIV/0!</v>
      </c>
      <c r="N48" s="730">
        <v>0</v>
      </c>
      <c r="O48" s="766">
        <v>0</v>
      </c>
      <c r="P48" s="728" t="e">
        <f t="shared" si="6"/>
        <v>#DIV/0!</v>
      </c>
    </row>
    <row r="49" spans="1:18">
      <c r="A49" s="756">
        <f t="shared" si="3"/>
        <v>23</v>
      </c>
      <c r="B49" s="722"/>
      <c r="C49" s="724">
        <v>0</v>
      </c>
      <c r="D49" s="724">
        <v>0</v>
      </c>
      <c r="E49" s="763" t="e">
        <f t="shared" si="7"/>
        <v>#DIV/0!</v>
      </c>
      <c r="F49" s="727" t="e">
        <f t="shared" si="2"/>
        <v>#DIV/0!</v>
      </c>
      <c r="G49" s="725">
        <v>0</v>
      </c>
      <c r="H49" s="805">
        <f t="shared" si="4"/>
        <v>0</v>
      </c>
      <c r="I49" s="763" t="e">
        <f t="shared" si="8"/>
        <v>#DIV/0!</v>
      </c>
      <c r="J49" s="728" t="e">
        <f t="shared" si="10"/>
        <v>#DIV/0!</v>
      </c>
      <c r="K49" s="779"/>
      <c r="L49" s="731">
        <v>0</v>
      </c>
      <c r="M49" s="728" t="e">
        <f t="shared" si="9"/>
        <v>#DIV/0!</v>
      </c>
      <c r="N49" s="730">
        <v>0</v>
      </c>
      <c r="O49" s="766">
        <v>0</v>
      </c>
      <c r="P49" s="728" t="e">
        <f t="shared" si="6"/>
        <v>#DIV/0!</v>
      </c>
    </row>
    <row r="50" spans="1:18">
      <c r="A50" s="756">
        <f t="shared" si="3"/>
        <v>24</v>
      </c>
      <c r="B50" s="722"/>
      <c r="C50" s="724">
        <v>0</v>
      </c>
      <c r="D50" s="724">
        <v>0</v>
      </c>
      <c r="E50" s="763" t="e">
        <f t="shared" si="7"/>
        <v>#DIV/0!</v>
      </c>
      <c r="F50" s="727" t="e">
        <f t="shared" si="2"/>
        <v>#DIV/0!</v>
      </c>
      <c r="G50" s="725">
        <v>0</v>
      </c>
      <c r="H50" s="805">
        <f t="shared" si="4"/>
        <v>0</v>
      </c>
      <c r="I50" s="763" t="e">
        <f t="shared" si="8"/>
        <v>#DIV/0!</v>
      </c>
      <c r="J50" s="728" t="e">
        <f t="shared" si="10"/>
        <v>#DIV/0!</v>
      </c>
      <c r="K50" s="779"/>
      <c r="L50" s="731">
        <v>0</v>
      </c>
      <c r="M50" s="728" t="e">
        <f t="shared" si="9"/>
        <v>#DIV/0!</v>
      </c>
      <c r="N50" s="730">
        <v>0</v>
      </c>
      <c r="O50" s="766">
        <v>0</v>
      </c>
      <c r="P50" s="728" t="e">
        <f t="shared" si="6"/>
        <v>#DIV/0!</v>
      </c>
    </row>
    <row r="51" spans="1:18">
      <c r="A51" s="756">
        <f t="shared" si="3"/>
        <v>25</v>
      </c>
      <c r="B51" s="722"/>
      <c r="C51" s="724">
        <v>0</v>
      </c>
      <c r="D51" s="724">
        <v>0</v>
      </c>
      <c r="E51" s="763" t="e">
        <f t="shared" si="7"/>
        <v>#DIV/0!</v>
      </c>
      <c r="F51" s="727" t="e">
        <f t="shared" si="2"/>
        <v>#DIV/0!</v>
      </c>
      <c r="G51" s="725">
        <v>0</v>
      </c>
      <c r="H51" s="805">
        <f t="shared" si="4"/>
        <v>0</v>
      </c>
      <c r="I51" s="763" t="e">
        <f t="shared" si="8"/>
        <v>#DIV/0!</v>
      </c>
      <c r="J51" s="728" t="e">
        <f t="shared" si="10"/>
        <v>#DIV/0!</v>
      </c>
      <c r="K51" s="779"/>
      <c r="L51" s="729">
        <v>0</v>
      </c>
      <c r="M51" s="728" t="e">
        <f t="shared" si="9"/>
        <v>#DIV/0!</v>
      </c>
      <c r="N51" s="730">
        <v>0</v>
      </c>
      <c r="O51" s="766">
        <v>0</v>
      </c>
      <c r="P51" s="728" t="e">
        <f t="shared" si="6"/>
        <v>#DIV/0!</v>
      </c>
    </row>
    <row r="52" spans="1:18">
      <c r="A52" s="756">
        <f t="shared" si="3"/>
        <v>26</v>
      </c>
      <c r="B52" s="722"/>
      <c r="C52" s="724">
        <v>0</v>
      </c>
      <c r="D52" s="724">
        <v>0</v>
      </c>
      <c r="E52" s="763" t="e">
        <f t="shared" si="7"/>
        <v>#DIV/0!</v>
      </c>
      <c r="F52" s="727" t="e">
        <f t="shared" si="2"/>
        <v>#DIV/0!</v>
      </c>
      <c r="G52" s="725">
        <v>0</v>
      </c>
      <c r="H52" s="805">
        <f t="shared" si="4"/>
        <v>0</v>
      </c>
      <c r="I52" s="763" t="e">
        <f t="shared" si="8"/>
        <v>#DIV/0!</v>
      </c>
      <c r="J52" s="728" t="e">
        <f t="shared" si="10"/>
        <v>#DIV/0!</v>
      </c>
      <c r="K52" s="779"/>
      <c r="L52" s="729">
        <v>0</v>
      </c>
      <c r="M52" s="732" t="e">
        <f t="shared" si="9"/>
        <v>#DIV/0!</v>
      </c>
      <c r="N52" s="730">
        <v>0</v>
      </c>
      <c r="O52" s="766">
        <v>0</v>
      </c>
      <c r="P52" s="728" t="e">
        <f t="shared" si="6"/>
        <v>#DIV/0!</v>
      </c>
    </row>
    <row r="53" spans="1:18">
      <c r="A53" s="756">
        <f t="shared" si="3"/>
        <v>27</v>
      </c>
      <c r="B53" s="677"/>
      <c r="C53" s="724">
        <v>0</v>
      </c>
      <c r="D53" s="724">
        <v>0</v>
      </c>
      <c r="E53" s="763" t="e">
        <f t="shared" si="7"/>
        <v>#DIV/0!</v>
      </c>
      <c r="F53" s="727" t="e">
        <f t="shared" si="2"/>
        <v>#DIV/0!</v>
      </c>
      <c r="G53" s="725">
        <v>0</v>
      </c>
      <c r="H53" s="805">
        <f t="shared" si="4"/>
        <v>0</v>
      </c>
      <c r="I53" s="763" t="e">
        <f t="shared" si="8"/>
        <v>#DIV/0!</v>
      </c>
      <c r="J53" s="728" t="e">
        <f t="shared" si="10"/>
        <v>#DIV/0!</v>
      </c>
      <c r="K53" s="779"/>
      <c r="L53" s="729">
        <v>0</v>
      </c>
      <c r="M53" s="732" t="e">
        <f t="shared" si="9"/>
        <v>#DIV/0!</v>
      </c>
      <c r="N53" s="730">
        <v>0</v>
      </c>
      <c r="O53" s="766">
        <v>0</v>
      </c>
      <c r="P53" s="728" t="e">
        <f t="shared" si="6"/>
        <v>#DIV/0!</v>
      </c>
    </row>
    <row r="54" spans="1:18">
      <c r="A54" s="756">
        <f t="shared" si="3"/>
        <v>28</v>
      </c>
      <c r="B54" s="677"/>
      <c r="C54" s="724">
        <v>0</v>
      </c>
      <c r="D54" s="724">
        <v>0</v>
      </c>
      <c r="E54" s="763" t="e">
        <f t="shared" si="7"/>
        <v>#DIV/0!</v>
      </c>
      <c r="F54" s="727" t="e">
        <f t="shared" si="2"/>
        <v>#DIV/0!</v>
      </c>
      <c r="G54" s="725">
        <v>0</v>
      </c>
      <c r="H54" s="805">
        <f t="shared" si="4"/>
        <v>0</v>
      </c>
      <c r="I54" s="763" t="e">
        <f t="shared" si="8"/>
        <v>#DIV/0!</v>
      </c>
      <c r="J54" s="728" t="e">
        <f t="shared" si="10"/>
        <v>#DIV/0!</v>
      </c>
      <c r="K54" s="779"/>
      <c r="L54" s="729">
        <v>0</v>
      </c>
      <c r="M54" s="732" t="e">
        <f t="shared" si="9"/>
        <v>#DIV/0!</v>
      </c>
      <c r="N54" s="730">
        <v>0</v>
      </c>
      <c r="O54" s="766">
        <v>0</v>
      </c>
      <c r="P54" s="728" t="e">
        <f t="shared" si="6"/>
        <v>#DIV/0!</v>
      </c>
    </row>
    <row r="55" spans="1:18">
      <c r="A55" s="756">
        <f t="shared" si="3"/>
        <v>29</v>
      </c>
      <c r="B55" s="677"/>
      <c r="C55" s="724">
        <v>0</v>
      </c>
      <c r="D55" s="724">
        <v>0</v>
      </c>
      <c r="E55" s="763" t="e">
        <f t="shared" si="7"/>
        <v>#DIV/0!</v>
      </c>
      <c r="F55" s="727" t="e">
        <f t="shared" si="2"/>
        <v>#DIV/0!</v>
      </c>
      <c r="G55" s="725">
        <v>0</v>
      </c>
      <c r="H55" s="805">
        <f t="shared" si="4"/>
        <v>0</v>
      </c>
      <c r="I55" s="763" t="e">
        <f t="shared" si="8"/>
        <v>#DIV/0!</v>
      </c>
      <c r="J55" s="728" t="e">
        <f t="shared" si="10"/>
        <v>#DIV/0!</v>
      </c>
      <c r="K55" s="779"/>
      <c r="L55" s="729">
        <v>0</v>
      </c>
      <c r="M55" s="732" t="e">
        <f t="shared" si="9"/>
        <v>#DIV/0!</v>
      </c>
      <c r="N55" s="730">
        <v>0</v>
      </c>
      <c r="O55" s="766">
        <v>0</v>
      </c>
      <c r="P55" s="728" t="e">
        <f t="shared" si="6"/>
        <v>#DIV/0!</v>
      </c>
    </row>
    <row r="56" spans="1:18">
      <c r="A56" s="756">
        <f t="shared" si="3"/>
        <v>30</v>
      </c>
      <c r="B56" s="677"/>
      <c r="C56" s="724">
        <v>0</v>
      </c>
      <c r="D56" s="724">
        <v>0</v>
      </c>
      <c r="E56" s="763" t="e">
        <f t="shared" si="7"/>
        <v>#DIV/0!</v>
      </c>
      <c r="F56" s="727" t="e">
        <f t="shared" si="2"/>
        <v>#DIV/0!</v>
      </c>
      <c r="G56" s="725">
        <v>0</v>
      </c>
      <c r="H56" s="805">
        <f t="shared" si="4"/>
        <v>0</v>
      </c>
      <c r="I56" s="763" t="e">
        <f t="shared" si="8"/>
        <v>#DIV/0!</v>
      </c>
      <c r="J56" s="728" t="e">
        <f t="shared" si="10"/>
        <v>#DIV/0!</v>
      </c>
      <c r="K56" s="779"/>
      <c r="L56" s="729">
        <v>0</v>
      </c>
      <c r="M56" s="732" t="e">
        <f t="shared" si="9"/>
        <v>#DIV/0!</v>
      </c>
      <c r="N56" s="730">
        <v>0</v>
      </c>
      <c r="O56" s="766">
        <v>0</v>
      </c>
      <c r="P56" s="728" t="e">
        <f t="shared" si="6"/>
        <v>#DIV/0!</v>
      </c>
    </row>
    <row r="57" spans="1:18">
      <c r="A57" s="757"/>
      <c r="B57" s="733"/>
      <c r="C57" s="733"/>
      <c r="D57" s="733"/>
      <c r="E57" s="734"/>
      <c r="F57" s="735"/>
      <c r="G57" s="733"/>
      <c r="H57" s="733"/>
      <c r="I57" s="733"/>
      <c r="J57" s="736"/>
      <c r="K57" s="733"/>
      <c r="L57" s="733"/>
      <c r="M57" s="737"/>
      <c r="N57" s="736"/>
      <c r="O57" s="767"/>
      <c r="P57" s="740"/>
    </row>
    <row r="58" spans="1:18">
      <c r="A58" s="752">
        <f>+A56+1</f>
        <v>31</v>
      </c>
      <c r="B58" s="704"/>
      <c r="C58" s="680" t="s">
        <v>9</v>
      </c>
      <c r="D58" s="741">
        <f>SUM(D39:D56)</f>
        <v>0</v>
      </c>
      <c r="E58" s="741"/>
      <c r="F58" s="741" t="e">
        <f t="shared" ref="F58:G58" si="11">SUM(F39:F56)</f>
        <v>#DIV/0!</v>
      </c>
      <c r="G58" s="741">
        <f t="shared" si="11"/>
        <v>0</v>
      </c>
      <c r="H58" s="741">
        <f>SUM(H39:H56)</f>
        <v>0</v>
      </c>
      <c r="I58" s="678"/>
      <c r="J58" s="741" t="e">
        <f>SUM(J39:J56)</f>
        <v>#DIV/0!</v>
      </c>
      <c r="K58" s="741" t="e">
        <f>+SUM(K39:K56)</f>
        <v>#DIV/0!</v>
      </c>
      <c r="L58" s="727">
        <f>SUM(L38:L57)</f>
        <v>0</v>
      </c>
      <c r="M58" s="727" t="e">
        <f>SUM(M38:M57)</f>
        <v>#DIV/0!</v>
      </c>
      <c r="N58" s="727" t="e">
        <f>SUM(N38:N57)</f>
        <v>#DIV/0!</v>
      </c>
      <c r="O58" s="727" t="e">
        <f>SUM(O38:O57)</f>
        <v>#DIV/0!</v>
      </c>
      <c r="P58" s="727" t="e">
        <f>SUM(P38:P57)</f>
        <v>#DIV/0!</v>
      </c>
    </row>
    <row r="59" spans="1:18">
      <c r="A59" s="752"/>
      <c r="B59" s="677"/>
      <c r="C59" s="677"/>
      <c r="D59" s="677"/>
      <c r="E59" s="677"/>
      <c r="F59" s="677"/>
      <c r="G59" s="677"/>
      <c r="H59" s="677"/>
      <c r="I59" s="677"/>
      <c r="J59" s="677"/>
      <c r="K59" s="677"/>
      <c r="L59" s="677"/>
      <c r="M59" s="677"/>
      <c r="N59" s="677"/>
      <c r="O59" s="677"/>
      <c r="P59" s="677"/>
      <c r="Q59" s="677"/>
      <c r="R59" s="786" t="s">
        <v>653</v>
      </c>
    </row>
    <row r="60" spans="1:18" ht="15" thickBot="1">
      <c r="A60" s="758" t="s">
        <v>544</v>
      </c>
      <c r="B60" s="677"/>
      <c r="C60" s="677"/>
      <c r="D60" s="677"/>
      <c r="E60" s="677"/>
      <c r="F60" s="677"/>
      <c r="G60" s="677"/>
      <c r="H60" s="677"/>
      <c r="I60" s="677"/>
      <c r="J60" s="677"/>
      <c r="K60" s="677"/>
      <c r="L60" s="677"/>
      <c r="M60" s="677"/>
      <c r="N60" s="677"/>
      <c r="O60" s="677"/>
      <c r="P60" s="677"/>
      <c r="Q60" s="677"/>
      <c r="R60" s="677"/>
    </row>
    <row r="61" spans="1:18" ht="15" customHeight="1">
      <c r="A61" s="752" t="s">
        <v>35</v>
      </c>
      <c r="B61" s="677"/>
      <c r="C61" s="771" t="s">
        <v>746</v>
      </c>
      <c r="D61" s="771"/>
      <c r="E61" s="771"/>
      <c r="F61" s="771"/>
      <c r="G61" s="771"/>
      <c r="H61" s="771"/>
      <c r="I61" s="771"/>
      <c r="J61" s="761"/>
      <c r="K61" s="761"/>
      <c r="L61" s="761"/>
      <c r="M61" s="761"/>
      <c r="N61" s="761"/>
      <c r="O61" s="761"/>
      <c r="P61" s="761"/>
      <c r="Q61" s="761"/>
      <c r="R61" s="677"/>
    </row>
    <row r="62" spans="1:18" ht="15" customHeight="1">
      <c r="A62" s="752" t="s">
        <v>36</v>
      </c>
      <c r="B62" s="677"/>
      <c r="C62" s="771" t="s">
        <v>747</v>
      </c>
      <c r="D62" s="761"/>
      <c r="E62" s="761"/>
      <c r="F62" s="761"/>
      <c r="G62" s="761"/>
      <c r="H62" s="761"/>
      <c r="I62" s="761"/>
      <c r="J62" s="761"/>
      <c r="K62" s="761"/>
      <c r="L62" s="761"/>
      <c r="M62" s="761"/>
      <c r="N62" s="761"/>
      <c r="O62" s="761"/>
      <c r="P62" s="761"/>
      <c r="Q62" s="761"/>
      <c r="R62" s="677"/>
    </row>
    <row r="63" spans="1:18">
      <c r="A63" s="752" t="s">
        <v>37</v>
      </c>
      <c r="B63" s="743"/>
      <c r="C63" s="677" t="str">
        <f>"Ties to Appendix A, Line "&amp;'Appendix A'!A136&amp;", Col. "&amp;'Appendix A'!I10&amp;""</f>
        <v>Ties to Appendix A, Line 81, Col. (5)</v>
      </c>
      <c r="D63" s="744"/>
      <c r="E63" s="745"/>
      <c r="F63" s="743"/>
      <c r="G63" s="744"/>
      <c r="H63" s="743"/>
      <c r="I63" s="743"/>
      <c r="J63" s="743"/>
      <c r="K63" s="746"/>
      <c r="L63" s="743"/>
      <c r="M63" s="743"/>
      <c r="N63" s="743"/>
      <c r="O63" s="743"/>
      <c r="P63" s="745"/>
      <c r="Q63" s="747"/>
      <c r="R63" s="743"/>
    </row>
  </sheetData>
  <mergeCells count="3">
    <mergeCell ref="A1:R1"/>
    <mergeCell ref="A2:R2"/>
    <mergeCell ref="A3:R3"/>
  </mergeCells>
  <pageMargins left="0.7" right="0.7" top="0.75" bottom="0.75" header="0.3" footer="0.3"/>
  <pageSetup scale="1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88F5-D7D5-4FBF-B3B0-0AB84F596C85}">
  <sheetPr>
    <pageSetUpPr fitToPage="1"/>
  </sheetPr>
  <dimension ref="A1:W68"/>
  <sheetViews>
    <sheetView zoomScaleNormal="100" workbookViewId="0">
      <selection sqref="A1:T1"/>
    </sheetView>
  </sheetViews>
  <sheetFormatPr defaultRowHeight="14.4"/>
  <cols>
    <col min="1" max="1" width="7.6640625" style="760" customWidth="1"/>
    <col min="2" max="2" width="1.6640625" customWidth="1"/>
    <col min="3" max="3" width="52.44140625" customWidth="1"/>
    <col min="4" max="4" width="16.33203125" customWidth="1"/>
    <col min="5" max="5" width="25.6640625" customWidth="1"/>
    <col min="6" max="6" width="17.33203125" customWidth="1"/>
    <col min="7" max="7" width="18" customWidth="1"/>
    <col min="8" max="8" width="22.33203125" customWidth="1"/>
    <col min="9" max="10" width="17.6640625" customWidth="1"/>
    <col min="11" max="11" width="16.5546875" customWidth="1"/>
    <col min="12" max="12" width="18.88671875" customWidth="1"/>
    <col min="13" max="13" width="17.5546875" customWidth="1"/>
    <col min="14" max="14" width="15.44140625" customWidth="1"/>
    <col min="15" max="15" width="15" customWidth="1"/>
    <col min="16" max="16" width="18.5546875" customWidth="1"/>
    <col min="17" max="17" width="16.44140625" customWidth="1"/>
    <col min="18" max="18" width="25.109375" customWidth="1"/>
    <col min="19" max="19" width="16.6640625" customWidth="1"/>
    <col min="20" max="20" width="15.44140625" customWidth="1"/>
    <col min="21" max="21" width="18.33203125" customWidth="1"/>
    <col min="22" max="22" width="15.44140625" customWidth="1"/>
    <col min="23" max="23" width="14.5546875" customWidth="1"/>
  </cols>
  <sheetData>
    <row r="1" spans="1:20" ht="17.399999999999999">
      <c r="A1" s="908" t="s">
        <v>64</v>
      </c>
      <c r="B1" s="908"/>
      <c r="C1" s="908"/>
      <c r="D1" s="908"/>
      <c r="E1" s="908"/>
      <c r="F1" s="908"/>
      <c r="G1" s="908"/>
      <c r="H1" s="908"/>
      <c r="I1" s="908"/>
      <c r="J1" s="908"/>
      <c r="K1" s="908"/>
      <c r="L1" s="908"/>
      <c r="M1" s="908"/>
      <c r="N1" s="908"/>
      <c r="O1" s="908"/>
      <c r="P1" s="908"/>
      <c r="Q1" s="908"/>
      <c r="R1" s="908"/>
      <c r="S1" s="908"/>
      <c r="T1" s="908"/>
    </row>
    <row r="2" spans="1:20" ht="17.399999999999999">
      <c r="A2" s="909" t="s">
        <v>724</v>
      </c>
      <c r="B2" s="909"/>
      <c r="C2" s="909"/>
      <c r="D2" s="909"/>
      <c r="E2" s="909"/>
      <c r="F2" s="909"/>
      <c r="G2" s="909"/>
      <c r="H2" s="909"/>
      <c r="I2" s="909"/>
      <c r="J2" s="909"/>
      <c r="K2" s="909"/>
      <c r="L2" s="909"/>
      <c r="M2" s="909"/>
      <c r="N2" s="909"/>
      <c r="O2" s="909"/>
      <c r="P2" s="909"/>
      <c r="Q2" s="909"/>
      <c r="R2" s="909"/>
      <c r="S2" s="909"/>
      <c r="T2" s="909"/>
    </row>
    <row r="3" spans="1:20" ht="17.399999999999999">
      <c r="A3" s="877" t="str">
        <f>+'Appendix A'!K3</f>
        <v>Actual or Projected for the 12 Months Ended December ….</v>
      </c>
      <c r="B3" s="877"/>
      <c r="C3" s="877"/>
      <c r="D3" s="877"/>
      <c r="E3" s="877"/>
      <c r="F3" s="877"/>
      <c r="G3" s="877"/>
      <c r="H3" s="877"/>
      <c r="I3" s="877"/>
      <c r="J3" s="877"/>
      <c r="K3" s="877"/>
      <c r="L3" s="877"/>
      <c r="M3" s="877"/>
      <c r="N3" s="877"/>
      <c r="O3" s="877"/>
      <c r="P3" s="877"/>
      <c r="Q3" s="877"/>
      <c r="R3" s="877"/>
      <c r="S3" s="877"/>
      <c r="T3" s="877"/>
    </row>
    <row r="7" spans="1:20" ht="15.6">
      <c r="A7" s="750" t="s">
        <v>6</v>
      </c>
      <c r="B7" s="674"/>
      <c r="C7" s="675"/>
      <c r="D7" s="675"/>
      <c r="E7" s="673"/>
      <c r="F7" s="674"/>
      <c r="G7" s="675"/>
      <c r="H7" s="673"/>
      <c r="I7" s="673"/>
      <c r="J7" s="673"/>
      <c r="K7" s="676"/>
      <c r="L7" s="676"/>
      <c r="M7" s="674"/>
      <c r="N7" s="674"/>
      <c r="O7" s="674"/>
      <c r="P7" s="674"/>
      <c r="Q7" s="676"/>
      <c r="R7" s="676"/>
      <c r="S7" s="677"/>
      <c r="T7" s="678"/>
    </row>
    <row r="8" spans="1:20" ht="15.6">
      <c r="A8" s="751" t="s">
        <v>7</v>
      </c>
      <c r="B8" s="682"/>
      <c r="C8" s="681" t="s">
        <v>630</v>
      </c>
      <c r="D8" s="683"/>
      <c r="E8" s="681" t="s">
        <v>631</v>
      </c>
      <c r="F8" s="682"/>
      <c r="G8" s="683"/>
      <c r="H8" s="684" t="s">
        <v>632</v>
      </c>
      <c r="I8" s="681"/>
      <c r="J8" s="681"/>
      <c r="K8" s="677"/>
      <c r="M8" s="684"/>
      <c r="N8" s="684"/>
      <c r="O8" s="685"/>
      <c r="P8" s="685"/>
      <c r="Q8" s="676"/>
      <c r="R8" s="676"/>
      <c r="S8" s="677"/>
      <c r="T8" s="680"/>
    </row>
    <row r="9" spans="1:20" ht="15.6">
      <c r="A9" s="521"/>
      <c r="B9" s="674"/>
      <c r="C9" s="677"/>
      <c r="D9" s="686"/>
      <c r="E9" s="686" t="s">
        <v>10</v>
      </c>
      <c r="F9" s="674"/>
      <c r="G9" s="686"/>
      <c r="H9" s="687" t="s">
        <v>11</v>
      </c>
      <c r="I9" s="686"/>
      <c r="J9" s="686"/>
      <c r="K9" s="677"/>
      <c r="M9" s="686"/>
      <c r="N9" s="687"/>
      <c r="O9" s="687"/>
      <c r="P9" s="687"/>
      <c r="Q9" s="676"/>
      <c r="R9" s="676"/>
      <c r="S9" s="688"/>
      <c r="T9" s="678"/>
    </row>
    <row r="10" spans="1:20" ht="15.6">
      <c r="A10" s="752"/>
      <c r="B10" s="674"/>
      <c r="C10" s="689"/>
      <c r="D10" s="689"/>
      <c r="E10" s="676"/>
      <c r="F10" s="674"/>
      <c r="G10" s="689"/>
      <c r="H10" s="676"/>
      <c r="I10" s="676"/>
      <c r="J10" s="676"/>
      <c r="K10" s="677"/>
      <c r="M10" s="676"/>
      <c r="N10" s="676"/>
      <c r="O10" s="676"/>
      <c r="P10" s="676"/>
      <c r="Q10" s="676"/>
      <c r="R10" s="676"/>
      <c r="S10" s="678"/>
      <c r="T10" s="680"/>
    </row>
    <row r="11" spans="1:20" ht="15.6">
      <c r="A11" s="751"/>
      <c r="B11" s="674"/>
      <c r="C11" s="675"/>
      <c r="D11" s="675"/>
      <c r="E11" s="676"/>
      <c r="F11" s="674"/>
      <c r="G11" s="675"/>
      <c r="H11" s="676"/>
      <c r="I11" s="676"/>
      <c r="J11" s="676"/>
      <c r="K11" s="677"/>
      <c r="M11" s="676"/>
      <c r="N11" s="676"/>
      <c r="O11" s="676"/>
      <c r="P11" s="676"/>
      <c r="Q11" s="676"/>
      <c r="R11" s="676"/>
      <c r="S11" s="678"/>
      <c r="T11" s="680"/>
    </row>
    <row r="12" spans="1:20" ht="15.6">
      <c r="A12" s="521">
        <v>1</v>
      </c>
      <c r="B12" s="674"/>
      <c r="C12" s="675" t="s">
        <v>647</v>
      </c>
      <c r="D12" s="675"/>
      <c r="E12" s="444" t="str">
        <f>"Appendix A, Line "&amp;'Appendix A'!$A$15&amp;""</f>
        <v>Appendix A, Line 2</v>
      </c>
      <c r="F12" s="674"/>
      <c r="G12" s="675"/>
      <c r="H12" s="692">
        <f>+'Appendix A'!N15</f>
        <v>0</v>
      </c>
      <c r="I12" s="690"/>
      <c r="J12" s="690"/>
      <c r="K12" s="677"/>
      <c r="M12" s="674"/>
      <c r="N12" s="674"/>
      <c r="O12" s="674"/>
      <c r="P12" s="674"/>
      <c r="Q12" s="676"/>
      <c r="R12" s="676"/>
      <c r="S12" s="678"/>
      <c r="T12" s="680"/>
    </row>
    <row r="13" spans="1:20" ht="15.6">
      <c r="A13" s="521">
        <f>+A12+1</f>
        <v>2</v>
      </c>
      <c r="B13" s="674"/>
      <c r="C13" s="675" t="s">
        <v>766</v>
      </c>
      <c r="D13" s="675"/>
      <c r="E13" s="444" t="str">
        <f>"Appendix A, Line "&amp;'Appendix A'!$A$48&amp;""</f>
        <v>Appendix A, Line 27</v>
      </c>
      <c r="F13" s="674"/>
      <c r="G13" s="675"/>
      <c r="H13" s="692">
        <f>+'Appendix A'!N48</f>
        <v>0</v>
      </c>
      <c r="I13" s="690"/>
      <c r="J13" s="690"/>
      <c r="K13" s="677"/>
      <c r="M13" s="674"/>
      <c r="N13" s="674"/>
      <c r="O13" s="674"/>
      <c r="P13" s="674"/>
      <c r="Q13" s="676"/>
      <c r="R13" s="676"/>
      <c r="S13" s="678"/>
      <c r="T13" s="680"/>
    </row>
    <row r="14" spans="1:20" ht="15.6">
      <c r="A14" s="521">
        <f t="shared" ref="A14:A17" si="0">+A13+1</f>
        <v>3</v>
      </c>
      <c r="B14" s="674"/>
      <c r="C14" s="675" t="s">
        <v>777</v>
      </c>
      <c r="D14" s="675"/>
      <c r="E14" s="444" t="str">
        <f>"Appendix A, Line "&amp;'Appendix A'!$A$50&amp;""</f>
        <v>Appendix A, Line 28</v>
      </c>
      <c r="F14" s="674"/>
      <c r="G14" s="675"/>
      <c r="H14" s="801">
        <f>+'Appendix A'!N50</f>
        <v>0</v>
      </c>
      <c r="I14" s="690"/>
      <c r="J14" s="690"/>
      <c r="K14" s="677"/>
      <c r="M14" s="674"/>
      <c r="N14" s="674"/>
      <c r="O14" s="674"/>
      <c r="P14" s="674"/>
      <c r="Q14" s="676"/>
      <c r="R14" s="676"/>
      <c r="S14" s="678"/>
      <c r="T14" s="680"/>
    </row>
    <row r="15" spans="1:20" ht="15.6">
      <c r="A15" s="521">
        <f t="shared" si="0"/>
        <v>4</v>
      </c>
      <c r="B15" s="674"/>
      <c r="C15" s="675" t="s">
        <v>9</v>
      </c>
      <c r="D15" s="675"/>
      <c r="E15" s="455" t="str">
        <f>"(Sum of Lines "&amp;A12&amp;" through "&amp;A14&amp;")"</f>
        <v>(Sum of Lines 1 through 3)</v>
      </c>
      <c r="F15" s="674"/>
      <c r="G15" s="675"/>
      <c r="H15" s="692">
        <f>+SUM(H12:H14)</f>
        <v>0</v>
      </c>
      <c r="I15" s="690"/>
      <c r="J15" s="690"/>
      <c r="K15" s="677"/>
      <c r="M15" s="674"/>
      <c r="N15" s="674"/>
      <c r="O15" s="674"/>
      <c r="P15" s="674"/>
      <c r="Q15" s="676"/>
      <c r="R15" s="676"/>
      <c r="S15" s="678"/>
      <c r="T15" s="680"/>
    </row>
    <row r="16" spans="1:20" ht="15.6">
      <c r="A16" s="521">
        <f t="shared" si="0"/>
        <v>5</v>
      </c>
      <c r="B16" s="674"/>
      <c r="C16" s="675" t="s">
        <v>648</v>
      </c>
      <c r="D16" s="675"/>
      <c r="E16" s="444" t="str">
        <f>"Appendix A, Line "&amp;'Appendix A'!$A$25&amp;""</f>
        <v>Appendix A, Line 10</v>
      </c>
      <c r="F16" s="674"/>
      <c r="G16" s="675"/>
      <c r="H16" s="801">
        <f>+'Appendix A'!N25</f>
        <v>0</v>
      </c>
      <c r="I16" s="690"/>
      <c r="J16" s="690"/>
      <c r="K16" s="677"/>
      <c r="M16" s="674"/>
      <c r="N16" s="674"/>
      <c r="O16" s="674"/>
      <c r="P16" s="674"/>
      <c r="Q16" s="676"/>
      <c r="R16" s="676"/>
      <c r="S16" s="678"/>
      <c r="T16" s="680"/>
    </row>
    <row r="17" spans="1:23" ht="15.6">
      <c r="A17" s="521">
        <f t="shared" si="0"/>
        <v>6</v>
      </c>
      <c r="B17" s="674"/>
      <c r="C17" s="675" t="s">
        <v>654</v>
      </c>
      <c r="D17" s="675"/>
      <c r="E17" s="455" t="str">
        <f>"(Sum of Lines "&amp;A15&amp;" + "&amp;A16&amp;")"</f>
        <v>(Sum of Lines 4 + 5)</v>
      </c>
      <c r="F17" s="674"/>
      <c r="G17" s="675"/>
      <c r="H17" s="693">
        <f>+H15+H16</f>
        <v>0</v>
      </c>
      <c r="I17" s="690"/>
      <c r="J17" s="690"/>
      <c r="K17" s="677"/>
      <c r="M17" s="674"/>
      <c r="N17" s="674"/>
      <c r="O17" s="674"/>
      <c r="P17" s="674"/>
      <c r="Q17" s="676"/>
      <c r="R17" s="676"/>
      <c r="S17" s="678"/>
      <c r="T17" s="680"/>
    </row>
    <row r="18" spans="1:23" ht="15.6">
      <c r="A18" s="521"/>
      <c r="B18" s="674"/>
      <c r="D18" s="675"/>
      <c r="E18" s="691"/>
      <c r="F18" s="674"/>
      <c r="G18" s="675"/>
      <c r="H18" s="676"/>
      <c r="I18" s="690"/>
      <c r="J18" s="690"/>
      <c r="K18" s="677"/>
      <c r="M18" s="676"/>
      <c r="N18" s="695"/>
      <c r="O18" s="674"/>
      <c r="P18" s="674"/>
      <c r="Q18" s="676"/>
      <c r="R18" s="676"/>
      <c r="S18" s="678"/>
      <c r="T18" s="678"/>
    </row>
    <row r="19" spans="1:23" ht="15.6">
      <c r="A19" s="521">
        <f>+A17+1</f>
        <v>7</v>
      </c>
      <c r="B19" s="674"/>
      <c r="C19" s="675" t="s">
        <v>633</v>
      </c>
      <c r="D19" s="675"/>
      <c r="E19" s="444" t="str">
        <f>"Appendix A, Line "&amp;'Appendix A'!$A$88&amp;""</f>
        <v>Appendix A, Line 49</v>
      </c>
      <c r="F19" s="674"/>
      <c r="G19" s="675"/>
      <c r="H19" s="693" t="e">
        <f>+'Appendix A'!N88</f>
        <v>#DIV/0!</v>
      </c>
      <c r="I19" s="690"/>
      <c r="J19" s="690"/>
      <c r="K19" s="677"/>
      <c r="M19" s="676"/>
      <c r="N19" s="695"/>
      <c r="O19" s="696"/>
      <c r="P19" s="696"/>
      <c r="Q19" s="676"/>
      <c r="R19" s="676"/>
      <c r="S19" s="697"/>
      <c r="T19" s="698"/>
    </row>
    <row r="21" spans="1:23" ht="15.6">
      <c r="A21" s="521">
        <f>+A19+1</f>
        <v>8</v>
      </c>
      <c r="B21" s="674"/>
      <c r="C21" s="675" t="s">
        <v>642</v>
      </c>
      <c r="D21" s="675"/>
      <c r="E21" s="444" t="str">
        <f>"Appendix A, Line "&amp;'Appendix A'!$A$105&amp;""</f>
        <v>Appendix A, Line 61</v>
      </c>
      <c r="F21" s="674"/>
      <c r="G21" s="675"/>
      <c r="H21" s="693" t="e">
        <f>+'Appendix A'!N105</f>
        <v>#DIV/0!</v>
      </c>
      <c r="I21" s="690"/>
      <c r="J21" s="690"/>
      <c r="K21" s="677"/>
      <c r="M21" s="699"/>
      <c r="N21" s="695"/>
      <c r="O21" s="676"/>
      <c r="P21" s="676"/>
      <c r="Q21" s="676"/>
      <c r="R21" s="676"/>
      <c r="S21" s="678"/>
      <c r="T21" s="678"/>
      <c r="U21" s="700"/>
      <c r="V21" s="678"/>
      <c r="W21" s="680"/>
    </row>
    <row r="22" spans="1:23" ht="15.6">
      <c r="A22" s="521"/>
      <c r="B22" s="674"/>
      <c r="C22" s="675"/>
      <c r="D22" s="675"/>
      <c r="E22" s="691"/>
      <c r="F22" s="674"/>
      <c r="G22" s="675"/>
      <c r="H22" s="693"/>
      <c r="I22" s="690"/>
      <c r="J22" s="690"/>
      <c r="K22" s="677"/>
      <c r="M22" s="699"/>
      <c r="N22" s="695"/>
      <c r="O22" s="676"/>
      <c r="P22" s="676"/>
      <c r="Q22" s="676"/>
      <c r="R22" s="676"/>
      <c r="S22" s="678"/>
      <c r="T22" s="678"/>
      <c r="U22" s="700"/>
      <c r="V22" s="678"/>
      <c r="W22" s="680"/>
    </row>
    <row r="23" spans="1:23" ht="15.6">
      <c r="A23" s="521">
        <f>+A21+1</f>
        <v>9</v>
      </c>
      <c r="B23" s="674"/>
      <c r="C23" s="675" t="s">
        <v>658</v>
      </c>
      <c r="D23" s="675"/>
      <c r="E23" s="444" t="str">
        <f>"Appendix A, Line "&amp;'Appendix A'!A92&amp;" + Line "&amp;'Appendix A'!A93&amp;""</f>
        <v>Appendix A, Line 51 + Line 52</v>
      </c>
      <c r="F23" s="674"/>
      <c r="G23" s="675"/>
      <c r="H23" s="693" t="e">
        <f>+'Appendix A'!N92+'Appendix A'!N93</f>
        <v>#DIV/0!</v>
      </c>
      <c r="I23" s="690"/>
      <c r="J23" s="690"/>
      <c r="K23" s="677"/>
      <c r="M23" s="699"/>
      <c r="N23" s="695"/>
      <c r="O23" s="676"/>
      <c r="P23" s="676"/>
      <c r="Q23" s="676"/>
      <c r="R23" s="676"/>
      <c r="S23" s="678"/>
      <c r="T23" s="678"/>
      <c r="U23" s="700"/>
      <c r="V23" s="678"/>
      <c r="W23" s="680"/>
    </row>
    <row r="24" spans="1:23" ht="15.6">
      <c r="A24" s="521"/>
      <c r="B24" s="674"/>
      <c r="C24" s="675"/>
      <c r="D24" s="675"/>
      <c r="E24" s="691"/>
      <c r="F24" s="674"/>
      <c r="G24" s="675"/>
      <c r="H24" s="693"/>
      <c r="I24" s="690"/>
      <c r="J24" s="806"/>
      <c r="K24" s="807"/>
      <c r="L24" s="808"/>
      <c r="M24" s="699"/>
      <c r="N24" s="695"/>
      <c r="O24" s="676"/>
      <c r="P24" s="676"/>
      <c r="Q24" s="676"/>
      <c r="R24" s="676"/>
      <c r="S24" s="678"/>
      <c r="T24" s="678"/>
      <c r="U24" s="700"/>
      <c r="V24" s="678"/>
      <c r="W24" s="680"/>
    </row>
    <row r="25" spans="1:23" ht="15.6">
      <c r="A25" s="521">
        <f>+A23+1</f>
        <v>10</v>
      </c>
      <c r="B25" s="674"/>
      <c r="C25" s="675" t="s">
        <v>33</v>
      </c>
      <c r="D25" s="675"/>
      <c r="E25" s="444" t="str">
        <f>"Appendix A 1, Line "&amp;'Appendix A'!$A$128&amp;""</f>
        <v>Appendix A 1, Line 77</v>
      </c>
      <c r="F25" s="674"/>
      <c r="G25" s="675"/>
      <c r="H25" s="694">
        <f>+'Appendix A'!N128</f>
        <v>0</v>
      </c>
      <c r="I25" s="690"/>
      <c r="J25" s="690"/>
      <c r="K25" s="677"/>
      <c r="M25" s="699"/>
      <c r="N25" s="695"/>
      <c r="O25" s="676"/>
      <c r="P25" s="676"/>
      <c r="Q25" s="676"/>
      <c r="R25" s="676"/>
      <c r="S25" s="678"/>
      <c r="T25" s="678"/>
      <c r="U25" s="700"/>
      <c r="V25" s="678"/>
      <c r="W25" s="680"/>
    </row>
    <row r="26" spans="1:23" ht="15.6">
      <c r="A26" s="521"/>
      <c r="B26" s="674"/>
      <c r="C26" s="675"/>
      <c r="D26" s="675"/>
      <c r="E26" s="691"/>
      <c r="F26" s="674"/>
      <c r="G26" s="675"/>
      <c r="H26" s="693"/>
      <c r="I26" s="690"/>
      <c r="J26" s="690"/>
      <c r="K26" s="677"/>
      <c r="M26" s="699"/>
      <c r="N26" s="695"/>
      <c r="O26" s="676"/>
      <c r="P26" s="676"/>
      <c r="Q26" s="676"/>
      <c r="R26" s="676"/>
      <c r="S26" s="678"/>
      <c r="T26" s="678"/>
      <c r="U26" s="700"/>
      <c r="V26" s="678"/>
      <c r="W26" s="680"/>
    </row>
    <row r="27" spans="1:23" ht="15.6">
      <c r="A27" s="521">
        <f>+A25+1</f>
        <v>11</v>
      </c>
      <c r="B27" s="674"/>
      <c r="C27" s="675" t="s">
        <v>644</v>
      </c>
      <c r="D27" s="675"/>
      <c r="E27" s="455" t="str">
        <f>"(Sum of Lines "&amp;A19&amp;" through "&amp;A25&amp;")"</f>
        <v>(Sum of Lines 7 through 10)</v>
      </c>
      <c r="F27" s="674"/>
      <c r="G27" s="675"/>
      <c r="H27" s="693" t="e">
        <f>+SUM(H19:H25)</f>
        <v>#DIV/0!</v>
      </c>
      <c r="I27" s="690"/>
      <c r="J27" s="690"/>
      <c r="K27" s="677"/>
      <c r="M27" s="699"/>
      <c r="N27" s="695"/>
      <c r="O27" s="676"/>
      <c r="P27" s="676"/>
      <c r="Q27" s="676"/>
      <c r="R27" s="676"/>
      <c r="S27" s="678"/>
      <c r="T27" s="678"/>
      <c r="U27" s="700"/>
      <c r="V27" s="678"/>
      <c r="W27" s="680"/>
    </row>
    <row r="28" spans="1:23" ht="15.6">
      <c r="A28" s="521"/>
      <c r="B28" s="674"/>
      <c r="C28" s="675"/>
      <c r="D28" s="675"/>
      <c r="E28" s="691"/>
      <c r="F28" s="674"/>
      <c r="G28" s="675"/>
      <c r="H28" s="693"/>
      <c r="I28" s="690"/>
      <c r="J28" s="690"/>
      <c r="K28" s="677"/>
      <c r="M28" s="699"/>
      <c r="N28" s="695"/>
      <c r="O28" s="676"/>
      <c r="P28" s="676"/>
      <c r="Q28" s="676"/>
      <c r="R28" s="676"/>
      <c r="S28" s="678"/>
      <c r="T28" s="678"/>
      <c r="U28" s="700"/>
      <c r="V28" s="678"/>
      <c r="W28" s="680"/>
    </row>
    <row r="29" spans="1:23" ht="15.6">
      <c r="A29" s="521">
        <f>+A27+1</f>
        <v>12</v>
      </c>
      <c r="B29" s="674"/>
      <c r="C29" s="689" t="s">
        <v>645</v>
      </c>
      <c r="D29" s="675"/>
      <c r="E29" s="455" t="str">
        <f>"Line "&amp;A27&amp;" / Line "&amp;A15&amp;""</f>
        <v>Line 11 / Line 4</v>
      </c>
      <c r="F29" s="674"/>
      <c r="G29" s="675"/>
      <c r="H29" s="832" t="e">
        <f>+H27/H15</f>
        <v>#DIV/0!</v>
      </c>
      <c r="I29" s="690"/>
      <c r="J29" s="690"/>
      <c r="K29" s="677"/>
      <c r="M29" s="701"/>
      <c r="N29" s="702"/>
      <c r="O29" s="676"/>
      <c r="P29" s="676"/>
      <c r="Q29" s="703"/>
      <c r="R29" s="703"/>
      <c r="S29" s="704"/>
      <c r="T29" s="677"/>
      <c r="U29" s="677"/>
      <c r="V29" s="679"/>
      <c r="W29" s="678" t="s">
        <v>2</v>
      </c>
    </row>
    <row r="30" spans="1:23" ht="15.6">
      <c r="A30" s="521"/>
      <c r="B30" s="674"/>
      <c r="C30" s="675"/>
      <c r="D30" s="675"/>
      <c r="E30" s="691"/>
      <c r="F30" s="674"/>
      <c r="G30" s="675"/>
      <c r="H30" s="699"/>
      <c r="I30" s="690"/>
      <c r="J30" s="690"/>
      <c r="K30" s="677"/>
      <c r="M30" s="699"/>
      <c r="N30" s="695"/>
      <c r="O30" s="676"/>
      <c r="P30" s="676"/>
      <c r="Q30" s="676"/>
      <c r="R30" s="676"/>
      <c r="S30" s="705"/>
      <c r="T30" s="678"/>
      <c r="U30" s="678"/>
      <c r="V30" s="678"/>
      <c r="W30" s="680"/>
    </row>
    <row r="31" spans="1:23" ht="15.6">
      <c r="A31" s="521">
        <f>+A29+1</f>
        <v>13</v>
      </c>
      <c r="B31" s="674"/>
      <c r="C31" s="675" t="s">
        <v>643</v>
      </c>
      <c r="D31" s="675"/>
      <c r="E31" s="444" t="str">
        <f>"Appendix A 1, Line "&amp;'Appendix A'!A118&amp;" + "&amp;'Appendix A'!A123&amp;""</f>
        <v>Appendix A 1, Line 72 + 75</v>
      </c>
      <c r="F31" s="674"/>
      <c r="G31" s="675"/>
      <c r="H31" s="693" t="e">
        <f>+'Appendix A'!N118+'Appendix A'!N123</f>
        <v>#DIV/0!</v>
      </c>
      <c r="I31" s="690"/>
      <c r="J31" s="690"/>
      <c r="K31" s="677"/>
      <c r="M31" s="699"/>
      <c r="N31" s="695"/>
      <c r="O31" s="674"/>
      <c r="P31" s="674"/>
      <c r="Q31" s="706"/>
      <c r="R31" s="706"/>
      <c r="S31" s="707"/>
      <c r="T31" s="678"/>
      <c r="U31" s="678"/>
      <c r="V31" s="678"/>
      <c r="W31" s="680"/>
    </row>
    <row r="32" spans="1:23" ht="15.6">
      <c r="A32" s="521"/>
      <c r="B32" s="674"/>
      <c r="C32" s="675"/>
      <c r="D32" s="675"/>
      <c r="E32" s="691"/>
      <c r="F32" s="674"/>
      <c r="G32" s="675"/>
      <c r="H32" s="699"/>
      <c r="I32" s="690"/>
      <c r="J32" s="690"/>
      <c r="K32" s="677"/>
      <c r="M32" s="699"/>
      <c r="N32" s="695"/>
      <c r="O32" s="674"/>
      <c r="P32" s="674"/>
      <c r="Q32" s="706"/>
      <c r="R32" s="706"/>
      <c r="S32" s="707"/>
      <c r="T32" s="678"/>
      <c r="U32" s="678"/>
      <c r="V32" s="678"/>
      <c r="W32" s="680"/>
    </row>
    <row r="33" spans="1:23" ht="15.6">
      <c r="A33" s="521">
        <f>+A31+1</f>
        <v>14</v>
      </c>
      <c r="B33" s="708"/>
      <c r="C33" s="709" t="s">
        <v>646</v>
      </c>
      <c r="D33" s="676"/>
      <c r="E33" s="455" t="str">
        <f>"Line "&amp;A31&amp;" / Line "&amp;A17&amp;""</f>
        <v>Line 13 / Line 6</v>
      </c>
      <c r="F33" s="674"/>
      <c r="G33" s="676"/>
      <c r="H33" s="832" t="e">
        <f>+H31/H17</f>
        <v>#DIV/0!</v>
      </c>
      <c r="I33" s="690"/>
      <c r="J33" s="690"/>
      <c r="K33" s="677"/>
      <c r="M33" s="701"/>
      <c r="N33" s="702"/>
      <c r="O33" s="674"/>
      <c r="P33" s="674"/>
      <c r="Q33" s="706"/>
      <c r="R33" s="706"/>
      <c r="S33" s="707"/>
      <c r="T33" s="678"/>
      <c r="U33" s="678"/>
      <c r="V33" s="678"/>
      <c r="W33" s="680"/>
    </row>
    <row r="37" spans="1:23">
      <c r="A37" s="752"/>
      <c r="B37" s="677"/>
      <c r="C37" s="711">
        <v>1</v>
      </c>
      <c r="D37" s="711">
        <f t="shared" ref="D37:J37" si="1">+C37+1</f>
        <v>2</v>
      </c>
      <c r="E37" s="825">
        <f t="shared" si="1"/>
        <v>3</v>
      </c>
      <c r="F37" s="825">
        <f t="shared" si="1"/>
        <v>4</v>
      </c>
      <c r="G37" s="825">
        <f t="shared" si="1"/>
        <v>5</v>
      </c>
      <c r="H37" s="711">
        <f t="shared" si="1"/>
        <v>6</v>
      </c>
      <c r="I37" s="711">
        <f t="shared" si="1"/>
        <v>7</v>
      </c>
      <c r="J37" s="711">
        <f t="shared" si="1"/>
        <v>8</v>
      </c>
      <c r="K37" s="711">
        <f t="shared" ref="K37:N37" si="2">+J37+1</f>
        <v>9</v>
      </c>
      <c r="L37" s="711">
        <f t="shared" si="2"/>
        <v>10</v>
      </c>
      <c r="M37" s="711">
        <f t="shared" si="2"/>
        <v>11</v>
      </c>
      <c r="N37" s="711">
        <f t="shared" si="2"/>
        <v>12</v>
      </c>
      <c r="O37" s="824">
        <f t="shared" ref="O37:V37" si="3">+N37+1</f>
        <v>13</v>
      </c>
      <c r="P37" s="711">
        <f t="shared" si="3"/>
        <v>14</v>
      </c>
      <c r="Q37" s="711">
        <f t="shared" si="3"/>
        <v>15</v>
      </c>
      <c r="R37" s="711">
        <f t="shared" si="3"/>
        <v>16</v>
      </c>
      <c r="S37" s="711">
        <f t="shared" si="3"/>
        <v>17</v>
      </c>
      <c r="T37" s="711">
        <f t="shared" si="3"/>
        <v>18</v>
      </c>
      <c r="U37" s="711">
        <f t="shared" si="3"/>
        <v>19</v>
      </c>
      <c r="V37" s="711">
        <f t="shared" si="3"/>
        <v>20</v>
      </c>
    </row>
    <row r="38" spans="1:23" ht="53.4">
      <c r="A38" s="753" t="s">
        <v>634</v>
      </c>
      <c r="B38" s="712"/>
      <c r="C38" s="712" t="s">
        <v>635</v>
      </c>
      <c r="D38" s="714" t="s">
        <v>650</v>
      </c>
      <c r="E38" s="828" t="s">
        <v>773</v>
      </c>
      <c r="F38" s="828" t="s">
        <v>774</v>
      </c>
      <c r="G38" s="826" t="s">
        <v>9</v>
      </c>
      <c r="H38" s="772" t="str">
        <f>+C29</f>
        <v>Annual Factor for Expenses</v>
      </c>
      <c r="I38" s="713" t="s">
        <v>649</v>
      </c>
      <c r="J38" s="772" t="s">
        <v>651</v>
      </c>
      <c r="K38" s="714" t="s">
        <v>654</v>
      </c>
      <c r="L38" s="714" t="s">
        <v>748</v>
      </c>
      <c r="M38" s="715" t="s">
        <v>636</v>
      </c>
      <c r="N38" s="714" t="s">
        <v>753</v>
      </c>
      <c r="O38" s="714" t="s">
        <v>775</v>
      </c>
      <c r="P38" s="716" t="s">
        <v>637</v>
      </c>
      <c r="Q38" s="716" t="s">
        <v>787</v>
      </c>
      <c r="R38" s="780" t="s">
        <v>638</v>
      </c>
      <c r="S38" s="716" t="s">
        <v>639</v>
      </c>
      <c r="T38" s="716" t="s">
        <v>640</v>
      </c>
      <c r="U38" s="716" t="s">
        <v>341</v>
      </c>
      <c r="V38" s="716" t="s">
        <v>641</v>
      </c>
    </row>
    <row r="39" spans="1:23" ht="71.25" customHeight="1">
      <c r="A39" s="754"/>
      <c r="B39" s="717"/>
      <c r="C39" s="797" t="s">
        <v>461</v>
      </c>
      <c r="D39" s="798" t="str">
        <f>"Workpaper 1-RB Items, Line "&amp;'1-RB Items'!A25&amp;""</f>
        <v>Workpaper 1-RB Items, Line 14</v>
      </c>
      <c r="E39" s="798" t="str">
        <f>"Workpaper 1-RB Items, Line "&amp;'1-RB Items'!A125&amp;""</f>
        <v>Workpaper 1-RB Items, Line 72</v>
      </c>
      <c r="F39" s="798" t="str">
        <f>"Workpaper 1-RB Items, Line "&amp;'1-RB Items'!A146&amp;""</f>
        <v>Workpaper 1-RB Items, Line 86</v>
      </c>
      <c r="G39" s="795" t="str">
        <f>"Col."&amp;D37&amp;" + Col. "&amp;E37&amp;" + Col. "&amp;F37&amp;""</f>
        <v>Col.2 + Col. 3 + Col. 4</v>
      </c>
      <c r="H39" s="799" t="str">
        <f>"Line "&amp;A29&amp;""</f>
        <v>Line 12</v>
      </c>
      <c r="I39" s="795" t="str">
        <f>"Col."&amp;G37&amp;" * Col. "&amp;H37&amp;""</f>
        <v>Col.5 * Col. 6</v>
      </c>
      <c r="J39" s="798" t="str">
        <f>"Workpaper 1-RB Items, Line "&amp;'1-RB Items'!A46&amp;""</f>
        <v>Workpaper 1-RB Items, Line 28</v>
      </c>
      <c r="K39" s="795" t="str">
        <f>"Col."&amp;G37&amp;" + Col. "&amp;J37&amp;""</f>
        <v>Col.5 + Col. 8</v>
      </c>
      <c r="L39" s="799" t="str">
        <f>"Line "&amp;A33&amp;""</f>
        <v>Line 14</v>
      </c>
      <c r="M39" s="795" t="str">
        <f>"Col."&amp;K37&amp;" + Col. "&amp;L37&amp;""</f>
        <v>Col.9 + Col. 10</v>
      </c>
      <c r="N39" s="798" t="str">
        <f>"Workpaper 1-RB Items, Line "&amp;'1-RB Items'!A96&amp;""</f>
        <v>Workpaper 1-RB Items, Line 57</v>
      </c>
      <c r="O39" s="798" t="str">
        <f>"Workpaper 1-RB Items, Line "&amp;'1-RB Items'!A153&amp;""</f>
        <v>Workpaper 1-RB Items, Line 87</v>
      </c>
      <c r="P39" s="795" t="str">
        <f>"Col."&amp;I37&amp;" + Col. "&amp;M37&amp;" + Col. "&amp;N37&amp;" + Col. "&amp;O37&amp;""</f>
        <v>Col.7 + Col. 11 + Col. 12 + Col. 13</v>
      </c>
      <c r="Q39" s="777" t="s">
        <v>653</v>
      </c>
      <c r="R39" s="818" t="str">
        <f>"Col. "&amp;K37&amp;" * Col. "&amp;Q37&amp;" * Workpaper 6b10-Project Cost of Capital, Line "&amp;'6b10-Project Cost of Capital'!A10&amp;", Col. "&amp;'6b10-Project Cost of Capital'!E5&amp;" * Appendix A, Line "&amp;'Appendix A'!A109&amp;", Col. "&amp;'Appendix A'!D71&amp;" (Note E)"</f>
        <v>Col. 9 * Col. 15 * Workpaper 6b10-Project Cost of Capital, Line 3, Col. (c) * Appendix A, Line 63, Col. (3) (Note E)</v>
      </c>
      <c r="S39" s="795" t="str">
        <f>"Col. "&amp;P37&amp;" + Col. "&amp;R37&amp;""</f>
        <v>Col. 14 + Col. 16</v>
      </c>
      <c r="T39" s="773" t="s">
        <v>324</v>
      </c>
      <c r="U39" s="817" t="s">
        <v>326</v>
      </c>
      <c r="V39" s="819" t="str">
        <f>"Col."&amp;S37&amp;" + Col. "&amp;T37&amp;" + Col. "&amp;U37&amp;""</f>
        <v>Col.17 + Col. 18 + Col. 19</v>
      </c>
    </row>
    <row r="40" spans="1:23">
      <c r="A40" s="755"/>
      <c r="B40" s="718"/>
      <c r="C40" s="718"/>
      <c r="D40" s="718"/>
      <c r="H40" s="718"/>
      <c r="I40" s="719"/>
      <c r="J40" s="719"/>
      <c r="K40" s="718"/>
      <c r="L40" s="718"/>
      <c r="M40" s="720"/>
      <c r="N40" s="718"/>
      <c r="P40" s="720"/>
      <c r="Q40" s="720"/>
      <c r="R40" s="718"/>
      <c r="S40" s="720"/>
      <c r="T40" s="721"/>
      <c r="U40" s="765"/>
      <c r="V40" s="721"/>
    </row>
    <row r="41" spans="1:23">
      <c r="A41" s="756">
        <f>+A33+1</f>
        <v>15</v>
      </c>
      <c r="B41" s="722"/>
      <c r="C41" s="723" t="s">
        <v>585</v>
      </c>
      <c r="D41" s="748"/>
      <c r="H41" s="726"/>
      <c r="I41" s="727"/>
      <c r="J41" s="749"/>
      <c r="K41" s="749"/>
      <c r="L41" s="726"/>
      <c r="M41" s="728"/>
      <c r="N41" s="749"/>
      <c r="P41" s="728"/>
      <c r="Q41" s="728"/>
      <c r="R41" s="723"/>
      <c r="S41" s="728"/>
      <c r="T41" s="764"/>
      <c r="U41" s="320"/>
      <c r="V41" s="728"/>
    </row>
    <row r="42" spans="1:23">
      <c r="A42" s="756">
        <f>+A41+1</f>
        <v>16</v>
      </c>
      <c r="B42" s="722"/>
      <c r="C42" s="724" t="s">
        <v>365</v>
      </c>
      <c r="D42" s="729">
        <f>+'1-RB Items'!O25</f>
        <v>0</v>
      </c>
      <c r="E42" s="829">
        <f>+'1-RB Items'!C125</f>
        <v>0</v>
      </c>
      <c r="F42" s="829">
        <f>+'1-RB Items'!C146</f>
        <v>0</v>
      </c>
      <c r="G42" s="830">
        <f>+D42+E42+F42</f>
        <v>0</v>
      </c>
      <c r="H42" s="763" t="e">
        <f>+H29</f>
        <v>#DIV/0!</v>
      </c>
      <c r="I42" s="727" t="e">
        <f>+G42*H42</f>
        <v>#DIV/0!</v>
      </c>
      <c r="J42" s="729">
        <f>+'1-RB Items'!O46</f>
        <v>0</v>
      </c>
      <c r="K42" s="725">
        <f>+G42+J42</f>
        <v>0</v>
      </c>
      <c r="L42" s="763" t="e">
        <f>+H33</f>
        <v>#DIV/0!</v>
      </c>
      <c r="M42" s="728" t="e">
        <f>+K42*L42</f>
        <v>#DIV/0!</v>
      </c>
      <c r="N42" s="804">
        <f>+'1-RB Items'!C96</f>
        <v>0</v>
      </c>
      <c r="O42" s="829">
        <f>+'1-RB Items'!C153</f>
        <v>0</v>
      </c>
      <c r="P42" s="728" t="e">
        <f>+I42+M42+N42+O42</f>
        <v>#DIV/0!</v>
      </c>
      <c r="Q42" s="778">
        <v>0</v>
      </c>
      <c r="R42" s="821" t="e">
        <f>+K42*Q42*'6b10-Project Cost of Capital'!$E$10*'Appendix A'!$D$109</f>
        <v>#DIV/0!</v>
      </c>
      <c r="S42" s="732" t="e">
        <f>+P42+R42</f>
        <v>#DIV/0!</v>
      </c>
      <c r="T42" s="730" t="e">
        <f>+'7b10-True-up Adjustment'!I36*'10b10-Schedule 10 ATRRs'!S42/'10b10-Schedule 10 ATRRs'!S61</f>
        <v>#DIV/0!</v>
      </c>
      <c r="U42" s="766" t="e">
        <f>+'9-Corrections'!L29*'10b10-Schedule 10 ATRRs'!S42/'10b10-Schedule 10 ATRRs'!S61</f>
        <v>#DIV/0!</v>
      </c>
      <c r="V42" s="822" t="e">
        <f>+S42+T42+U42</f>
        <v>#DIV/0!</v>
      </c>
    </row>
    <row r="43" spans="1:23">
      <c r="A43" s="756">
        <f t="shared" ref="A43:A59" si="4">+A42+1</f>
        <v>17</v>
      </c>
      <c r="B43" s="722"/>
      <c r="C43" s="724" t="s">
        <v>370</v>
      </c>
      <c r="D43" s="729">
        <f>+'1-RB Items'!P25</f>
        <v>0</v>
      </c>
      <c r="E43" s="829">
        <f>+'1-RB Items'!D125</f>
        <v>0</v>
      </c>
      <c r="F43" s="829">
        <f>+'1-RB Items'!D146</f>
        <v>0</v>
      </c>
      <c r="G43" s="830">
        <f t="shared" ref="G43:G59" si="5">+D43+E43+F43</f>
        <v>0</v>
      </c>
      <c r="H43" s="763" t="e">
        <f>+H42</f>
        <v>#DIV/0!</v>
      </c>
      <c r="I43" s="727" t="e">
        <f t="shared" ref="I43:I59" si="6">+G43*H43</f>
        <v>#DIV/0!</v>
      </c>
      <c r="J43" s="725">
        <f>+'1-RB Items'!P46</f>
        <v>0</v>
      </c>
      <c r="K43" s="725">
        <f t="shared" ref="K43:K59" si="7">+G43+J43</f>
        <v>0</v>
      </c>
      <c r="L43" s="763" t="e">
        <f>+L42</f>
        <v>#DIV/0!</v>
      </c>
      <c r="M43" s="728" t="e">
        <f t="shared" ref="M43:M59" si="8">+K43*L43</f>
        <v>#DIV/0!</v>
      </c>
      <c r="N43" s="804">
        <f>+'1-RB Items'!D96</f>
        <v>0</v>
      </c>
      <c r="O43" s="829">
        <f>+'1-RB Items'!D153</f>
        <v>0</v>
      </c>
      <c r="P43" s="728" t="e">
        <f t="shared" ref="P43:P59" si="9">+I43+M43+N43+O43</f>
        <v>#DIV/0!</v>
      </c>
      <c r="Q43" s="778">
        <v>0</v>
      </c>
      <c r="R43" s="821" t="e">
        <f>+K43*Q43*'6b10-Project Cost of Capital'!$E$10*'Appendix A'!$D$109</f>
        <v>#DIV/0!</v>
      </c>
      <c r="S43" s="728" t="e">
        <f t="shared" ref="S43:S59" si="10">+P43+R43</f>
        <v>#DIV/0!</v>
      </c>
      <c r="T43" s="730" t="e">
        <f>+'7b10-True-up Adjustment'!I36*'10b10-Schedule 10 ATRRs'!S43/'10b10-Schedule 10 ATRRs'!S61</f>
        <v>#DIV/0!</v>
      </c>
      <c r="U43" s="766" t="e">
        <f>+'7b10-True-up Adjustment'!I36*'10b10-Schedule 10 ATRRs'!S43/'10b10-Schedule 10 ATRRs'!S61</f>
        <v>#DIV/0!</v>
      </c>
      <c r="V43" s="822" t="e">
        <f t="shared" ref="V43:V59" si="11">+S43+T43+U43</f>
        <v>#DIV/0!</v>
      </c>
    </row>
    <row r="44" spans="1:23">
      <c r="A44" s="756">
        <f t="shared" si="4"/>
        <v>18</v>
      </c>
      <c r="B44" s="722"/>
      <c r="C44" s="724" t="s">
        <v>371</v>
      </c>
      <c r="D44" s="729">
        <f>+'1-RB Items'!Q25</f>
        <v>0</v>
      </c>
      <c r="E44" s="829">
        <f>+'1-RB Items'!E125</f>
        <v>0</v>
      </c>
      <c r="F44" s="829">
        <f>+'1-RB Items'!E146</f>
        <v>0</v>
      </c>
      <c r="G44" s="830">
        <f t="shared" si="5"/>
        <v>0</v>
      </c>
      <c r="H44" s="763" t="e">
        <f t="shared" ref="H44:H59" si="12">+H43</f>
        <v>#DIV/0!</v>
      </c>
      <c r="I44" s="727" t="e">
        <f t="shared" si="6"/>
        <v>#DIV/0!</v>
      </c>
      <c r="J44" s="725">
        <f>+'1-RB Items'!Q46</f>
        <v>0</v>
      </c>
      <c r="K44" s="725">
        <f t="shared" si="7"/>
        <v>0</v>
      </c>
      <c r="L44" s="763" t="e">
        <f t="shared" ref="L44:L59" si="13">+L43</f>
        <v>#DIV/0!</v>
      </c>
      <c r="M44" s="728" t="e">
        <f t="shared" si="8"/>
        <v>#DIV/0!</v>
      </c>
      <c r="N44" s="804">
        <f>+'1-RB Items'!E96</f>
        <v>0</v>
      </c>
      <c r="O44" s="829">
        <f>+'1-RB Items'!E153</f>
        <v>0</v>
      </c>
      <c r="P44" s="728" t="e">
        <f t="shared" si="9"/>
        <v>#DIV/0!</v>
      </c>
      <c r="Q44" s="778">
        <v>0</v>
      </c>
      <c r="R44" s="821" t="e">
        <f>+K44*Q44*'6b10-Project Cost of Capital'!$E$10*'Appendix A'!$D$109</f>
        <v>#DIV/0!</v>
      </c>
      <c r="S44" s="728" t="e">
        <f t="shared" si="10"/>
        <v>#DIV/0!</v>
      </c>
      <c r="T44" s="730" t="e">
        <f>+'7b10-True-up Adjustment'!I36*'10b10-Schedule 10 ATRRs'!S44/'10b10-Schedule 10 ATRRs'!S61</f>
        <v>#DIV/0!</v>
      </c>
      <c r="U44" s="766" t="e">
        <f>+'7b10-True-up Adjustment'!I36*'10b10-Schedule 10 ATRRs'!S44/'10b10-Schedule 10 ATRRs'!S61</f>
        <v>#DIV/0!</v>
      </c>
      <c r="V44" s="822" t="e">
        <f t="shared" si="11"/>
        <v>#DIV/0!</v>
      </c>
    </row>
    <row r="45" spans="1:23">
      <c r="A45" s="756">
        <f t="shared" si="4"/>
        <v>19</v>
      </c>
      <c r="B45" s="722"/>
      <c r="C45" s="724"/>
      <c r="D45" s="729">
        <v>0</v>
      </c>
      <c r="E45" s="829">
        <v>0</v>
      </c>
      <c r="F45" s="829">
        <v>0</v>
      </c>
      <c r="G45" s="830">
        <f t="shared" si="5"/>
        <v>0</v>
      </c>
      <c r="H45" s="763" t="e">
        <f t="shared" si="12"/>
        <v>#DIV/0!</v>
      </c>
      <c r="I45" s="727" t="e">
        <f t="shared" si="6"/>
        <v>#DIV/0!</v>
      </c>
      <c r="J45" s="725">
        <v>0</v>
      </c>
      <c r="K45" s="725">
        <f t="shared" si="7"/>
        <v>0</v>
      </c>
      <c r="L45" s="763" t="e">
        <f t="shared" si="13"/>
        <v>#DIV/0!</v>
      </c>
      <c r="M45" s="728" t="e">
        <f t="shared" si="8"/>
        <v>#DIV/0!</v>
      </c>
      <c r="N45" s="770">
        <v>0</v>
      </c>
      <c r="O45" s="829">
        <v>0</v>
      </c>
      <c r="P45" s="728" t="e">
        <f t="shared" si="9"/>
        <v>#DIV/0!</v>
      </c>
      <c r="Q45" s="778">
        <v>0</v>
      </c>
      <c r="R45" s="821" t="e">
        <f>+K45*Q45*'6b10-Project Cost of Capital'!$E$10*'Appendix A'!$D$109</f>
        <v>#DIV/0!</v>
      </c>
      <c r="S45" s="728" t="e">
        <f t="shared" si="10"/>
        <v>#DIV/0!</v>
      </c>
      <c r="T45" s="730">
        <v>0</v>
      </c>
      <c r="U45" s="766">
        <v>0</v>
      </c>
      <c r="V45" s="822" t="e">
        <f t="shared" si="11"/>
        <v>#DIV/0!</v>
      </c>
    </row>
    <row r="46" spans="1:23">
      <c r="A46" s="756">
        <f t="shared" si="4"/>
        <v>20</v>
      </c>
      <c r="B46" s="722"/>
      <c r="C46" s="724"/>
      <c r="D46" s="729">
        <v>0</v>
      </c>
      <c r="E46" s="829">
        <v>0</v>
      </c>
      <c r="F46" s="829">
        <v>0</v>
      </c>
      <c r="G46" s="830">
        <f t="shared" si="5"/>
        <v>0</v>
      </c>
      <c r="H46" s="763" t="e">
        <f t="shared" si="12"/>
        <v>#DIV/0!</v>
      </c>
      <c r="I46" s="727" t="e">
        <f t="shared" si="6"/>
        <v>#DIV/0!</v>
      </c>
      <c r="J46" s="725">
        <v>0</v>
      </c>
      <c r="K46" s="725">
        <f t="shared" si="7"/>
        <v>0</v>
      </c>
      <c r="L46" s="763" t="e">
        <f t="shared" si="13"/>
        <v>#DIV/0!</v>
      </c>
      <c r="M46" s="728" t="e">
        <f t="shared" si="8"/>
        <v>#DIV/0!</v>
      </c>
      <c r="N46" s="731">
        <v>0</v>
      </c>
      <c r="O46" s="829">
        <v>0</v>
      </c>
      <c r="P46" s="728" t="e">
        <f t="shared" si="9"/>
        <v>#DIV/0!</v>
      </c>
      <c r="Q46" s="778">
        <v>0</v>
      </c>
      <c r="R46" s="821" t="e">
        <f>+K46*Q46*'6b10-Project Cost of Capital'!$E$10*'Appendix A'!$D$109</f>
        <v>#DIV/0!</v>
      </c>
      <c r="S46" s="728" t="e">
        <f t="shared" si="10"/>
        <v>#DIV/0!</v>
      </c>
      <c r="T46" s="730">
        <v>0</v>
      </c>
      <c r="U46" s="766">
        <v>0</v>
      </c>
      <c r="V46" s="822" t="e">
        <f t="shared" si="11"/>
        <v>#DIV/0!</v>
      </c>
    </row>
    <row r="47" spans="1:23">
      <c r="A47" s="756">
        <f t="shared" si="4"/>
        <v>21</v>
      </c>
      <c r="B47" s="722"/>
      <c r="C47" s="724"/>
      <c r="D47" s="729">
        <v>0</v>
      </c>
      <c r="E47" s="829">
        <v>0</v>
      </c>
      <c r="F47" s="829">
        <v>0</v>
      </c>
      <c r="G47" s="830">
        <f t="shared" si="5"/>
        <v>0</v>
      </c>
      <c r="H47" s="763" t="e">
        <f t="shared" si="12"/>
        <v>#DIV/0!</v>
      </c>
      <c r="I47" s="727" t="e">
        <f t="shared" si="6"/>
        <v>#DIV/0!</v>
      </c>
      <c r="J47" s="725">
        <v>0</v>
      </c>
      <c r="K47" s="725">
        <f t="shared" si="7"/>
        <v>0</v>
      </c>
      <c r="L47" s="763" t="e">
        <f t="shared" si="13"/>
        <v>#DIV/0!</v>
      </c>
      <c r="M47" s="728" t="e">
        <f t="shared" si="8"/>
        <v>#DIV/0!</v>
      </c>
      <c r="N47" s="731">
        <v>0</v>
      </c>
      <c r="O47" s="829">
        <v>0</v>
      </c>
      <c r="P47" s="728" t="e">
        <f t="shared" si="9"/>
        <v>#DIV/0!</v>
      </c>
      <c r="Q47" s="778">
        <v>0</v>
      </c>
      <c r="R47" s="821" t="e">
        <f>+K47*Q47*'6b10-Project Cost of Capital'!$E$10*'Appendix A'!$D$109</f>
        <v>#DIV/0!</v>
      </c>
      <c r="S47" s="728" t="e">
        <f t="shared" si="10"/>
        <v>#DIV/0!</v>
      </c>
      <c r="T47" s="730">
        <v>0</v>
      </c>
      <c r="U47" s="766">
        <v>0</v>
      </c>
      <c r="V47" s="822" t="e">
        <f t="shared" si="11"/>
        <v>#DIV/0!</v>
      </c>
    </row>
    <row r="48" spans="1:23">
      <c r="A48" s="756">
        <f t="shared" si="4"/>
        <v>22</v>
      </c>
      <c r="B48" s="722"/>
      <c r="C48" s="724"/>
      <c r="D48" s="729">
        <v>0</v>
      </c>
      <c r="E48" s="829">
        <v>0</v>
      </c>
      <c r="F48" s="829">
        <v>0</v>
      </c>
      <c r="G48" s="830">
        <f t="shared" si="5"/>
        <v>0</v>
      </c>
      <c r="H48" s="763" t="e">
        <f t="shared" si="12"/>
        <v>#DIV/0!</v>
      </c>
      <c r="I48" s="727" t="e">
        <f t="shared" si="6"/>
        <v>#DIV/0!</v>
      </c>
      <c r="J48" s="725">
        <v>0</v>
      </c>
      <c r="K48" s="725">
        <f t="shared" si="7"/>
        <v>0</v>
      </c>
      <c r="L48" s="763" t="e">
        <f t="shared" si="13"/>
        <v>#DIV/0!</v>
      </c>
      <c r="M48" s="728" t="e">
        <f t="shared" si="8"/>
        <v>#DIV/0!</v>
      </c>
      <c r="N48" s="731">
        <v>0</v>
      </c>
      <c r="O48" s="829">
        <v>0</v>
      </c>
      <c r="P48" s="728" t="e">
        <f t="shared" si="9"/>
        <v>#DIV/0!</v>
      </c>
      <c r="Q48" s="778">
        <v>0</v>
      </c>
      <c r="R48" s="821" t="e">
        <f>+K48*Q48*'6b10-Project Cost of Capital'!$E$10*'Appendix A'!$D$109</f>
        <v>#DIV/0!</v>
      </c>
      <c r="S48" s="728" t="e">
        <f t="shared" si="10"/>
        <v>#DIV/0!</v>
      </c>
      <c r="T48" s="730">
        <v>0</v>
      </c>
      <c r="U48" s="766">
        <v>0</v>
      </c>
      <c r="V48" s="822" t="e">
        <f t="shared" si="11"/>
        <v>#DIV/0!</v>
      </c>
    </row>
    <row r="49" spans="1:22">
      <c r="A49" s="756">
        <f t="shared" si="4"/>
        <v>23</v>
      </c>
      <c r="B49" s="722"/>
      <c r="C49" s="724"/>
      <c r="D49" s="729">
        <v>0</v>
      </c>
      <c r="E49" s="829">
        <v>0</v>
      </c>
      <c r="F49" s="829">
        <v>0</v>
      </c>
      <c r="G49" s="830">
        <f t="shared" si="5"/>
        <v>0</v>
      </c>
      <c r="H49" s="763" t="e">
        <f t="shared" si="12"/>
        <v>#DIV/0!</v>
      </c>
      <c r="I49" s="727" t="e">
        <f t="shared" si="6"/>
        <v>#DIV/0!</v>
      </c>
      <c r="J49" s="725">
        <v>0</v>
      </c>
      <c r="K49" s="725">
        <f t="shared" si="7"/>
        <v>0</v>
      </c>
      <c r="L49" s="763" t="e">
        <f t="shared" si="13"/>
        <v>#DIV/0!</v>
      </c>
      <c r="M49" s="728" t="e">
        <f t="shared" si="8"/>
        <v>#DIV/0!</v>
      </c>
      <c r="N49" s="731">
        <v>0</v>
      </c>
      <c r="O49" s="829">
        <v>0</v>
      </c>
      <c r="P49" s="728" t="e">
        <f t="shared" si="9"/>
        <v>#DIV/0!</v>
      </c>
      <c r="Q49" s="778">
        <v>0</v>
      </c>
      <c r="R49" s="821" t="e">
        <f>+K49*Q49*'6b10-Project Cost of Capital'!$E$10*'Appendix A'!$D$109</f>
        <v>#DIV/0!</v>
      </c>
      <c r="S49" s="728" t="e">
        <f t="shared" si="10"/>
        <v>#DIV/0!</v>
      </c>
      <c r="T49" s="730">
        <v>0</v>
      </c>
      <c r="U49" s="766">
        <v>0</v>
      </c>
      <c r="V49" s="822" t="e">
        <f t="shared" si="11"/>
        <v>#DIV/0!</v>
      </c>
    </row>
    <row r="50" spans="1:22">
      <c r="A50" s="756">
        <f t="shared" si="4"/>
        <v>24</v>
      </c>
      <c r="B50" s="722"/>
      <c r="C50" s="724"/>
      <c r="D50" s="724">
        <v>0</v>
      </c>
      <c r="E50" s="829">
        <v>0</v>
      </c>
      <c r="F50" s="829">
        <v>0</v>
      </c>
      <c r="G50" s="830">
        <f t="shared" si="5"/>
        <v>0</v>
      </c>
      <c r="H50" s="763" t="e">
        <f t="shared" si="12"/>
        <v>#DIV/0!</v>
      </c>
      <c r="I50" s="727" t="e">
        <f t="shared" si="6"/>
        <v>#DIV/0!</v>
      </c>
      <c r="J50" s="725">
        <v>0</v>
      </c>
      <c r="K50" s="725">
        <f t="shared" si="7"/>
        <v>0</v>
      </c>
      <c r="L50" s="763" t="e">
        <f t="shared" si="13"/>
        <v>#DIV/0!</v>
      </c>
      <c r="M50" s="728" t="e">
        <f t="shared" si="8"/>
        <v>#DIV/0!</v>
      </c>
      <c r="N50" s="731">
        <v>0</v>
      </c>
      <c r="O50" s="829">
        <v>0</v>
      </c>
      <c r="P50" s="728" t="e">
        <f t="shared" si="9"/>
        <v>#DIV/0!</v>
      </c>
      <c r="Q50" s="778">
        <v>0</v>
      </c>
      <c r="R50" s="821" t="e">
        <f>+K50*Q50*'6b10-Project Cost of Capital'!$E$10*'Appendix A'!$D$109</f>
        <v>#DIV/0!</v>
      </c>
      <c r="S50" s="728" t="e">
        <f t="shared" si="10"/>
        <v>#DIV/0!</v>
      </c>
      <c r="T50" s="730">
        <v>0</v>
      </c>
      <c r="U50" s="766">
        <v>0</v>
      </c>
      <c r="V50" s="822" t="e">
        <f t="shared" si="11"/>
        <v>#DIV/0!</v>
      </c>
    </row>
    <row r="51" spans="1:22">
      <c r="A51" s="756">
        <f t="shared" si="4"/>
        <v>25</v>
      </c>
      <c r="B51" s="722"/>
      <c r="C51" s="724"/>
      <c r="D51" s="724">
        <v>0</v>
      </c>
      <c r="E51" s="829">
        <v>0</v>
      </c>
      <c r="F51" s="829">
        <v>0</v>
      </c>
      <c r="G51" s="830">
        <f t="shared" si="5"/>
        <v>0</v>
      </c>
      <c r="H51" s="763" t="e">
        <f t="shared" si="12"/>
        <v>#DIV/0!</v>
      </c>
      <c r="I51" s="727" t="e">
        <f t="shared" si="6"/>
        <v>#DIV/0!</v>
      </c>
      <c r="J51" s="725">
        <v>0</v>
      </c>
      <c r="K51" s="725">
        <f t="shared" si="7"/>
        <v>0</v>
      </c>
      <c r="L51" s="763" t="e">
        <f t="shared" si="13"/>
        <v>#DIV/0!</v>
      </c>
      <c r="M51" s="728" t="e">
        <f t="shared" si="8"/>
        <v>#DIV/0!</v>
      </c>
      <c r="N51" s="731">
        <v>0</v>
      </c>
      <c r="O51" s="829">
        <v>0</v>
      </c>
      <c r="P51" s="728" t="e">
        <f t="shared" si="9"/>
        <v>#DIV/0!</v>
      </c>
      <c r="Q51" s="778">
        <v>0</v>
      </c>
      <c r="R51" s="821" t="e">
        <f>+K51*Q51*'6b10-Project Cost of Capital'!$E$10*'Appendix A'!$D$109</f>
        <v>#DIV/0!</v>
      </c>
      <c r="S51" s="728" t="e">
        <f t="shared" si="10"/>
        <v>#DIV/0!</v>
      </c>
      <c r="T51" s="730">
        <v>0</v>
      </c>
      <c r="U51" s="766">
        <v>0</v>
      </c>
      <c r="V51" s="822" t="e">
        <f t="shared" si="11"/>
        <v>#DIV/0!</v>
      </c>
    </row>
    <row r="52" spans="1:22">
      <c r="A52" s="756">
        <f t="shared" si="4"/>
        <v>26</v>
      </c>
      <c r="B52" s="722"/>
      <c r="C52" s="724"/>
      <c r="D52" s="724">
        <v>0</v>
      </c>
      <c r="E52" s="829">
        <v>0</v>
      </c>
      <c r="F52" s="829">
        <v>0</v>
      </c>
      <c r="G52" s="830">
        <f t="shared" si="5"/>
        <v>0</v>
      </c>
      <c r="H52" s="763" t="e">
        <f t="shared" si="12"/>
        <v>#DIV/0!</v>
      </c>
      <c r="I52" s="727" t="e">
        <f t="shared" si="6"/>
        <v>#DIV/0!</v>
      </c>
      <c r="J52" s="725">
        <v>0</v>
      </c>
      <c r="K52" s="725">
        <f t="shared" si="7"/>
        <v>0</v>
      </c>
      <c r="L52" s="763" t="e">
        <f t="shared" si="13"/>
        <v>#DIV/0!</v>
      </c>
      <c r="M52" s="728" t="e">
        <f t="shared" si="8"/>
        <v>#DIV/0!</v>
      </c>
      <c r="N52" s="731">
        <v>0</v>
      </c>
      <c r="O52" s="829">
        <v>0</v>
      </c>
      <c r="P52" s="728" t="e">
        <f t="shared" si="9"/>
        <v>#DIV/0!</v>
      </c>
      <c r="Q52" s="778">
        <v>0</v>
      </c>
      <c r="R52" s="821" t="e">
        <f>+K52*Q52*'6b10-Project Cost of Capital'!$E$10*'Appendix A'!$D$109</f>
        <v>#DIV/0!</v>
      </c>
      <c r="S52" s="728" t="e">
        <f t="shared" si="10"/>
        <v>#DIV/0!</v>
      </c>
      <c r="T52" s="730">
        <v>0</v>
      </c>
      <c r="U52" s="766">
        <v>0</v>
      </c>
      <c r="V52" s="822" t="e">
        <f t="shared" si="11"/>
        <v>#DIV/0!</v>
      </c>
    </row>
    <row r="53" spans="1:22">
      <c r="A53" s="756">
        <f t="shared" si="4"/>
        <v>27</v>
      </c>
      <c r="B53" s="722"/>
      <c r="C53" s="724"/>
      <c r="D53" s="724">
        <v>0</v>
      </c>
      <c r="E53" s="829">
        <v>0</v>
      </c>
      <c r="F53" s="829">
        <v>0</v>
      </c>
      <c r="G53" s="830">
        <f t="shared" si="5"/>
        <v>0</v>
      </c>
      <c r="H53" s="763" t="e">
        <f t="shared" si="12"/>
        <v>#DIV/0!</v>
      </c>
      <c r="I53" s="727" t="e">
        <f t="shared" si="6"/>
        <v>#DIV/0!</v>
      </c>
      <c r="J53" s="725">
        <v>0</v>
      </c>
      <c r="K53" s="725">
        <f t="shared" si="7"/>
        <v>0</v>
      </c>
      <c r="L53" s="763" t="e">
        <f t="shared" si="13"/>
        <v>#DIV/0!</v>
      </c>
      <c r="M53" s="728" t="e">
        <f t="shared" si="8"/>
        <v>#DIV/0!</v>
      </c>
      <c r="N53" s="731">
        <v>0</v>
      </c>
      <c r="O53" s="829">
        <v>0</v>
      </c>
      <c r="P53" s="728" t="e">
        <f t="shared" si="9"/>
        <v>#DIV/0!</v>
      </c>
      <c r="Q53" s="778">
        <v>0</v>
      </c>
      <c r="R53" s="821" t="e">
        <f>+K53*Q53*'6b10-Project Cost of Capital'!$E$10*'Appendix A'!$D$109</f>
        <v>#DIV/0!</v>
      </c>
      <c r="S53" s="728" t="e">
        <f t="shared" si="10"/>
        <v>#DIV/0!</v>
      </c>
      <c r="T53" s="730">
        <v>0</v>
      </c>
      <c r="U53" s="766">
        <v>0</v>
      </c>
      <c r="V53" s="822" t="e">
        <f t="shared" si="11"/>
        <v>#DIV/0!</v>
      </c>
    </row>
    <row r="54" spans="1:22">
      <c r="A54" s="756">
        <f t="shared" si="4"/>
        <v>28</v>
      </c>
      <c r="B54" s="722"/>
      <c r="C54" s="724"/>
      <c r="D54" s="724">
        <v>0</v>
      </c>
      <c r="E54" s="829">
        <v>0</v>
      </c>
      <c r="F54" s="829">
        <v>0</v>
      </c>
      <c r="G54" s="830">
        <f t="shared" si="5"/>
        <v>0</v>
      </c>
      <c r="H54" s="763" t="e">
        <f t="shared" si="12"/>
        <v>#DIV/0!</v>
      </c>
      <c r="I54" s="727" t="e">
        <f t="shared" si="6"/>
        <v>#DIV/0!</v>
      </c>
      <c r="J54" s="725">
        <v>0</v>
      </c>
      <c r="K54" s="725">
        <f t="shared" si="7"/>
        <v>0</v>
      </c>
      <c r="L54" s="763" t="e">
        <f t="shared" si="13"/>
        <v>#DIV/0!</v>
      </c>
      <c r="M54" s="728" t="e">
        <f t="shared" si="8"/>
        <v>#DIV/0!</v>
      </c>
      <c r="N54" s="729">
        <v>0</v>
      </c>
      <c r="O54" s="829">
        <v>0</v>
      </c>
      <c r="P54" s="728" t="e">
        <f t="shared" si="9"/>
        <v>#DIV/0!</v>
      </c>
      <c r="Q54" s="778">
        <v>0</v>
      </c>
      <c r="R54" s="821" t="e">
        <f>+K54*Q54*'6b10-Project Cost of Capital'!$E$10*'Appendix A'!$D$109</f>
        <v>#DIV/0!</v>
      </c>
      <c r="S54" s="728" t="e">
        <f t="shared" si="10"/>
        <v>#DIV/0!</v>
      </c>
      <c r="T54" s="730">
        <v>0</v>
      </c>
      <c r="U54" s="766">
        <v>0</v>
      </c>
      <c r="V54" s="822" t="e">
        <f t="shared" si="11"/>
        <v>#DIV/0!</v>
      </c>
    </row>
    <row r="55" spans="1:22">
      <c r="A55" s="756">
        <f t="shared" si="4"/>
        <v>29</v>
      </c>
      <c r="B55" s="722"/>
      <c r="C55" s="724"/>
      <c r="D55" s="724">
        <v>0</v>
      </c>
      <c r="E55" s="829">
        <v>0</v>
      </c>
      <c r="F55" s="829">
        <v>0</v>
      </c>
      <c r="G55" s="830">
        <f t="shared" si="5"/>
        <v>0</v>
      </c>
      <c r="H55" s="763" t="e">
        <f t="shared" si="12"/>
        <v>#DIV/0!</v>
      </c>
      <c r="I55" s="727" t="e">
        <f t="shared" si="6"/>
        <v>#DIV/0!</v>
      </c>
      <c r="J55" s="725">
        <v>0</v>
      </c>
      <c r="K55" s="725">
        <f t="shared" si="7"/>
        <v>0</v>
      </c>
      <c r="L55" s="763" t="e">
        <f t="shared" si="13"/>
        <v>#DIV/0!</v>
      </c>
      <c r="M55" s="728" t="e">
        <f t="shared" si="8"/>
        <v>#DIV/0!</v>
      </c>
      <c r="N55" s="729">
        <v>0</v>
      </c>
      <c r="O55" s="829">
        <v>0</v>
      </c>
      <c r="P55" s="728" t="e">
        <f t="shared" si="9"/>
        <v>#DIV/0!</v>
      </c>
      <c r="Q55" s="778">
        <v>0</v>
      </c>
      <c r="R55" s="821" t="e">
        <f>+K55*Q55*'6b10-Project Cost of Capital'!$E$10*'Appendix A'!$D$109</f>
        <v>#DIV/0!</v>
      </c>
      <c r="S55" s="728" t="e">
        <f t="shared" si="10"/>
        <v>#DIV/0!</v>
      </c>
      <c r="T55" s="730">
        <v>0</v>
      </c>
      <c r="U55" s="766">
        <v>0</v>
      </c>
      <c r="V55" s="822" t="e">
        <f t="shared" si="11"/>
        <v>#DIV/0!</v>
      </c>
    </row>
    <row r="56" spans="1:22">
      <c r="A56" s="756">
        <f t="shared" si="4"/>
        <v>30</v>
      </c>
      <c r="B56" s="677"/>
      <c r="C56" s="724"/>
      <c r="D56" s="724">
        <v>0</v>
      </c>
      <c r="E56" s="829">
        <v>0</v>
      </c>
      <c r="F56" s="829">
        <v>0</v>
      </c>
      <c r="G56" s="830">
        <f t="shared" si="5"/>
        <v>0</v>
      </c>
      <c r="H56" s="763" t="e">
        <f t="shared" si="12"/>
        <v>#DIV/0!</v>
      </c>
      <c r="I56" s="727" t="e">
        <f t="shared" si="6"/>
        <v>#DIV/0!</v>
      </c>
      <c r="J56" s="725">
        <v>0</v>
      </c>
      <c r="K56" s="725">
        <f t="shared" si="7"/>
        <v>0</v>
      </c>
      <c r="L56" s="763" t="e">
        <f t="shared" si="13"/>
        <v>#DIV/0!</v>
      </c>
      <c r="M56" s="728" t="e">
        <f t="shared" si="8"/>
        <v>#DIV/0!</v>
      </c>
      <c r="N56" s="729">
        <v>0</v>
      </c>
      <c r="O56" s="829">
        <v>0</v>
      </c>
      <c r="P56" s="728" t="e">
        <f t="shared" si="9"/>
        <v>#DIV/0!</v>
      </c>
      <c r="Q56" s="778">
        <v>0</v>
      </c>
      <c r="R56" s="821" t="e">
        <f>+K56*Q56*'6b10-Project Cost of Capital'!$E$10*'Appendix A'!$D$109</f>
        <v>#DIV/0!</v>
      </c>
      <c r="S56" s="728" t="e">
        <f t="shared" si="10"/>
        <v>#DIV/0!</v>
      </c>
      <c r="T56" s="730">
        <v>0</v>
      </c>
      <c r="U56" s="766">
        <v>0</v>
      </c>
      <c r="V56" s="822" t="e">
        <f t="shared" si="11"/>
        <v>#DIV/0!</v>
      </c>
    </row>
    <row r="57" spans="1:22">
      <c r="A57" s="756">
        <f t="shared" si="4"/>
        <v>31</v>
      </c>
      <c r="B57" s="677"/>
      <c r="C57" s="724"/>
      <c r="D57" s="724">
        <v>0</v>
      </c>
      <c r="E57" s="829">
        <v>0</v>
      </c>
      <c r="F57" s="829">
        <v>0</v>
      </c>
      <c r="G57" s="830">
        <f t="shared" si="5"/>
        <v>0</v>
      </c>
      <c r="H57" s="763" t="e">
        <f t="shared" si="12"/>
        <v>#DIV/0!</v>
      </c>
      <c r="I57" s="727" t="e">
        <f t="shared" si="6"/>
        <v>#DIV/0!</v>
      </c>
      <c r="J57" s="725">
        <v>0</v>
      </c>
      <c r="K57" s="725">
        <f t="shared" si="7"/>
        <v>0</v>
      </c>
      <c r="L57" s="763" t="e">
        <f t="shared" si="13"/>
        <v>#DIV/0!</v>
      </c>
      <c r="M57" s="728" t="e">
        <f t="shared" si="8"/>
        <v>#DIV/0!</v>
      </c>
      <c r="N57" s="729">
        <v>0</v>
      </c>
      <c r="O57" s="829">
        <v>0</v>
      </c>
      <c r="P57" s="728" t="e">
        <f t="shared" si="9"/>
        <v>#DIV/0!</v>
      </c>
      <c r="Q57" s="778">
        <v>0</v>
      </c>
      <c r="R57" s="821" t="e">
        <f>+K57*Q57*'6b10-Project Cost of Capital'!$E$10*'Appendix A'!$D$109</f>
        <v>#DIV/0!</v>
      </c>
      <c r="S57" s="728" t="e">
        <f t="shared" si="10"/>
        <v>#DIV/0!</v>
      </c>
      <c r="T57" s="730">
        <v>0</v>
      </c>
      <c r="U57" s="766">
        <v>0</v>
      </c>
      <c r="V57" s="822" t="e">
        <f t="shared" si="11"/>
        <v>#DIV/0!</v>
      </c>
    </row>
    <row r="58" spans="1:22">
      <c r="A58" s="756">
        <f t="shared" si="4"/>
        <v>32</v>
      </c>
      <c r="B58" s="677"/>
      <c r="C58" s="724"/>
      <c r="D58" s="724">
        <v>0</v>
      </c>
      <c r="E58" s="829">
        <v>0</v>
      </c>
      <c r="F58" s="829">
        <v>0</v>
      </c>
      <c r="G58" s="830">
        <f t="shared" si="5"/>
        <v>0</v>
      </c>
      <c r="H58" s="763" t="e">
        <f t="shared" si="12"/>
        <v>#DIV/0!</v>
      </c>
      <c r="I58" s="727" t="e">
        <f t="shared" si="6"/>
        <v>#DIV/0!</v>
      </c>
      <c r="J58" s="725">
        <v>0</v>
      </c>
      <c r="K58" s="725">
        <f t="shared" si="7"/>
        <v>0</v>
      </c>
      <c r="L58" s="763" t="e">
        <f t="shared" si="13"/>
        <v>#DIV/0!</v>
      </c>
      <c r="M58" s="728" t="e">
        <f t="shared" si="8"/>
        <v>#DIV/0!</v>
      </c>
      <c r="N58" s="729">
        <v>0</v>
      </c>
      <c r="O58" s="829">
        <v>0</v>
      </c>
      <c r="P58" s="728" t="e">
        <f t="shared" si="9"/>
        <v>#DIV/0!</v>
      </c>
      <c r="Q58" s="778">
        <v>0</v>
      </c>
      <c r="R58" s="821" t="e">
        <f>+K58*Q58*'6b10-Project Cost of Capital'!$E$10*'Appendix A'!$D$109</f>
        <v>#DIV/0!</v>
      </c>
      <c r="S58" s="728" t="e">
        <f t="shared" si="10"/>
        <v>#DIV/0!</v>
      </c>
      <c r="T58" s="730">
        <v>0</v>
      </c>
      <c r="U58" s="766">
        <v>0</v>
      </c>
      <c r="V58" s="822" t="e">
        <f t="shared" si="11"/>
        <v>#DIV/0!</v>
      </c>
    </row>
    <row r="59" spans="1:22">
      <c r="A59" s="756">
        <f t="shared" si="4"/>
        <v>33</v>
      </c>
      <c r="B59" s="677"/>
      <c r="C59" s="724"/>
      <c r="D59" s="724">
        <v>0</v>
      </c>
      <c r="E59" s="829">
        <v>0</v>
      </c>
      <c r="F59" s="829">
        <v>0</v>
      </c>
      <c r="G59" s="830">
        <f t="shared" si="5"/>
        <v>0</v>
      </c>
      <c r="H59" s="763" t="e">
        <f t="shared" si="12"/>
        <v>#DIV/0!</v>
      </c>
      <c r="I59" s="727" t="e">
        <f t="shared" si="6"/>
        <v>#DIV/0!</v>
      </c>
      <c r="J59" s="725">
        <v>0</v>
      </c>
      <c r="K59" s="725">
        <f t="shared" si="7"/>
        <v>0</v>
      </c>
      <c r="L59" s="763" t="e">
        <f t="shared" si="13"/>
        <v>#DIV/0!</v>
      </c>
      <c r="M59" s="728" t="e">
        <f t="shared" si="8"/>
        <v>#DIV/0!</v>
      </c>
      <c r="N59" s="729">
        <v>0</v>
      </c>
      <c r="O59" s="829">
        <v>0</v>
      </c>
      <c r="P59" s="728" t="e">
        <f t="shared" si="9"/>
        <v>#DIV/0!</v>
      </c>
      <c r="Q59" s="778">
        <v>0</v>
      </c>
      <c r="R59" s="821" t="e">
        <f>+K59*Q59*'6b10-Project Cost of Capital'!$E$10*'Appendix A'!$D$109</f>
        <v>#DIV/0!</v>
      </c>
      <c r="S59" s="728" t="e">
        <f t="shared" si="10"/>
        <v>#DIV/0!</v>
      </c>
      <c r="T59" s="730">
        <v>0</v>
      </c>
      <c r="U59" s="766">
        <v>0</v>
      </c>
      <c r="V59" s="822" t="e">
        <f t="shared" si="11"/>
        <v>#DIV/0!</v>
      </c>
    </row>
    <row r="60" spans="1:22">
      <c r="A60" s="757"/>
      <c r="B60" s="733"/>
      <c r="C60" s="733"/>
      <c r="D60" s="733"/>
      <c r="E60" s="827"/>
      <c r="F60" s="827"/>
      <c r="G60" s="827"/>
      <c r="H60" s="734"/>
      <c r="I60" s="735"/>
      <c r="J60" s="733"/>
      <c r="K60" s="733"/>
      <c r="L60" s="733"/>
      <c r="M60" s="736"/>
      <c r="N60" s="733"/>
      <c r="O60" s="831"/>
      <c r="P60" s="737"/>
      <c r="Q60" s="738"/>
      <c r="R60" s="739"/>
      <c r="S60" s="738"/>
      <c r="T60" s="736"/>
      <c r="U60" s="767"/>
      <c r="V60" s="740"/>
    </row>
    <row r="61" spans="1:22">
      <c r="A61" s="752">
        <f>+A59+1</f>
        <v>34</v>
      </c>
      <c r="B61" s="704"/>
      <c r="C61" s="680" t="s">
        <v>9</v>
      </c>
      <c r="D61" s="741"/>
      <c r="H61" s="741"/>
      <c r="I61" s="741" t="e">
        <f t="shared" ref="I61:J61" si="14">SUM(I42:I59)</f>
        <v>#DIV/0!</v>
      </c>
      <c r="J61" s="741">
        <f t="shared" si="14"/>
        <v>0</v>
      </c>
      <c r="K61" s="741">
        <f>SUM(K42:K59)</f>
        <v>0</v>
      </c>
      <c r="L61" s="678"/>
      <c r="M61" s="741" t="e">
        <f>SUM(M42:M59)</f>
        <v>#DIV/0!</v>
      </c>
      <c r="N61" s="727">
        <f>SUM(N41:N60)</f>
        <v>0</v>
      </c>
      <c r="O61" s="727">
        <f>SUM(O41:O60)</f>
        <v>0</v>
      </c>
      <c r="P61" s="727" t="e">
        <f>SUM(P41:P60)</f>
        <v>#DIV/0!</v>
      </c>
      <c r="Q61" s="742"/>
      <c r="R61" s="727" t="e">
        <f>SUM(R41:R60)</f>
        <v>#DIV/0!</v>
      </c>
      <c r="S61" s="727" t="e">
        <f>SUM(S41:S60)</f>
        <v>#DIV/0!</v>
      </c>
      <c r="T61" s="727" t="e">
        <f>SUM(T41:T60)</f>
        <v>#DIV/0!</v>
      </c>
      <c r="U61" s="727" t="e">
        <f>SUM(U41:U60)</f>
        <v>#DIV/0!</v>
      </c>
      <c r="V61" s="727" t="e">
        <f>SUM(V41:V60)</f>
        <v>#DIV/0!</v>
      </c>
    </row>
    <row r="62" spans="1:22">
      <c r="A62" s="752"/>
      <c r="B62" s="677"/>
      <c r="C62" s="677"/>
      <c r="D62" s="677"/>
      <c r="E62" s="677"/>
      <c r="F62" s="677"/>
      <c r="G62" s="677"/>
      <c r="H62" s="677"/>
      <c r="I62" s="677"/>
      <c r="J62" s="677"/>
      <c r="K62" s="677"/>
      <c r="L62" s="677"/>
      <c r="M62" s="677"/>
      <c r="N62" s="677"/>
      <c r="P62" s="677"/>
      <c r="Q62" s="677"/>
      <c r="R62" s="677"/>
      <c r="S62" s="786" t="s">
        <v>762</v>
      </c>
    </row>
    <row r="63" spans="1:22" ht="15" thickBot="1">
      <c r="A63" s="758" t="s">
        <v>544</v>
      </c>
      <c r="B63" s="677"/>
      <c r="C63" s="677"/>
      <c r="D63" s="677"/>
      <c r="E63" s="677"/>
      <c r="F63" s="677"/>
      <c r="G63" s="677"/>
      <c r="H63" s="677"/>
      <c r="I63" s="677"/>
      <c r="J63" s="677"/>
      <c r="K63" s="677"/>
      <c r="L63" s="677"/>
      <c r="M63" s="677"/>
      <c r="N63" s="677"/>
      <c r="O63" s="677"/>
      <c r="P63" s="677"/>
      <c r="Q63" s="677"/>
      <c r="R63" s="677"/>
    </row>
    <row r="64" spans="1:22" ht="15" customHeight="1">
      <c r="A64" s="752" t="s">
        <v>35</v>
      </c>
      <c r="B64" s="677"/>
      <c r="C64" s="771" t="s">
        <v>749</v>
      </c>
      <c r="D64" s="771"/>
      <c r="E64" s="771"/>
      <c r="F64" s="771"/>
      <c r="G64" s="771"/>
      <c r="H64" s="771"/>
      <c r="I64" s="771"/>
      <c r="J64" s="761"/>
      <c r="K64" s="761"/>
      <c r="L64" s="761"/>
      <c r="M64" s="761"/>
      <c r="N64" s="761"/>
      <c r="O64" s="761"/>
      <c r="P64" s="761"/>
      <c r="Q64" s="761"/>
      <c r="R64" s="761"/>
    </row>
    <row r="65" spans="1:18" ht="15" customHeight="1">
      <c r="A65" s="752" t="s">
        <v>36</v>
      </c>
      <c r="B65" s="677"/>
      <c r="C65" s="771" t="s">
        <v>735</v>
      </c>
      <c r="D65" s="761"/>
      <c r="E65" s="761"/>
      <c r="F65" s="761"/>
      <c r="G65" s="761"/>
      <c r="H65" s="761"/>
      <c r="I65" s="761"/>
      <c r="J65" s="761"/>
      <c r="K65" s="761"/>
      <c r="L65" s="761"/>
      <c r="M65" s="761"/>
      <c r="N65" s="761"/>
      <c r="O65" s="761"/>
      <c r="P65" s="761"/>
      <c r="Q65" s="761"/>
      <c r="R65" s="761"/>
    </row>
    <row r="66" spans="1:18">
      <c r="A66" s="752" t="s">
        <v>37</v>
      </c>
      <c r="B66" s="710"/>
      <c r="C66" s="820" t="s">
        <v>761</v>
      </c>
      <c r="D66" s="710"/>
      <c r="E66" s="710"/>
      <c r="F66" s="710"/>
      <c r="G66" s="710"/>
      <c r="H66" s="710"/>
      <c r="I66" s="710"/>
      <c r="J66" s="710"/>
      <c r="K66" s="710"/>
      <c r="L66" s="710"/>
      <c r="M66" s="710"/>
      <c r="N66" s="710"/>
      <c r="O66" s="710"/>
      <c r="P66" s="710"/>
      <c r="Q66" s="710"/>
      <c r="R66" s="710"/>
    </row>
    <row r="67" spans="1:18">
      <c r="A67" s="759" t="s">
        <v>178</v>
      </c>
      <c r="B67" s="743"/>
      <c r="C67" s="677" t="s">
        <v>763</v>
      </c>
      <c r="D67" s="744"/>
      <c r="E67" s="745"/>
      <c r="F67" s="743"/>
      <c r="G67" s="744"/>
      <c r="H67" s="743"/>
      <c r="I67" s="743"/>
      <c r="J67" s="743"/>
      <c r="K67" s="746"/>
      <c r="L67" s="743"/>
      <c r="M67" s="743"/>
      <c r="N67" s="743"/>
      <c r="O67" s="743"/>
      <c r="P67" s="743"/>
      <c r="Q67" s="745"/>
      <c r="R67" s="745"/>
    </row>
    <row r="68" spans="1:18">
      <c r="A68" s="835" t="s">
        <v>38</v>
      </c>
      <c r="B68" s="743"/>
      <c r="C68" s="911" t="s">
        <v>788</v>
      </c>
      <c r="D68" s="911"/>
      <c r="E68" s="911"/>
      <c r="F68" s="911"/>
      <c r="G68" s="911"/>
      <c r="H68" s="911"/>
    </row>
  </sheetData>
  <mergeCells count="4">
    <mergeCell ref="A1:T1"/>
    <mergeCell ref="A2:T2"/>
    <mergeCell ref="A3:T3"/>
    <mergeCell ref="C68:H68"/>
  </mergeCells>
  <phoneticPr fontId="16" type="noConversion"/>
  <pageMargins left="0.7" right="0.7" top="0.75" bottom="0.75" header="0.3" footer="0.3"/>
  <pageSetup scale="2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153"/>
  <sheetViews>
    <sheetView view="pageBreakPreview" zoomScale="70" zoomScaleNormal="90" zoomScaleSheetLayoutView="70" zoomScalePageLayoutView="60" workbookViewId="0"/>
  </sheetViews>
  <sheetFormatPr defaultColWidth="11.44140625" defaultRowHeight="13.2"/>
  <cols>
    <col min="1" max="1" width="5" style="2" customWidth="1"/>
    <col min="2" max="2" width="21.5546875" style="2" customWidth="1"/>
    <col min="3" max="17" width="23.5546875" style="2" customWidth="1"/>
    <col min="18" max="18" width="17.44140625" style="2" customWidth="1"/>
    <col min="19" max="19" width="16" style="2" bestFit="1" customWidth="1"/>
    <col min="20" max="20" width="17.44140625" style="2" customWidth="1"/>
    <col min="21" max="21" width="16.5546875" style="2" customWidth="1"/>
    <col min="22" max="22" width="19.44140625" style="2" bestFit="1" customWidth="1"/>
    <col min="23" max="23" width="18.6640625" style="2" customWidth="1"/>
    <col min="24" max="24" width="14" style="2" bestFit="1" customWidth="1"/>
    <col min="25" max="25" width="15.5546875" style="2" customWidth="1"/>
    <col min="26" max="26" width="16" style="2" bestFit="1" customWidth="1"/>
    <col min="27" max="16384" width="11.44140625" style="2"/>
  </cols>
  <sheetData>
    <row r="1" spans="1:26" s="14" customFormat="1" ht="14.4">
      <c r="B1" s="17"/>
      <c r="C1" s="15"/>
      <c r="D1" s="15"/>
      <c r="E1" s="15"/>
      <c r="F1" s="15"/>
      <c r="G1" s="17"/>
      <c r="H1" s="17"/>
      <c r="I1" s="17"/>
      <c r="J1" s="17"/>
      <c r="K1" s="17"/>
      <c r="L1" s="17"/>
      <c r="M1" s="17"/>
      <c r="N1" s="17"/>
      <c r="O1" s="17"/>
      <c r="P1" s="17"/>
      <c r="Q1" s="18"/>
    </row>
    <row r="2" spans="1:26" ht="17.399999999999999">
      <c r="B2" s="869" t="str">
        <f>+'Appendix A'!A6</f>
        <v>Consolidated Edison Company of New York, Inc.</v>
      </c>
      <c r="C2" s="869"/>
      <c r="D2" s="869"/>
      <c r="E2" s="869"/>
      <c r="F2" s="869"/>
      <c r="G2" s="869"/>
      <c r="H2" s="869"/>
      <c r="I2" s="869"/>
      <c r="J2" s="869"/>
      <c r="K2" s="869"/>
      <c r="L2" s="869"/>
      <c r="M2" s="869"/>
      <c r="N2" s="869"/>
      <c r="O2" s="869"/>
      <c r="P2" s="587"/>
      <c r="Q2" s="587"/>
    </row>
    <row r="3" spans="1:26" ht="17.399999999999999">
      <c r="B3" s="870" t="s">
        <v>655</v>
      </c>
      <c r="C3" s="870"/>
      <c r="D3" s="870"/>
      <c r="E3" s="870"/>
      <c r="F3" s="870"/>
      <c r="G3" s="870"/>
      <c r="H3" s="870"/>
      <c r="I3" s="870"/>
      <c r="J3" s="870"/>
      <c r="K3" s="870"/>
      <c r="L3" s="870"/>
      <c r="M3" s="870"/>
      <c r="N3" s="870"/>
      <c r="O3" s="870"/>
      <c r="P3" s="588"/>
      <c r="Q3" s="588"/>
    </row>
    <row r="4" spans="1:26" ht="17.399999999999999">
      <c r="B4" s="871" t="str">
        <f>+'Appendix A'!K3</f>
        <v>Actual or Projected for the 12 Months Ended December ….</v>
      </c>
      <c r="C4" s="871"/>
      <c r="D4" s="871"/>
      <c r="E4" s="871"/>
      <c r="F4" s="871"/>
      <c r="G4" s="871"/>
      <c r="H4" s="871"/>
      <c r="I4" s="871"/>
      <c r="J4" s="871"/>
      <c r="K4" s="871"/>
      <c r="L4" s="871"/>
      <c r="M4" s="871"/>
      <c r="N4" s="871"/>
      <c r="O4" s="871"/>
      <c r="P4" s="588"/>
      <c r="Q4" s="588"/>
    </row>
    <row r="5" spans="1:26">
      <c r="B5" s="5"/>
      <c r="C5" s="5"/>
      <c r="D5" s="5"/>
      <c r="E5" s="5"/>
      <c r="F5" s="5"/>
      <c r="G5" s="5"/>
      <c r="H5" s="5"/>
      <c r="I5" s="5"/>
      <c r="J5" s="5"/>
      <c r="K5" s="5"/>
      <c r="L5" s="5"/>
      <c r="M5" s="5"/>
      <c r="N5" s="5"/>
      <c r="O5" s="5"/>
      <c r="P5" s="5"/>
      <c r="Q5" s="5"/>
    </row>
    <row r="6" spans="1:26">
      <c r="B6" s="19"/>
      <c r="C6" s="865" t="s">
        <v>375</v>
      </c>
      <c r="D6" s="865"/>
      <c r="E6" s="865"/>
      <c r="F6" s="865"/>
      <c r="G6" s="865"/>
      <c r="H6" s="865"/>
      <c r="I6" s="865"/>
      <c r="J6" s="865"/>
      <c r="K6" s="865"/>
      <c r="L6" s="865"/>
      <c r="M6" s="865"/>
      <c r="N6" s="865"/>
      <c r="O6" s="299"/>
      <c r="P6" s="299"/>
      <c r="Q6" s="19"/>
    </row>
    <row r="7" spans="1:26" ht="25.5" customHeight="1">
      <c r="B7" s="3" t="s">
        <v>69</v>
      </c>
      <c r="C7" s="3" t="s">
        <v>70</v>
      </c>
      <c r="D7" s="3" t="s">
        <v>71</v>
      </c>
      <c r="E7" s="3" t="s">
        <v>72</v>
      </c>
      <c r="F7" s="3" t="s">
        <v>73</v>
      </c>
      <c r="G7" s="3" t="s">
        <v>74</v>
      </c>
      <c r="H7" s="3" t="s">
        <v>75</v>
      </c>
      <c r="I7" s="3" t="s">
        <v>76</v>
      </c>
      <c r="J7" s="3" t="s">
        <v>93</v>
      </c>
      <c r="K7" s="3" t="s">
        <v>94</v>
      </c>
      <c r="L7" s="3" t="s">
        <v>98</v>
      </c>
      <c r="M7" s="3" t="s">
        <v>121</v>
      </c>
      <c r="N7" s="3" t="s">
        <v>195</v>
      </c>
      <c r="O7" s="3" t="s">
        <v>196</v>
      </c>
      <c r="P7" s="3" t="s">
        <v>197</v>
      </c>
      <c r="Q7" s="3" t="s">
        <v>198</v>
      </c>
      <c r="R7" s="3" t="s">
        <v>199</v>
      </c>
      <c r="S7" s="5" t="s">
        <v>500</v>
      </c>
      <c r="T7" s="5" t="s">
        <v>592</v>
      </c>
      <c r="U7" s="5"/>
      <c r="V7" s="5"/>
      <c r="W7" s="5"/>
      <c r="X7" s="5"/>
      <c r="Y7" s="5"/>
      <c r="Z7" s="5"/>
    </row>
    <row r="8" spans="1:26" ht="25.5" customHeight="1">
      <c r="B8" s="3"/>
      <c r="C8" s="872" t="s">
        <v>593</v>
      </c>
      <c r="D8" s="872"/>
      <c r="E8" s="872"/>
      <c r="F8" s="872"/>
      <c r="G8" s="872"/>
      <c r="H8" s="872"/>
      <c r="I8" s="867" t="s">
        <v>499</v>
      </c>
      <c r="J8" s="867"/>
      <c r="K8" s="867"/>
      <c r="L8" s="867"/>
      <c r="M8" s="867"/>
      <c r="N8" s="867"/>
      <c r="O8" s="867" t="s">
        <v>585</v>
      </c>
      <c r="P8" s="867"/>
      <c r="Q8" s="867"/>
      <c r="R8" s="867"/>
      <c r="S8" s="867"/>
      <c r="T8" s="867"/>
    </row>
    <row r="9" spans="1:26" s="5" customFormat="1">
      <c r="B9" s="3" t="s">
        <v>50</v>
      </c>
      <c r="C9" s="4" t="s">
        <v>482</v>
      </c>
      <c r="D9" s="4" t="s">
        <v>67</v>
      </c>
      <c r="E9" s="3" t="s">
        <v>15</v>
      </c>
      <c r="F9" s="4" t="s">
        <v>78</v>
      </c>
      <c r="G9" s="4" t="s">
        <v>487</v>
      </c>
      <c r="H9" s="3" t="s">
        <v>79</v>
      </c>
      <c r="I9" s="294" t="s">
        <v>365</v>
      </c>
      <c r="J9" s="294" t="s">
        <v>370</v>
      </c>
      <c r="K9" s="294" t="s">
        <v>371</v>
      </c>
      <c r="L9" s="294" t="s">
        <v>372</v>
      </c>
      <c r="M9" s="294"/>
      <c r="N9" s="4" t="s">
        <v>9</v>
      </c>
      <c r="O9" s="294" t="s">
        <v>365</v>
      </c>
      <c r="P9" s="294" t="s">
        <v>370</v>
      </c>
      <c r="Q9" s="294" t="s">
        <v>371</v>
      </c>
      <c r="R9" s="294" t="s">
        <v>372</v>
      </c>
      <c r="S9" s="294"/>
      <c r="T9" s="4" t="s">
        <v>9</v>
      </c>
    </row>
    <row r="10" spans="1:26" s="5" customFormat="1" ht="26.4">
      <c r="B10" s="27" t="s">
        <v>68</v>
      </c>
      <c r="C10" s="4" t="s">
        <v>483</v>
      </c>
      <c r="D10" s="4" t="s">
        <v>511</v>
      </c>
      <c r="E10" s="4" t="s">
        <v>484</v>
      </c>
      <c r="F10" s="4" t="s">
        <v>485</v>
      </c>
      <c r="G10" s="4" t="s">
        <v>486</v>
      </c>
      <c r="H10" s="3" t="s">
        <v>568</v>
      </c>
      <c r="I10" s="4" t="s">
        <v>484</v>
      </c>
      <c r="J10" s="4" t="s">
        <v>484</v>
      </c>
      <c r="K10" s="4" t="s">
        <v>484</v>
      </c>
      <c r="L10" s="4" t="s">
        <v>484</v>
      </c>
      <c r="M10" s="4" t="s">
        <v>484</v>
      </c>
      <c r="N10" s="36" t="str">
        <f>"Sum of Columns "&amp;I7&amp;" through "&amp;M7&amp;""</f>
        <v>Sum of Columns (h) through (l)</v>
      </c>
      <c r="O10" s="4" t="s">
        <v>484</v>
      </c>
      <c r="P10" s="4" t="s">
        <v>484</v>
      </c>
      <c r="Q10" s="4" t="s">
        <v>484</v>
      </c>
      <c r="R10" s="4" t="s">
        <v>484</v>
      </c>
      <c r="S10" s="4" t="s">
        <v>484</v>
      </c>
      <c r="T10" s="36" t="str">
        <f>"Sum of Columns "&amp;O7&amp;" through "&amp;S7&amp;""</f>
        <v>Sum of Columns (n) through (r)</v>
      </c>
    </row>
    <row r="11" spans="1:26" s="6" customFormat="1">
      <c r="B11" s="20" t="s">
        <v>507</v>
      </c>
      <c r="C11" s="21">
        <f>+'Appendix A'!A18</f>
        <v>5</v>
      </c>
      <c r="D11" s="21">
        <f>+'Appendix A'!A14</f>
        <v>1</v>
      </c>
      <c r="E11" s="22">
        <f>+'Appendix A'!A15</f>
        <v>2</v>
      </c>
      <c r="F11" s="21">
        <f>+'Appendix A'!A16</f>
        <v>3</v>
      </c>
      <c r="G11" s="21">
        <f>+'Appendix A'!A17</f>
        <v>4</v>
      </c>
      <c r="H11" s="29">
        <f>+'Appendix A'!A19</f>
        <v>6</v>
      </c>
      <c r="I11" s="29">
        <f>+E11</f>
        <v>2</v>
      </c>
      <c r="J11" s="29">
        <f>+E11</f>
        <v>2</v>
      </c>
      <c r="K11" s="29">
        <f>+E11</f>
        <v>2</v>
      </c>
      <c r="L11" s="29">
        <f>+E11</f>
        <v>2</v>
      </c>
      <c r="M11" s="29">
        <f>+E11</f>
        <v>2</v>
      </c>
      <c r="N11" s="29">
        <f>+E11</f>
        <v>2</v>
      </c>
      <c r="O11" s="29">
        <f>+K11</f>
        <v>2</v>
      </c>
      <c r="P11" s="29">
        <f>+K11</f>
        <v>2</v>
      </c>
      <c r="Q11" s="29">
        <f>+K11</f>
        <v>2</v>
      </c>
      <c r="R11" s="29">
        <f>+K11</f>
        <v>2</v>
      </c>
      <c r="S11" s="29">
        <f>+K11</f>
        <v>2</v>
      </c>
      <c r="T11" s="29">
        <f>+K11</f>
        <v>2</v>
      </c>
    </row>
    <row r="12" spans="1:26" s="5" customFormat="1">
      <c r="A12" s="28">
        <v>1</v>
      </c>
      <c r="B12" s="608" t="s">
        <v>65</v>
      </c>
      <c r="C12" s="31">
        <v>0</v>
      </c>
      <c r="D12" s="32">
        <v>0</v>
      </c>
      <c r="E12" s="31">
        <v>0</v>
      </c>
      <c r="F12" s="31">
        <v>0</v>
      </c>
      <c r="G12" s="31">
        <v>0</v>
      </c>
      <c r="H12" s="33">
        <v>0</v>
      </c>
      <c r="I12" s="33">
        <v>0</v>
      </c>
      <c r="J12" s="33">
        <v>0</v>
      </c>
      <c r="K12" s="33">
        <v>0</v>
      </c>
      <c r="L12" s="33">
        <v>0</v>
      </c>
      <c r="M12" s="33"/>
      <c r="N12" s="296">
        <f>+SUM(I12:M12)</f>
        <v>0</v>
      </c>
      <c r="O12" s="33">
        <v>0</v>
      </c>
      <c r="P12" s="33">
        <v>0</v>
      </c>
      <c r="Q12" s="33">
        <v>0</v>
      </c>
      <c r="R12" s="33">
        <v>0</v>
      </c>
      <c r="S12" s="33"/>
      <c r="T12" s="296">
        <f>+SUM(O12:S12)</f>
        <v>0</v>
      </c>
    </row>
    <row r="13" spans="1:26">
      <c r="A13" s="6">
        <f>+A12+1</f>
        <v>2</v>
      </c>
      <c r="B13" s="608" t="s">
        <v>66</v>
      </c>
      <c r="C13" s="31">
        <v>0</v>
      </c>
      <c r="D13" s="32">
        <v>0</v>
      </c>
      <c r="E13" s="31">
        <v>0</v>
      </c>
      <c r="F13" s="31">
        <v>0</v>
      </c>
      <c r="G13" s="31">
        <v>0</v>
      </c>
      <c r="H13" s="33">
        <v>0</v>
      </c>
      <c r="I13" s="33">
        <v>0</v>
      </c>
      <c r="J13" s="33">
        <v>0</v>
      </c>
      <c r="K13" s="33">
        <v>0</v>
      </c>
      <c r="L13" s="33">
        <v>0</v>
      </c>
      <c r="M13" s="33"/>
      <c r="N13" s="296">
        <f t="shared" ref="N13:N25" si="0">+SUM(I13:M13)</f>
        <v>0</v>
      </c>
      <c r="O13" s="33">
        <v>0</v>
      </c>
      <c r="P13" s="33">
        <v>0</v>
      </c>
      <c r="Q13" s="33">
        <v>0</v>
      </c>
      <c r="R13" s="33">
        <v>0</v>
      </c>
      <c r="S13" s="33"/>
      <c r="T13" s="296">
        <f t="shared" ref="T13:T25" si="1">+SUM(O13:S13)</f>
        <v>0</v>
      </c>
    </row>
    <row r="14" spans="1:26">
      <c r="A14" s="6">
        <f t="shared" ref="A14:A25" si="2">+A13+1</f>
        <v>3</v>
      </c>
      <c r="B14" s="19" t="s">
        <v>52</v>
      </c>
      <c r="C14" s="31">
        <v>0</v>
      </c>
      <c r="D14" s="32">
        <v>0</v>
      </c>
      <c r="E14" s="31">
        <v>0</v>
      </c>
      <c r="F14" s="31">
        <v>0</v>
      </c>
      <c r="G14" s="31">
        <v>0</v>
      </c>
      <c r="H14" s="33">
        <v>0</v>
      </c>
      <c r="I14" s="33">
        <v>0</v>
      </c>
      <c r="J14" s="33">
        <v>0</v>
      </c>
      <c r="K14" s="33">
        <v>0</v>
      </c>
      <c r="L14" s="33">
        <v>0</v>
      </c>
      <c r="M14" s="33"/>
      <c r="N14" s="296">
        <f t="shared" si="0"/>
        <v>0</v>
      </c>
      <c r="O14" s="33">
        <v>0</v>
      </c>
      <c r="P14" s="33">
        <v>0</v>
      </c>
      <c r="Q14" s="33">
        <v>0</v>
      </c>
      <c r="R14" s="33">
        <v>0</v>
      </c>
      <c r="S14" s="33"/>
      <c r="T14" s="296">
        <f t="shared" si="1"/>
        <v>0</v>
      </c>
    </row>
    <row r="15" spans="1:26">
      <c r="A15" s="6">
        <f t="shared" si="2"/>
        <v>4</v>
      </c>
      <c r="B15" s="19" t="s">
        <v>53</v>
      </c>
      <c r="C15" s="31">
        <v>0</v>
      </c>
      <c r="D15" s="32">
        <v>0</v>
      </c>
      <c r="E15" s="31">
        <v>0</v>
      </c>
      <c r="F15" s="31">
        <v>0</v>
      </c>
      <c r="G15" s="31">
        <v>0</v>
      </c>
      <c r="H15" s="33">
        <v>0</v>
      </c>
      <c r="I15" s="33">
        <v>0</v>
      </c>
      <c r="J15" s="33">
        <v>0</v>
      </c>
      <c r="K15" s="33">
        <v>0</v>
      </c>
      <c r="L15" s="33">
        <v>0</v>
      </c>
      <c r="M15" s="33"/>
      <c r="N15" s="296">
        <f t="shared" si="0"/>
        <v>0</v>
      </c>
      <c r="O15" s="33">
        <v>0</v>
      </c>
      <c r="P15" s="33">
        <v>0</v>
      </c>
      <c r="Q15" s="33">
        <v>0</v>
      </c>
      <c r="R15" s="33">
        <v>0</v>
      </c>
      <c r="S15" s="33"/>
      <c r="T15" s="296">
        <f t="shared" si="1"/>
        <v>0</v>
      </c>
    </row>
    <row r="16" spans="1:26">
      <c r="A16" s="6">
        <f t="shared" si="2"/>
        <v>5</v>
      </c>
      <c r="B16" s="19" t="s">
        <v>54</v>
      </c>
      <c r="C16" s="31">
        <v>0</v>
      </c>
      <c r="D16" s="32">
        <v>0</v>
      </c>
      <c r="E16" s="31">
        <v>0</v>
      </c>
      <c r="F16" s="31">
        <v>0</v>
      </c>
      <c r="G16" s="31">
        <v>0</v>
      </c>
      <c r="H16" s="33">
        <v>0</v>
      </c>
      <c r="I16" s="33">
        <v>0</v>
      </c>
      <c r="J16" s="33">
        <v>0</v>
      </c>
      <c r="K16" s="33">
        <v>0</v>
      </c>
      <c r="L16" s="33">
        <v>0</v>
      </c>
      <c r="M16" s="33"/>
      <c r="N16" s="296">
        <f t="shared" si="0"/>
        <v>0</v>
      </c>
      <c r="O16" s="33">
        <v>0</v>
      </c>
      <c r="P16" s="33">
        <v>0</v>
      </c>
      <c r="Q16" s="33">
        <v>0</v>
      </c>
      <c r="R16" s="33">
        <v>0</v>
      </c>
      <c r="S16" s="33"/>
      <c r="T16" s="296">
        <f t="shared" si="1"/>
        <v>0</v>
      </c>
    </row>
    <row r="17" spans="1:23">
      <c r="A17" s="6">
        <f t="shared" si="2"/>
        <v>6</v>
      </c>
      <c r="B17" s="19" t="s">
        <v>51</v>
      </c>
      <c r="C17" s="31">
        <v>0</v>
      </c>
      <c r="D17" s="32">
        <v>0</v>
      </c>
      <c r="E17" s="31">
        <v>0</v>
      </c>
      <c r="F17" s="31">
        <v>0</v>
      </c>
      <c r="G17" s="31">
        <v>0</v>
      </c>
      <c r="H17" s="33">
        <v>0</v>
      </c>
      <c r="I17" s="33">
        <v>0</v>
      </c>
      <c r="J17" s="33">
        <v>0</v>
      </c>
      <c r="K17" s="33">
        <v>0</v>
      </c>
      <c r="L17" s="33">
        <v>0</v>
      </c>
      <c r="M17" s="33"/>
      <c r="N17" s="296">
        <f t="shared" si="0"/>
        <v>0</v>
      </c>
      <c r="O17" s="33">
        <v>0</v>
      </c>
      <c r="P17" s="33">
        <v>0</v>
      </c>
      <c r="Q17" s="33">
        <v>0</v>
      </c>
      <c r="R17" s="33">
        <v>0</v>
      </c>
      <c r="S17" s="33"/>
      <c r="T17" s="296">
        <f t="shared" si="1"/>
        <v>0</v>
      </c>
    </row>
    <row r="18" spans="1:23">
      <c r="A18" s="6">
        <f t="shared" si="2"/>
        <v>7</v>
      </c>
      <c r="B18" s="19" t="s">
        <v>55</v>
      </c>
      <c r="C18" s="31">
        <v>0</v>
      </c>
      <c r="D18" s="32">
        <v>0</v>
      </c>
      <c r="E18" s="31">
        <v>0</v>
      </c>
      <c r="F18" s="31">
        <v>0</v>
      </c>
      <c r="G18" s="31">
        <v>0</v>
      </c>
      <c r="H18" s="33">
        <v>0</v>
      </c>
      <c r="I18" s="33">
        <v>0</v>
      </c>
      <c r="J18" s="33">
        <v>0</v>
      </c>
      <c r="K18" s="33">
        <v>0</v>
      </c>
      <c r="L18" s="33">
        <v>0</v>
      </c>
      <c r="M18" s="33"/>
      <c r="N18" s="296">
        <f t="shared" si="0"/>
        <v>0</v>
      </c>
      <c r="O18" s="33">
        <v>0</v>
      </c>
      <c r="P18" s="33">
        <v>0</v>
      </c>
      <c r="Q18" s="33">
        <v>0</v>
      </c>
      <c r="R18" s="33">
        <v>0</v>
      </c>
      <c r="S18" s="33"/>
      <c r="T18" s="296">
        <f t="shared" si="1"/>
        <v>0</v>
      </c>
    </row>
    <row r="19" spans="1:23">
      <c r="A19" s="6">
        <f t="shared" si="2"/>
        <v>8</v>
      </c>
      <c r="B19" s="19" t="s">
        <v>56</v>
      </c>
      <c r="C19" s="31">
        <v>0</v>
      </c>
      <c r="D19" s="32">
        <v>0</v>
      </c>
      <c r="E19" s="31">
        <v>0</v>
      </c>
      <c r="F19" s="31">
        <v>0</v>
      </c>
      <c r="G19" s="31">
        <v>0</v>
      </c>
      <c r="H19" s="33">
        <v>0</v>
      </c>
      <c r="I19" s="33">
        <v>0</v>
      </c>
      <c r="J19" s="33">
        <v>0</v>
      </c>
      <c r="K19" s="33">
        <v>0</v>
      </c>
      <c r="L19" s="33">
        <v>0</v>
      </c>
      <c r="M19" s="33"/>
      <c r="N19" s="296">
        <f t="shared" si="0"/>
        <v>0</v>
      </c>
      <c r="O19" s="33">
        <v>0</v>
      </c>
      <c r="P19" s="33">
        <v>0</v>
      </c>
      <c r="Q19" s="33">
        <v>0</v>
      </c>
      <c r="R19" s="33">
        <v>0</v>
      </c>
      <c r="S19" s="33"/>
      <c r="T19" s="296">
        <f t="shared" si="1"/>
        <v>0</v>
      </c>
    </row>
    <row r="20" spans="1:23">
      <c r="A20" s="6">
        <f t="shared" si="2"/>
        <v>9</v>
      </c>
      <c r="B20" s="19" t="s">
        <v>57</v>
      </c>
      <c r="C20" s="31">
        <v>0</v>
      </c>
      <c r="D20" s="32">
        <v>0</v>
      </c>
      <c r="E20" s="31">
        <v>0</v>
      </c>
      <c r="F20" s="31">
        <v>0</v>
      </c>
      <c r="G20" s="31">
        <v>0</v>
      </c>
      <c r="H20" s="33">
        <v>0</v>
      </c>
      <c r="I20" s="33">
        <v>0</v>
      </c>
      <c r="J20" s="33">
        <v>0</v>
      </c>
      <c r="K20" s="33">
        <v>0</v>
      </c>
      <c r="L20" s="33">
        <v>0</v>
      </c>
      <c r="M20" s="33"/>
      <c r="N20" s="296">
        <f t="shared" si="0"/>
        <v>0</v>
      </c>
      <c r="O20" s="33">
        <v>0</v>
      </c>
      <c r="P20" s="33">
        <v>0</v>
      </c>
      <c r="Q20" s="33">
        <v>0</v>
      </c>
      <c r="R20" s="33">
        <v>0</v>
      </c>
      <c r="S20" s="33"/>
      <c r="T20" s="296">
        <f t="shared" si="1"/>
        <v>0</v>
      </c>
    </row>
    <row r="21" spans="1:23">
      <c r="A21" s="6">
        <f t="shared" si="2"/>
        <v>10</v>
      </c>
      <c r="B21" s="19" t="s">
        <v>58</v>
      </c>
      <c r="C21" s="31">
        <v>0</v>
      </c>
      <c r="D21" s="32">
        <v>0</v>
      </c>
      <c r="E21" s="31">
        <v>0</v>
      </c>
      <c r="F21" s="31">
        <v>0</v>
      </c>
      <c r="G21" s="31">
        <v>0</v>
      </c>
      <c r="H21" s="33">
        <v>0</v>
      </c>
      <c r="I21" s="33">
        <v>0</v>
      </c>
      <c r="J21" s="33">
        <v>0</v>
      </c>
      <c r="K21" s="33">
        <v>0</v>
      </c>
      <c r="L21" s="33">
        <v>0</v>
      </c>
      <c r="M21" s="33"/>
      <c r="N21" s="296">
        <f t="shared" si="0"/>
        <v>0</v>
      </c>
      <c r="O21" s="33">
        <v>0</v>
      </c>
      <c r="P21" s="33">
        <v>0</v>
      </c>
      <c r="Q21" s="33">
        <v>0</v>
      </c>
      <c r="R21" s="33">
        <v>0</v>
      </c>
      <c r="S21" s="33"/>
      <c r="T21" s="296">
        <f t="shared" si="1"/>
        <v>0</v>
      </c>
    </row>
    <row r="22" spans="1:23">
      <c r="A22" s="6">
        <f t="shared" si="2"/>
        <v>11</v>
      </c>
      <c r="B22" s="19" t="s">
        <v>59</v>
      </c>
      <c r="C22" s="31">
        <v>0</v>
      </c>
      <c r="D22" s="32">
        <v>0</v>
      </c>
      <c r="E22" s="31">
        <v>0</v>
      </c>
      <c r="F22" s="31">
        <v>0</v>
      </c>
      <c r="G22" s="31">
        <v>0</v>
      </c>
      <c r="H22" s="33">
        <v>0</v>
      </c>
      <c r="I22" s="33">
        <v>0</v>
      </c>
      <c r="J22" s="33">
        <v>0</v>
      </c>
      <c r="K22" s="33">
        <v>0</v>
      </c>
      <c r="L22" s="33">
        <v>0</v>
      </c>
      <c r="M22" s="33"/>
      <c r="N22" s="296">
        <f t="shared" si="0"/>
        <v>0</v>
      </c>
      <c r="O22" s="33">
        <v>0</v>
      </c>
      <c r="P22" s="33">
        <v>0</v>
      </c>
      <c r="Q22" s="33">
        <v>0</v>
      </c>
      <c r="R22" s="33">
        <v>0</v>
      </c>
      <c r="S22" s="33"/>
      <c r="T22" s="296">
        <f t="shared" si="1"/>
        <v>0</v>
      </c>
    </row>
    <row r="23" spans="1:23">
      <c r="A23" s="6">
        <f t="shared" si="2"/>
        <v>12</v>
      </c>
      <c r="B23" s="19" t="s">
        <v>60</v>
      </c>
      <c r="C23" s="31">
        <v>0</v>
      </c>
      <c r="D23" s="32">
        <v>0</v>
      </c>
      <c r="E23" s="31">
        <v>0</v>
      </c>
      <c r="F23" s="31">
        <v>0</v>
      </c>
      <c r="G23" s="31">
        <v>0</v>
      </c>
      <c r="H23" s="33">
        <v>0</v>
      </c>
      <c r="I23" s="33">
        <v>0</v>
      </c>
      <c r="J23" s="33">
        <v>0</v>
      </c>
      <c r="K23" s="33">
        <v>0</v>
      </c>
      <c r="L23" s="33">
        <v>0</v>
      </c>
      <c r="M23" s="33"/>
      <c r="N23" s="296">
        <f t="shared" si="0"/>
        <v>0</v>
      </c>
      <c r="O23" s="33">
        <v>0</v>
      </c>
      <c r="P23" s="33">
        <v>0</v>
      </c>
      <c r="Q23" s="33">
        <v>0</v>
      </c>
      <c r="R23" s="33">
        <v>0</v>
      </c>
      <c r="S23" s="33"/>
      <c r="T23" s="296">
        <f t="shared" si="1"/>
        <v>0</v>
      </c>
    </row>
    <row r="24" spans="1:23">
      <c r="A24" s="6">
        <f t="shared" si="2"/>
        <v>13</v>
      </c>
      <c r="B24" s="16" t="s">
        <v>62</v>
      </c>
      <c r="C24" s="31">
        <v>0</v>
      </c>
      <c r="D24" s="32">
        <v>0</v>
      </c>
      <c r="E24" s="31">
        <v>0</v>
      </c>
      <c r="F24" s="31">
        <v>0</v>
      </c>
      <c r="G24" s="31">
        <v>0</v>
      </c>
      <c r="H24" s="34">
        <v>0</v>
      </c>
      <c r="I24" s="34">
        <v>0</v>
      </c>
      <c r="J24" s="33">
        <v>0</v>
      </c>
      <c r="K24" s="34">
        <v>0</v>
      </c>
      <c r="L24" s="34">
        <v>0</v>
      </c>
      <c r="M24" s="34"/>
      <c r="N24" s="297">
        <f t="shared" si="0"/>
        <v>0</v>
      </c>
      <c r="O24" s="34">
        <v>0</v>
      </c>
      <c r="P24" s="33">
        <v>0</v>
      </c>
      <c r="Q24" s="34">
        <v>0</v>
      </c>
      <c r="R24" s="34">
        <v>0</v>
      </c>
      <c r="S24" s="34"/>
      <c r="T24" s="297">
        <f t="shared" si="1"/>
        <v>0</v>
      </c>
    </row>
    <row r="25" spans="1:23" ht="13.8" thickBot="1">
      <c r="A25" s="6">
        <f t="shared" si="2"/>
        <v>14</v>
      </c>
      <c r="B25" s="28" t="s">
        <v>77</v>
      </c>
      <c r="C25" s="25">
        <f t="shared" ref="C25:E25" si="3">SUM(C12:C24)/13</f>
        <v>0</v>
      </c>
      <c r="D25" s="25">
        <f t="shared" si="3"/>
        <v>0</v>
      </c>
      <c r="E25" s="25">
        <f t="shared" si="3"/>
        <v>0</v>
      </c>
      <c r="F25" s="23">
        <f>SUM(F12:F24)/13</f>
        <v>0</v>
      </c>
      <c r="G25" s="23">
        <f t="shared" ref="G25:H25" si="4">SUM(G12:G24)/13</f>
        <v>0</v>
      </c>
      <c r="H25" s="23">
        <f t="shared" si="4"/>
        <v>0</v>
      </c>
      <c r="I25" s="23">
        <f t="shared" ref="I25:M25" si="5">SUM(I12:I24)/13</f>
        <v>0</v>
      </c>
      <c r="J25" s="23">
        <f t="shared" si="5"/>
        <v>0</v>
      </c>
      <c r="K25" s="23">
        <f t="shared" si="5"/>
        <v>0</v>
      </c>
      <c r="L25" s="23">
        <f t="shared" si="5"/>
        <v>0</v>
      </c>
      <c r="M25" s="23">
        <f t="shared" si="5"/>
        <v>0</v>
      </c>
      <c r="N25" s="295">
        <f t="shared" si="0"/>
        <v>0</v>
      </c>
      <c r="O25" s="23">
        <f t="shared" ref="O25:S25" si="6">SUM(O12:O24)/13</f>
        <v>0</v>
      </c>
      <c r="P25" s="23">
        <f t="shared" si="6"/>
        <v>0</v>
      </c>
      <c r="Q25" s="23">
        <f t="shared" si="6"/>
        <v>0</v>
      </c>
      <c r="R25" s="23">
        <f t="shared" si="6"/>
        <v>0</v>
      </c>
      <c r="S25" s="23">
        <f t="shared" si="6"/>
        <v>0</v>
      </c>
      <c r="T25" s="295">
        <f t="shared" si="1"/>
        <v>0</v>
      </c>
    </row>
    <row r="26" spans="1:23" ht="26.25" customHeight="1" thickTop="1">
      <c r="B26" s="19"/>
      <c r="C26" s="866" t="s">
        <v>167</v>
      </c>
      <c r="D26" s="866"/>
      <c r="E26" s="866"/>
      <c r="F26" s="866"/>
      <c r="G26" s="866"/>
      <c r="H26" s="866"/>
      <c r="I26" s="866"/>
      <c r="J26" s="866"/>
      <c r="K26" s="866"/>
      <c r="L26" s="866"/>
      <c r="M26" s="866"/>
      <c r="N26" s="866"/>
      <c r="O26" s="7"/>
      <c r="P26" s="24"/>
      <c r="Q26" s="24"/>
    </row>
    <row r="27" spans="1:23" ht="15">
      <c r="C27" s="24"/>
      <c r="D27" s="7"/>
      <c r="E27" s="24"/>
      <c r="F27" s="24"/>
      <c r="G27" s="7"/>
      <c r="H27" s="7"/>
      <c r="I27" s="7"/>
      <c r="J27" s="7"/>
      <c r="K27" s="7"/>
      <c r="L27" s="7"/>
      <c r="M27" s="7"/>
      <c r="N27" s="7"/>
      <c r="O27" s="7"/>
      <c r="P27" s="24"/>
      <c r="Q27" s="24"/>
    </row>
    <row r="28" spans="1:23" ht="25.5" customHeight="1">
      <c r="C28" s="867" t="s">
        <v>61</v>
      </c>
      <c r="D28" s="867"/>
      <c r="E28" s="867"/>
      <c r="F28" s="867"/>
      <c r="G28" s="867"/>
      <c r="H28" s="867"/>
      <c r="I28" s="867"/>
      <c r="J28" s="867"/>
      <c r="K28" s="867"/>
      <c r="L28" s="867"/>
      <c r="M28" s="867"/>
      <c r="N28" s="867"/>
      <c r="O28" s="867"/>
      <c r="P28" s="867"/>
      <c r="Q28" s="867"/>
      <c r="R28" s="867"/>
      <c r="S28" s="867"/>
      <c r="T28" s="867"/>
    </row>
    <row r="29" spans="1:23" ht="25.5" customHeight="1">
      <c r="C29" s="609"/>
      <c r="D29" s="609"/>
      <c r="E29" s="609"/>
      <c r="F29" s="609"/>
      <c r="G29" s="609"/>
      <c r="H29" s="609"/>
      <c r="I29" s="868" t="str">
        <f>+I8</f>
        <v>Schedule 19 Projects</v>
      </c>
      <c r="J29" s="868"/>
      <c r="K29" s="868"/>
      <c r="L29" s="868"/>
      <c r="M29" s="868"/>
      <c r="N29" s="868"/>
      <c r="O29" s="868" t="s">
        <v>585</v>
      </c>
      <c r="P29" s="868"/>
      <c r="Q29" s="868"/>
      <c r="R29" s="868"/>
      <c r="S29" s="868"/>
      <c r="T29" s="868"/>
    </row>
    <row r="30" spans="1:23" ht="41.25" customHeight="1">
      <c r="B30" s="3" t="s">
        <v>50</v>
      </c>
      <c r="C30" s="4" t="str">
        <f t="shared" ref="C30:N30" si="7">+C9</f>
        <v>Electric Intangible</v>
      </c>
      <c r="D30" s="4" t="str">
        <f t="shared" si="7"/>
        <v>Production</v>
      </c>
      <c r="E30" s="3" t="str">
        <f t="shared" si="7"/>
        <v>Transmission</v>
      </c>
      <c r="F30" s="4" t="str">
        <f t="shared" si="7"/>
        <v>Distribution</v>
      </c>
      <c r="G30" s="3" t="str">
        <f t="shared" si="7"/>
        <v>Electric General</v>
      </c>
      <c r="H30" s="4" t="str">
        <f t="shared" si="7"/>
        <v>Common</v>
      </c>
      <c r="I30" s="294" t="str">
        <f t="shared" si="7"/>
        <v>Project 1</v>
      </c>
      <c r="J30" s="294" t="str">
        <f t="shared" si="7"/>
        <v>Project 2</v>
      </c>
      <c r="K30" s="294" t="str">
        <f t="shared" si="7"/>
        <v>Project 3</v>
      </c>
      <c r="L30" s="294" t="str">
        <f t="shared" si="7"/>
        <v>Project 4</v>
      </c>
      <c r="M30" s="294"/>
      <c r="N30" s="4" t="str">
        <f t="shared" si="7"/>
        <v>Total</v>
      </c>
      <c r="O30" s="294" t="str">
        <f>+I30</f>
        <v>Project 1</v>
      </c>
      <c r="P30" s="294" t="str">
        <f>+J30</f>
        <v>Project 2</v>
      </c>
      <c r="Q30" s="294" t="str">
        <f>+K30</f>
        <v>Project 3</v>
      </c>
      <c r="R30" s="294" t="str">
        <f>+L30</f>
        <v>Project 4</v>
      </c>
      <c r="S30" s="294"/>
      <c r="T30" s="4" t="str">
        <f>+N30</f>
        <v>Total</v>
      </c>
      <c r="U30" s="7"/>
      <c r="V30" s="7"/>
      <c r="W30" s="7"/>
    </row>
    <row r="31" spans="1:23" ht="63.75" customHeight="1">
      <c r="B31" s="27" t="str">
        <f t="shared" ref="B31:B46" si="8">+B10</f>
        <v>FF1 Reference</v>
      </c>
      <c r="C31" s="4" t="str">
        <f>"200-201 l. 18d - Workpaper 1-RB Items Line "&amp;45&amp;", Col. "&amp;D7&amp;" - Col. "&amp;E7&amp;" - Col. "&amp;F7&amp;" - Col. "&amp;G7&amp;""</f>
        <v>200-201 l. 18d - Workpaper 1-RB Items Line 45, Col. (c) - Col. (d) - Col. (e) - Col. (f)</v>
      </c>
      <c r="D31" s="4" t="s">
        <v>488</v>
      </c>
      <c r="E31" s="3" t="s">
        <v>489</v>
      </c>
      <c r="F31" s="4" t="s">
        <v>490</v>
      </c>
      <c r="G31" s="3" t="s">
        <v>491</v>
      </c>
      <c r="H31" s="4" t="s">
        <v>441</v>
      </c>
      <c r="I31" s="3" t="s">
        <v>489</v>
      </c>
      <c r="J31" s="3" t="s">
        <v>489</v>
      </c>
      <c r="K31" s="3" t="s">
        <v>489</v>
      </c>
      <c r="L31" s="3" t="s">
        <v>489</v>
      </c>
      <c r="M31" s="3" t="s">
        <v>489</v>
      </c>
      <c r="N31" s="4" t="str">
        <f>"Sum of Columns "&amp;I7&amp;" through "&amp;M7&amp;""</f>
        <v>Sum of Columns (h) through (l)</v>
      </c>
      <c r="O31" s="3" t="s">
        <v>489</v>
      </c>
      <c r="P31" s="3" t="s">
        <v>489</v>
      </c>
      <c r="Q31" s="3" t="s">
        <v>489</v>
      </c>
      <c r="R31" s="3" t="s">
        <v>489</v>
      </c>
      <c r="S31" s="3" t="s">
        <v>489</v>
      </c>
      <c r="T31" s="4" t="str">
        <f>"Sum of Columns "&amp;O7&amp;" through "&amp;S7&amp;""</f>
        <v>Sum of Columns (n) through (r)</v>
      </c>
      <c r="U31" s="7"/>
      <c r="V31" s="7"/>
      <c r="W31" s="7"/>
    </row>
    <row r="32" spans="1:23" ht="15">
      <c r="B32" s="20" t="str">
        <f t="shared" si="8"/>
        <v>Appendix A line #</v>
      </c>
      <c r="C32" s="21">
        <f>+'Appendix A'!A28</f>
        <v>13</v>
      </c>
      <c r="D32" s="21">
        <f>+'Appendix A'!A24</f>
        <v>9</v>
      </c>
      <c r="E32" s="22">
        <f>+'Appendix A'!A25</f>
        <v>10</v>
      </c>
      <c r="F32" s="21">
        <f>+'Appendix A'!A26</f>
        <v>11</v>
      </c>
      <c r="G32" s="29">
        <f>+'Appendix A'!A27</f>
        <v>12</v>
      </c>
      <c r="H32" s="21">
        <f>+'Appendix A'!A29</f>
        <v>14</v>
      </c>
      <c r="I32" s="21">
        <f>+E32</f>
        <v>10</v>
      </c>
      <c r="J32" s="21">
        <f>+E32</f>
        <v>10</v>
      </c>
      <c r="K32" s="21">
        <f>+E32</f>
        <v>10</v>
      </c>
      <c r="L32" s="21">
        <f>+E32</f>
        <v>10</v>
      </c>
      <c r="M32" s="21">
        <f>+E32</f>
        <v>10</v>
      </c>
      <c r="N32" s="21">
        <f>+E32</f>
        <v>10</v>
      </c>
      <c r="O32" s="21">
        <f>+K32</f>
        <v>10</v>
      </c>
      <c r="P32" s="21">
        <f>+K32</f>
        <v>10</v>
      </c>
      <c r="Q32" s="21">
        <f>+K32</f>
        <v>10</v>
      </c>
      <c r="R32" s="21">
        <f>+K32</f>
        <v>10</v>
      </c>
      <c r="S32" s="21">
        <f>+K32</f>
        <v>10</v>
      </c>
      <c r="T32" s="21">
        <f>+K32</f>
        <v>10</v>
      </c>
      <c r="U32" s="7"/>
      <c r="V32" s="7"/>
      <c r="W32" s="7"/>
    </row>
    <row r="33" spans="1:26" ht="15">
      <c r="A33" s="6">
        <f>+A25+1</f>
        <v>15</v>
      </c>
      <c r="B33" s="608" t="str">
        <f t="shared" si="8"/>
        <v>December '20</v>
      </c>
      <c r="C33" s="31">
        <v>0</v>
      </c>
      <c r="D33" s="35">
        <v>0</v>
      </c>
      <c r="E33" s="35">
        <v>0</v>
      </c>
      <c r="F33" s="31">
        <v>0</v>
      </c>
      <c r="G33" s="34">
        <v>0</v>
      </c>
      <c r="H33" s="31">
        <v>0</v>
      </c>
      <c r="I33" s="31">
        <v>0</v>
      </c>
      <c r="J33" s="31">
        <v>0</v>
      </c>
      <c r="K33" s="31">
        <v>0</v>
      </c>
      <c r="L33" s="31">
        <v>0</v>
      </c>
      <c r="M33" s="31"/>
      <c r="N33" s="31">
        <f>+SUM(I33:M33)</f>
        <v>0</v>
      </c>
      <c r="O33" s="31">
        <v>0</v>
      </c>
      <c r="P33" s="31">
        <v>0</v>
      </c>
      <c r="Q33" s="31">
        <v>0</v>
      </c>
      <c r="R33" s="31">
        <v>0</v>
      </c>
      <c r="S33" s="31"/>
      <c r="T33" s="31">
        <f>+SUM(O33:S33)</f>
        <v>0</v>
      </c>
      <c r="U33" s="7"/>
      <c r="V33" s="7"/>
      <c r="W33" s="7"/>
    </row>
    <row r="34" spans="1:26" ht="15">
      <c r="A34" s="6">
        <f>+A33+1</f>
        <v>16</v>
      </c>
      <c r="B34" s="608" t="str">
        <f t="shared" si="8"/>
        <v>January '21</v>
      </c>
      <c r="C34" s="31">
        <v>0</v>
      </c>
      <c r="D34" s="35">
        <v>0</v>
      </c>
      <c r="E34" s="35">
        <v>0</v>
      </c>
      <c r="F34" s="31">
        <v>0</v>
      </c>
      <c r="G34" s="34">
        <v>0</v>
      </c>
      <c r="H34" s="31">
        <v>0</v>
      </c>
      <c r="I34" s="31">
        <v>0</v>
      </c>
      <c r="J34" s="31">
        <v>0</v>
      </c>
      <c r="K34" s="31">
        <v>0</v>
      </c>
      <c r="L34" s="31">
        <v>0</v>
      </c>
      <c r="M34" s="31"/>
      <c r="N34" s="31">
        <f t="shared" ref="N34:N45" si="9">+SUM(I34:M34)</f>
        <v>0</v>
      </c>
      <c r="O34" s="31">
        <v>0</v>
      </c>
      <c r="P34" s="31">
        <v>0</v>
      </c>
      <c r="Q34" s="31">
        <v>0</v>
      </c>
      <c r="R34" s="31">
        <v>0</v>
      </c>
      <c r="S34" s="31"/>
      <c r="T34" s="31">
        <f t="shared" ref="T34:T45" si="10">+SUM(O34:S34)</f>
        <v>0</v>
      </c>
      <c r="U34" s="7"/>
      <c r="V34" s="7"/>
      <c r="W34" s="7"/>
    </row>
    <row r="35" spans="1:26" ht="15">
      <c r="A35" s="6">
        <f t="shared" ref="A35:A46" si="11">+A34+1</f>
        <v>17</v>
      </c>
      <c r="B35" s="16" t="str">
        <f t="shared" si="8"/>
        <v>February</v>
      </c>
      <c r="C35" s="31">
        <v>0</v>
      </c>
      <c r="D35" s="35">
        <v>0</v>
      </c>
      <c r="E35" s="35">
        <v>0</v>
      </c>
      <c r="F35" s="31">
        <v>0</v>
      </c>
      <c r="G35" s="34">
        <v>0</v>
      </c>
      <c r="H35" s="31">
        <v>0</v>
      </c>
      <c r="I35" s="31">
        <v>0</v>
      </c>
      <c r="J35" s="31">
        <v>0</v>
      </c>
      <c r="K35" s="31">
        <v>0</v>
      </c>
      <c r="L35" s="31">
        <v>0</v>
      </c>
      <c r="M35" s="31"/>
      <c r="N35" s="31">
        <f t="shared" si="9"/>
        <v>0</v>
      </c>
      <c r="O35" s="31">
        <v>0</v>
      </c>
      <c r="P35" s="31">
        <v>0</v>
      </c>
      <c r="Q35" s="31">
        <v>0</v>
      </c>
      <c r="R35" s="31">
        <v>0</v>
      </c>
      <c r="S35" s="31"/>
      <c r="T35" s="31">
        <f t="shared" si="10"/>
        <v>0</v>
      </c>
      <c r="U35" s="7"/>
      <c r="V35" s="7"/>
      <c r="W35" s="7"/>
    </row>
    <row r="36" spans="1:26" ht="15">
      <c r="A36" s="6">
        <f t="shared" si="11"/>
        <v>18</v>
      </c>
      <c r="B36" s="16" t="str">
        <f t="shared" si="8"/>
        <v xml:space="preserve">March </v>
      </c>
      <c r="C36" s="31">
        <v>0</v>
      </c>
      <c r="D36" s="35">
        <v>0</v>
      </c>
      <c r="E36" s="35">
        <v>0</v>
      </c>
      <c r="F36" s="31">
        <v>0</v>
      </c>
      <c r="G36" s="34">
        <v>0</v>
      </c>
      <c r="H36" s="31">
        <v>0</v>
      </c>
      <c r="I36" s="31">
        <v>0</v>
      </c>
      <c r="J36" s="31">
        <v>0</v>
      </c>
      <c r="K36" s="31">
        <v>0</v>
      </c>
      <c r="L36" s="31">
        <v>0</v>
      </c>
      <c r="M36" s="31"/>
      <c r="N36" s="31">
        <f t="shared" si="9"/>
        <v>0</v>
      </c>
      <c r="O36" s="31">
        <v>0</v>
      </c>
      <c r="P36" s="31">
        <v>0</v>
      </c>
      <c r="Q36" s="31">
        <v>0</v>
      </c>
      <c r="R36" s="31">
        <v>0</v>
      </c>
      <c r="S36" s="31"/>
      <c r="T36" s="31">
        <f t="shared" si="10"/>
        <v>0</v>
      </c>
      <c r="U36" s="7"/>
      <c r="V36" s="7"/>
      <c r="W36" s="7"/>
    </row>
    <row r="37" spans="1:26" ht="15">
      <c r="A37" s="6">
        <f t="shared" si="11"/>
        <v>19</v>
      </c>
      <c r="B37" s="16" t="str">
        <f t="shared" si="8"/>
        <v>April</v>
      </c>
      <c r="C37" s="31">
        <v>0</v>
      </c>
      <c r="D37" s="35">
        <v>0</v>
      </c>
      <c r="E37" s="35">
        <v>0</v>
      </c>
      <c r="F37" s="31">
        <v>0</v>
      </c>
      <c r="G37" s="34">
        <v>0</v>
      </c>
      <c r="H37" s="31">
        <v>0</v>
      </c>
      <c r="I37" s="31">
        <v>0</v>
      </c>
      <c r="J37" s="31">
        <v>0</v>
      </c>
      <c r="K37" s="31">
        <v>0</v>
      </c>
      <c r="L37" s="31">
        <v>0</v>
      </c>
      <c r="M37" s="31"/>
      <c r="N37" s="31">
        <f t="shared" si="9"/>
        <v>0</v>
      </c>
      <c r="O37" s="31">
        <v>0</v>
      </c>
      <c r="P37" s="31">
        <v>0</v>
      </c>
      <c r="Q37" s="31">
        <v>0</v>
      </c>
      <c r="R37" s="31">
        <v>0</v>
      </c>
      <c r="S37" s="31"/>
      <c r="T37" s="31">
        <f t="shared" si="10"/>
        <v>0</v>
      </c>
      <c r="U37" s="7"/>
      <c r="V37" s="7"/>
      <c r="W37" s="7"/>
    </row>
    <row r="38" spans="1:26" ht="15">
      <c r="A38" s="6">
        <f t="shared" si="11"/>
        <v>20</v>
      </c>
      <c r="B38" s="16" t="str">
        <f t="shared" si="8"/>
        <v>May</v>
      </c>
      <c r="C38" s="31">
        <v>0</v>
      </c>
      <c r="D38" s="35">
        <v>0</v>
      </c>
      <c r="E38" s="35">
        <v>0</v>
      </c>
      <c r="F38" s="31">
        <v>0</v>
      </c>
      <c r="G38" s="34">
        <v>0</v>
      </c>
      <c r="H38" s="31">
        <v>0</v>
      </c>
      <c r="I38" s="31">
        <v>0</v>
      </c>
      <c r="J38" s="31">
        <v>0</v>
      </c>
      <c r="K38" s="31">
        <v>0</v>
      </c>
      <c r="L38" s="31">
        <v>0</v>
      </c>
      <c r="M38" s="31"/>
      <c r="N38" s="31">
        <f t="shared" si="9"/>
        <v>0</v>
      </c>
      <c r="O38" s="31">
        <v>0</v>
      </c>
      <c r="P38" s="31">
        <v>0</v>
      </c>
      <c r="Q38" s="31">
        <v>0</v>
      </c>
      <c r="R38" s="31">
        <v>0</v>
      </c>
      <c r="S38" s="31"/>
      <c r="T38" s="31">
        <f t="shared" si="10"/>
        <v>0</v>
      </c>
      <c r="U38" s="7"/>
      <c r="V38" s="7"/>
      <c r="W38" s="7"/>
    </row>
    <row r="39" spans="1:26" ht="15">
      <c r="A39" s="6">
        <f t="shared" si="11"/>
        <v>21</v>
      </c>
      <c r="B39" s="16" t="str">
        <f t="shared" si="8"/>
        <v>June</v>
      </c>
      <c r="C39" s="31">
        <v>0</v>
      </c>
      <c r="D39" s="35">
        <v>0</v>
      </c>
      <c r="E39" s="35">
        <v>0</v>
      </c>
      <c r="F39" s="31">
        <v>0</v>
      </c>
      <c r="G39" s="34">
        <v>0</v>
      </c>
      <c r="H39" s="31">
        <v>0</v>
      </c>
      <c r="I39" s="31">
        <v>0</v>
      </c>
      <c r="J39" s="31">
        <v>0</v>
      </c>
      <c r="K39" s="31">
        <v>0</v>
      </c>
      <c r="L39" s="31">
        <v>0</v>
      </c>
      <c r="M39" s="31"/>
      <c r="N39" s="31">
        <f t="shared" si="9"/>
        <v>0</v>
      </c>
      <c r="O39" s="31">
        <v>0</v>
      </c>
      <c r="P39" s="31">
        <v>0</v>
      </c>
      <c r="Q39" s="31">
        <v>0</v>
      </c>
      <c r="R39" s="31">
        <v>0</v>
      </c>
      <c r="S39" s="31"/>
      <c r="T39" s="31">
        <f t="shared" si="10"/>
        <v>0</v>
      </c>
      <c r="U39" s="7"/>
      <c r="V39" s="7"/>
      <c r="W39" s="7"/>
    </row>
    <row r="40" spans="1:26" ht="15">
      <c r="A40" s="6">
        <f t="shared" si="11"/>
        <v>22</v>
      </c>
      <c r="B40" s="16" t="str">
        <f t="shared" si="8"/>
        <v>July</v>
      </c>
      <c r="C40" s="31">
        <v>0</v>
      </c>
      <c r="D40" s="35">
        <v>0</v>
      </c>
      <c r="E40" s="35">
        <v>0</v>
      </c>
      <c r="F40" s="31">
        <v>0</v>
      </c>
      <c r="G40" s="34">
        <v>0</v>
      </c>
      <c r="H40" s="31">
        <v>0</v>
      </c>
      <c r="I40" s="31">
        <v>0</v>
      </c>
      <c r="J40" s="31">
        <v>0</v>
      </c>
      <c r="K40" s="31">
        <v>0</v>
      </c>
      <c r="L40" s="31">
        <v>0</v>
      </c>
      <c r="M40" s="31"/>
      <c r="N40" s="31">
        <f t="shared" si="9"/>
        <v>0</v>
      </c>
      <c r="O40" s="31">
        <v>0</v>
      </c>
      <c r="P40" s="31">
        <v>0</v>
      </c>
      <c r="Q40" s="31">
        <v>0</v>
      </c>
      <c r="R40" s="31">
        <v>0</v>
      </c>
      <c r="S40" s="31"/>
      <c r="T40" s="31">
        <f t="shared" si="10"/>
        <v>0</v>
      </c>
      <c r="U40" s="7"/>
      <c r="V40" s="7"/>
      <c r="W40" s="7"/>
    </row>
    <row r="41" spans="1:26" ht="15">
      <c r="A41" s="6">
        <f t="shared" si="11"/>
        <v>23</v>
      </c>
      <c r="B41" s="16" t="str">
        <f t="shared" si="8"/>
        <v xml:space="preserve">August </v>
      </c>
      <c r="C41" s="31">
        <v>0</v>
      </c>
      <c r="D41" s="35">
        <v>0</v>
      </c>
      <c r="E41" s="35">
        <v>0</v>
      </c>
      <c r="F41" s="31">
        <v>0</v>
      </c>
      <c r="G41" s="34">
        <v>0</v>
      </c>
      <c r="H41" s="31">
        <v>0</v>
      </c>
      <c r="I41" s="31">
        <v>0</v>
      </c>
      <c r="J41" s="31">
        <v>0</v>
      </c>
      <c r="K41" s="31">
        <v>0</v>
      </c>
      <c r="L41" s="31">
        <v>0</v>
      </c>
      <c r="M41" s="31"/>
      <c r="N41" s="31">
        <f t="shared" si="9"/>
        <v>0</v>
      </c>
      <c r="O41" s="31">
        <v>0</v>
      </c>
      <c r="P41" s="31">
        <v>0</v>
      </c>
      <c r="Q41" s="31">
        <v>0</v>
      </c>
      <c r="R41" s="31">
        <v>0</v>
      </c>
      <c r="S41" s="31"/>
      <c r="T41" s="31">
        <f t="shared" si="10"/>
        <v>0</v>
      </c>
      <c r="U41" s="7"/>
      <c r="V41" s="7"/>
      <c r="W41" s="7"/>
    </row>
    <row r="42" spans="1:26" ht="15">
      <c r="A42" s="6">
        <f t="shared" si="11"/>
        <v>24</v>
      </c>
      <c r="B42" s="16" t="str">
        <f t="shared" si="8"/>
        <v>September</v>
      </c>
      <c r="C42" s="31">
        <v>0</v>
      </c>
      <c r="D42" s="35">
        <v>0</v>
      </c>
      <c r="E42" s="35">
        <v>0</v>
      </c>
      <c r="F42" s="31">
        <v>0</v>
      </c>
      <c r="G42" s="34">
        <v>0</v>
      </c>
      <c r="H42" s="31">
        <v>0</v>
      </c>
      <c r="I42" s="31">
        <v>0</v>
      </c>
      <c r="J42" s="31">
        <v>0</v>
      </c>
      <c r="K42" s="31">
        <v>0</v>
      </c>
      <c r="L42" s="31">
        <v>0</v>
      </c>
      <c r="M42" s="31"/>
      <c r="N42" s="31">
        <f t="shared" si="9"/>
        <v>0</v>
      </c>
      <c r="O42" s="31">
        <v>0</v>
      </c>
      <c r="P42" s="31">
        <v>0</v>
      </c>
      <c r="Q42" s="31">
        <v>0</v>
      </c>
      <c r="R42" s="31">
        <v>0</v>
      </c>
      <c r="S42" s="31"/>
      <c r="T42" s="31">
        <f t="shared" si="10"/>
        <v>0</v>
      </c>
      <c r="U42" s="7"/>
      <c r="V42" s="7"/>
      <c r="W42" s="7"/>
    </row>
    <row r="43" spans="1:26" ht="15">
      <c r="A43" s="6">
        <f t="shared" si="11"/>
        <v>25</v>
      </c>
      <c r="B43" s="16" t="str">
        <f t="shared" si="8"/>
        <v>October</v>
      </c>
      <c r="C43" s="31">
        <v>0</v>
      </c>
      <c r="D43" s="35">
        <v>0</v>
      </c>
      <c r="E43" s="35">
        <v>0</v>
      </c>
      <c r="F43" s="31">
        <v>0</v>
      </c>
      <c r="G43" s="34">
        <v>0</v>
      </c>
      <c r="H43" s="31">
        <v>0</v>
      </c>
      <c r="I43" s="31">
        <v>0</v>
      </c>
      <c r="J43" s="31">
        <v>0</v>
      </c>
      <c r="K43" s="31">
        <v>0</v>
      </c>
      <c r="L43" s="31">
        <v>0</v>
      </c>
      <c r="M43" s="31"/>
      <c r="N43" s="31">
        <f t="shared" si="9"/>
        <v>0</v>
      </c>
      <c r="O43" s="31">
        <v>0</v>
      </c>
      <c r="P43" s="31">
        <v>0</v>
      </c>
      <c r="Q43" s="31">
        <v>0</v>
      </c>
      <c r="R43" s="31">
        <v>0</v>
      </c>
      <c r="S43" s="31"/>
      <c r="T43" s="31">
        <f t="shared" si="10"/>
        <v>0</v>
      </c>
      <c r="U43" s="7"/>
      <c r="V43" s="7"/>
      <c r="W43" s="7"/>
    </row>
    <row r="44" spans="1:26" ht="15">
      <c r="A44" s="6">
        <f t="shared" si="11"/>
        <v>26</v>
      </c>
      <c r="B44" s="16" t="str">
        <f t="shared" si="8"/>
        <v>November</v>
      </c>
      <c r="C44" s="31">
        <v>0</v>
      </c>
      <c r="D44" s="35">
        <v>0</v>
      </c>
      <c r="E44" s="35">
        <v>0</v>
      </c>
      <c r="F44" s="31">
        <v>0</v>
      </c>
      <c r="G44" s="34">
        <v>0</v>
      </c>
      <c r="H44" s="31">
        <v>0</v>
      </c>
      <c r="I44" s="31">
        <v>0</v>
      </c>
      <c r="J44" s="31">
        <v>0</v>
      </c>
      <c r="K44" s="31">
        <v>0</v>
      </c>
      <c r="L44" s="31">
        <v>0</v>
      </c>
      <c r="M44" s="31"/>
      <c r="N44" s="31">
        <f t="shared" si="9"/>
        <v>0</v>
      </c>
      <c r="O44" s="31">
        <v>0</v>
      </c>
      <c r="P44" s="31">
        <v>0</v>
      </c>
      <c r="Q44" s="31">
        <v>0</v>
      </c>
      <c r="R44" s="31">
        <v>0</v>
      </c>
      <c r="S44" s="31"/>
      <c r="T44" s="31">
        <f t="shared" si="10"/>
        <v>0</v>
      </c>
      <c r="U44" s="7"/>
      <c r="V44" s="7"/>
      <c r="W44" s="7"/>
    </row>
    <row r="45" spans="1:26" ht="15">
      <c r="A45" s="6">
        <f t="shared" si="11"/>
        <v>27</v>
      </c>
      <c r="B45" s="16" t="str">
        <f t="shared" si="8"/>
        <v>December '21</v>
      </c>
      <c r="C45" s="31">
        <v>0</v>
      </c>
      <c r="D45" s="35">
        <v>0</v>
      </c>
      <c r="E45" s="35">
        <v>0</v>
      </c>
      <c r="F45" s="31">
        <v>0</v>
      </c>
      <c r="G45" s="34">
        <v>0</v>
      </c>
      <c r="H45" s="31">
        <v>0</v>
      </c>
      <c r="I45" s="31">
        <v>0</v>
      </c>
      <c r="J45" s="31">
        <v>0</v>
      </c>
      <c r="K45" s="31">
        <v>0</v>
      </c>
      <c r="L45" s="31">
        <v>0</v>
      </c>
      <c r="M45" s="31"/>
      <c r="N45" s="31">
        <f t="shared" si="9"/>
        <v>0</v>
      </c>
      <c r="O45" s="31">
        <v>0</v>
      </c>
      <c r="P45" s="31">
        <v>0</v>
      </c>
      <c r="Q45" s="31">
        <v>0</v>
      </c>
      <c r="R45" s="31">
        <v>0</v>
      </c>
      <c r="S45" s="31"/>
      <c r="T45" s="31">
        <f t="shared" si="10"/>
        <v>0</v>
      </c>
      <c r="U45" s="7"/>
      <c r="V45" s="7"/>
      <c r="W45" s="7"/>
    </row>
    <row r="46" spans="1:26" ht="15.6" thickBot="1">
      <c r="A46" s="6">
        <f t="shared" si="11"/>
        <v>28</v>
      </c>
      <c r="B46" s="28" t="str">
        <f t="shared" si="8"/>
        <v>Average</v>
      </c>
      <c r="C46" s="23">
        <f t="shared" ref="C46:N46" si="12">SUM(C33:C45)/13</f>
        <v>0</v>
      </c>
      <c r="D46" s="26">
        <f t="shared" si="12"/>
        <v>0</v>
      </c>
      <c r="E46" s="23">
        <f t="shared" si="12"/>
        <v>0</v>
      </c>
      <c r="F46" s="23">
        <f t="shared" si="12"/>
        <v>0</v>
      </c>
      <c r="G46" s="23">
        <f t="shared" si="12"/>
        <v>0</v>
      </c>
      <c r="H46" s="23">
        <f t="shared" si="12"/>
        <v>0</v>
      </c>
      <c r="I46" s="23">
        <f t="shared" si="12"/>
        <v>0</v>
      </c>
      <c r="J46" s="23">
        <f t="shared" si="12"/>
        <v>0</v>
      </c>
      <c r="K46" s="23">
        <f t="shared" si="12"/>
        <v>0</v>
      </c>
      <c r="L46" s="23">
        <f t="shared" si="12"/>
        <v>0</v>
      </c>
      <c r="M46" s="23">
        <f t="shared" si="12"/>
        <v>0</v>
      </c>
      <c r="N46" s="23">
        <f t="shared" si="12"/>
        <v>0</v>
      </c>
      <c r="O46" s="23">
        <f t="shared" ref="O46:T46" si="13">SUM(O33:O45)/13</f>
        <v>0</v>
      </c>
      <c r="P46" s="23">
        <f t="shared" si="13"/>
        <v>0</v>
      </c>
      <c r="Q46" s="23">
        <f t="shared" si="13"/>
        <v>0</v>
      </c>
      <c r="R46" s="23">
        <f t="shared" si="13"/>
        <v>0</v>
      </c>
      <c r="S46" s="23">
        <f t="shared" si="13"/>
        <v>0</v>
      </c>
      <c r="T46" s="23">
        <f t="shared" si="13"/>
        <v>0</v>
      </c>
      <c r="U46" s="7"/>
      <c r="V46" s="7"/>
      <c r="W46" s="7"/>
    </row>
    <row r="47" spans="1:26" ht="13.8" thickTop="1"/>
    <row r="48" spans="1:26">
      <c r="C48" s="865" t="s">
        <v>347</v>
      </c>
      <c r="D48" s="865"/>
      <c r="E48" s="865"/>
      <c r="F48" s="865"/>
      <c r="G48" s="865"/>
      <c r="H48" s="865"/>
      <c r="I48" s="865"/>
      <c r="J48" s="865"/>
      <c r="K48" s="299"/>
      <c r="L48" s="299"/>
      <c r="M48" s="299"/>
      <c r="N48" s="299"/>
      <c r="O48" s="299"/>
      <c r="P48" s="299"/>
      <c r="Q48" s="299"/>
      <c r="R48" s="299"/>
      <c r="S48" s="299"/>
      <c r="T48" s="299"/>
      <c r="U48" s="299"/>
      <c r="V48" s="299"/>
      <c r="W48" s="299"/>
      <c r="X48" s="299"/>
      <c r="Y48" s="299"/>
      <c r="Z48" s="299"/>
    </row>
    <row r="50" spans="1:10">
      <c r="H50" s="868" t="s">
        <v>81</v>
      </c>
      <c r="I50" s="868"/>
      <c r="J50" s="868"/>
    </row>
    <row r="51" spans="1:10" ht="52.8">
      <c r="B51" s="5" t="str">
        <f t="shared" ref="B51:B67" si="14">+B30</f>
        <v>Month</v>
      </c>
      <c r="C51" s="4" t="s">
        <v>545</v>
      </c>
      <c r="D51" s="4" t="s">
        <v>596</v>
      </c>
      <c r="E51" s="4" t="s">
        <v>83</v>
      </c>
      <c r="F51" s="4" t="s">
        <v>84</v>
      </c>
      <c r="G51" s="3" t="s">
        <v>85</v>
      </c>
      <c r="H51" s="36" t="s">
        <v>92</v>
      </c>
      <c r="I51" s="36" t="s">
        <v>342</v>
      </c>
      <c r="J51" s="5" t="s">
        <v>9</v>
      </c>
    </row>
    <row r="52" spans="1:10" ht="34.5" customHeight="1">
      <c r="B52" s="28" t="str">
        <f t="shared" si="14"/>
        <v>FF1 Reference</v>
      </c>
      <c r="C52" s="4" t="s">
        <v>492</v>
      </c>
      <c r="D52" s="294" t="s">
        <v>492</v>
      </c>
      <c r="E52" s="4" t="s">
        <v>493</v>
      </c>
      <c r="F52" s="4" t="s">
        <v>494</v>
      </c>
      <c r="G52" s="3" t="s">
        <v>495</v>
      </c>
      <c r="H52" s="36" t="s">
        <v>496</v>
      </c>
      <c r="I52" s="36" t="str">
        <f>"Line "&amp;A75&amp;" to Line "&amp;A88&amp;""</f>
        <v>Line 43 to Line 56</v>
      </c>
      <c r="J52" s="4" t="str">
        <f>"Sum of Columns "&amp;H7&amp;" + "&amp;I7&amp;""</f>
        <v>Sum of Columns (g) + (h)</v>
      </c>
    </row>
    <row r="53" spans="1:10">
      <c r="B53" s="30" t="str">
        <f t="shared" si="14"/>
        <v>Appendix A line #</v>
      </c>
      <c r="C53" s="21">
        <f>+'Appendix A'!A26</f>
        <v>11</v>
      </c>
      <c r="D53" s="21">
        <f>+C53</f>
        <v>11</v>
      </c>
      <c r="E53" s="21">
        <f>+'Appendix A'!A54</f>
        <v>30</v>
      </c>
      <c r="F53" s="21">
        <f>+'Appendix A'!A55</f>
        <v>31</v>
      </c>
      <c r="G53" s="29">
        <f>+'Appendix A'!A56</f>
        <v>32</v>
      </c>
      <c r="H53" s="37"/>
      <c r="I53" s="37"/>
      <c r="J53" s="29">
        <f>+'Appendix A'!A57</f>
        <v>33</v>
      </c>
    </row>
    <row r="54" spans="1:10">
      <c r="A54" s="6">
        <f>+A46+1</f>
        <v>29</v>
      </c>
      <c r="B54" s="298" t="str">
        <f t="shared" si="14"/>
        <v>December '20</v>
      </c>
      <c r="C54" s="31">
        <v>0</v>
      </c>
      <c r="D54" s="31">
        <v>0</v>
      </c>
      <c r="E54" s="31">
        <v>0</v>
      </c>
      <c r="F54" s="31">
        <v>0</v>
      </c>
      <c r="G54" s="34">
        <v>0</v>
      </c>
      <c r="H54" s="34">
        <v>0</v>
      </c>
      <c r="I54" s="596">
        <f>+F75</f>
        <v>0</v>
      </c>
      <c r="J54" s="38">
        <f>+H54+I54</f>
        <v>0</v>
      </c>
    </row>
    <row r="55" spans="1:10">
      <c r="A55" s="6">
        <f>+A54+1</f>
        <v>30</v>
      </c>
      <c r="B55" s="298" t="str">
        <f t="shared" si="14"/>
        <v>January '21</v>
      </c>
      <c r="C55" s="31">
        <v>0</v>
      </c>
      <c r="D55" s="31">
        <v>0</v>
      </c>
      <c r="E55" s="31">
        <v>0</v>
      </c>
      <c r="F55" s="31">
        <v>0</v>
      </c>
      <c r="G55" s="34">
        <v>0</v>
      </c>
      <c r="H55" s="34">
        <v>0</v>
      </c>
      <c r="I55" s="596">
        <f t="shared" ref="I55:I66" si="15">+F76</f>
        <v>0</v>
      </c>
      <c r="J55" s="38">
        <f t="shared" ref="J55:J66" si="16">+H55+I55</f>
        <v>0</v>
      </c>
    </row>
    <row r="56" spans="1:10">
      <c r="A56" s="6">
        <f t="shared" ref="A56:A67" si="17">+A55+1</f>
        <v>31</v>
      </c>
      <c r="B56" s="2" t="str">
        <f t="shared" si="14"/>
        <v>February</v>
      </c>
      <c r="C56" s="31">
        <v>0</v>
      </c>
      <c r="D56" s="31">
        <v>0</v>
      </c>
      <c r="E56" s="31">
        <v>0</v>
      </c>
      <c r="F56" s="31">
        <v>0</v>
      </c>
      <c r="G56" s="34">
        <v>0</v>
      </c>
      <c r="H56" s="34">
        <v>0</v>
      </c>
      <c r="I56" s="596">
        <f t="shared" si="15"/>
        <v>0</v>
      </c>
      <c r="J56" s="38">
        <f t="shared" si="16"/>
        <v>0</v>
      </c>
    </row>
    <row r="57" spans="1:10">
      <c r="A57" s="6">
        <f t="shared" si="17"/>
        <v>32</v>
      </c>
      <c r="B57" s="2" t="str">
        <f t="shared" si="14"/>
        <v xml:space="preserve">March </v>
      </c>
      <c r="C57" s="31">
        <v>0</v>
      </c>
      <c r="D57" s="31">
        <v>0</v>
      </c>
      <c r="E57" s="31">
        <v>0</v>
      </c>
      <c r="F57" s="31">
        <v>0</v>
      </c>
      <c r="G57" s="34">
        <v>0</v>
      </c>
      <c r="H57" s="34">
        <v>0</v>
      </c>
      <c r="I57" s="596">
        <f t="shared" si="15"/>
        <v>0</v>
      </c>
      <c r="J57" s="38">
        <f t="shared" si="16"/>
        <v>0</v>
      </c>
    </row>
    <row r="58" spans="1:10">
      <c r="A58" s="6">
        <f t="shared" si="17"/>
        <v>33</v>
      </c>
      <c r="B58" s="2" t="str">
        <f t="shared" si="14"/>
        <v>April</v>
      </c>
      <c r="C58" s="31">
        <v>0</v>
      </c>
      <c r="D58" s="31">
        <v>0</v>
      </c>
      <c r="E58" s="31">
        <v>0</v>
      </c>
      <c r="F58" s="31">
        <v>0</v>
      </c>
      <c r="G58" s="34">
        <v>0</v>
      </c>
      <c r="H58" s="34">
        <v>0</v>
      </c>
      <c r="I58" s="596">
        <f t="shared" si="15"/>
        <v>0</v>
      </c>
      <c r="J58" s="38">
        <f t="shared" si="16"/>
        <v>0</v>
      </c>
    </row>
    <row r="59" spans="1:10">
      <c r="A59" s="6">
        <f t="shared" si="17"/>
        <v>34</v>
      </c>
      <c r="B59" s="2" t="str">
        <f t="shared" si="14"/>
        <v>May</v>
      </c>
      <c r="C59" s="31">
        <v>0</v>
      </c>
      <c r="D59" s="31">
        <v>0</v>
      </c>
      <c r="E59" s="31">
        <v>0</v>
      </c>
      <c r="F59" s="31">
        <v>0</v>
      </c>
      <c r="G59" s="34">
        <v>0</v>
      </c>
      <c r="H59" s="34">
        <v>0</v>
      </c>
      <c r="I59" s="596">
        <f t="shared" si="15"/>
        <v>0</v>
      </c>
      <c r="J59" s="38">
        <f t="shared" si="16"/>
        <v>0</v>
      </c>
    </row>
    <row r="60" spans="1:10">
      <c r="A60" s="6">
        <f t="shared" si="17"/>
        <v>35</v>
      </c>
      <c r="B60" s="2" t="str">
        <f t="shared" si="14"/>
        <v>June</v>
      </c>
      <c r="C60" s="31">
        <v>0</v>
      </c>
      <c r="D60" s="31">
        <v>0</v>
      </c>
      <c r="E60" s="31">
        <v>0</v>
      </c>
      <c r="F60" s="31">
        <v>0</v>
      </c>
      <c r="G60" s="34">
        <v>0</v>
      </c>
      <c r="H60" s="34">
        <v>0</v>
      </c>
      <c r="I60" s="596">
        <f t="shared" si="15"/>
        <v>0</v>
      </c>
      <c r="J60" s="38">
        <f t="shared" si="16"/>
        <v>0</v>
      </c>
    </row>
    <row r="61" spans="1:10">
      <c r="A61" s="6">
        <f t="shared" si="17"/>
        <v>36</v>
      </c>
      <c r="B61" s="2" t="str">
        <f t="shared" si="14"/>
        <v>July</v>
      </c>
      <c r="C61" s="31">
        <v>0</v>
      </c>
      <c r="D61" s="31">
        <v>0</v>
      </c>
      <c r="E61" s="31">
        <v>0</v>
      </c>
      <c r="F61" s="31">
        <v>0</v>
      </c>
      <c r="G61" s="34">
        <v>0</v>
      </c>
      <c r="H61" s="34">
        <v>0</v>
      </c>
      <c r="I61" s="596">
        <f t="shared" si="15"/>
        <v>0</v>
      </c>
      <c r="J61" s="38">
        <f t="shared" si="16"/>
        <v>0</v>
      </c>
    </row>
    <row r="62" spans="1:10">
      <c r="A62" s="6">
        <f t="shared" si="17"/>
        <v>37</v>
      </c>
      <c r="B62" s="2" t="str">
        <f t="shared" si="14"/>
        <v xml:space="preserve">August </v>
      </c>
      <c r="C62" s="31">
        <v>0</v>
      </c>
      <c r="D62" s="31">
        <v>0</v>
      </c>
      <c r="E62" s="31">
        <v>0</v>
      </c>
      <c r="F62" s="31">
        <v>0</v>
      </c>
      <c r="G62" s="34">
        <v>0</v>
      </c>
      <c r="H62" s="34">
        <v>0</v>
      </c>
      <c r="I62" s="596">
        <f t="shared" si="15"/>
        <v>0</v>
      </c>
      <c r="J62" s="38">
        <f t="shared" si="16"/>
        <v>0</v>
      </c>
    </row>
    <row r="63" spans="1:10">
      <c r="A63" s="6">
        <f t="shared" si="17"/>
        <v>38</v>
      </c>
      <c r="B63" s="2" t="str">
        <f t="shared" si="14"/>
        <v>September</v>
      </c>
      <c r="C63" s="31">
        <v>0</v>
      </c>
      <c r="D63" s="31">
        <v>0</v>
      </c>
      <c r="E63" s="31">
        <v>0</v>
      </c>
      <c r="F63" s="31">
        <v>0</v>
      </c>
      <c r="G63" s="34">
        <v>0</v>
      </c>
      <c r="H63" s="34">
        <v>0</v>
      </c>
      <c r="I63" s="596">
        <f t="shared" si="15"/>
        <v>0</v>
      </c>
      <c r="J63" s="38">
        <f t="shared" si="16"/>
        <v>0</v>
      </c>
    </row>
    <row r="64" spans="1:10">
      <c r="A64" s="6">
        <f t="shared" si="17"/>
        <v>39</v>
      </c>
      <c r="B64" s="2" t="str">
        <f t="shared" si="14"/>
        <v>October</v>
      </c>
      <c r="C64" s="31">
        <v>0</v>
      </c>
      <c r="D64" s="31">
        <v>0</v>
      </c>
      <c r="E64" s="31">
        <v>0</v>
      </c>
      <c r="F64" s="31">
        <v>0</v>
      </c>
      <c r="G64" s="34">
        <v>0</v>
      </c>
      <c r="H64" s="34">
        <v>0</v>
      </c>
      <c r="I64" s="596">
        <f t="shared" si="15"/>
        <v>0</v>
      </c>
      <c r="J64" s="38">
        <f t="shared" si="16"/>
        <v>0</v>
      </c>
    </row>
    <row r="65" spans="1:10">
      <c r="A65" s="6">
        <f t="shared" si="17"/>
        <v>40</v>
      </c>
      <c r="B65" s="2" t="str">
        <f t="shared" si="14"/>
        <v>November</v>
      </c>
      <c r="C65" s="31">
        <v>0</v>
      </c>
      <c r="D65" s="31">
        <v>0</v>
      </c>
      <c r="E65" s="31">
        <v>0</v>
      </c>
      <c r="F65" s="31">
        <v>0</v>
      </c>
      <c r="G65" s="34">
        <v>0</v>
      </c>
      <c r="H65" s="34">
        <v>0</v>
      </c>
      <c r="I65" s="596">
        <f t="shared" si="15"/>
        <v>0</v>
      </c>
      <c r="J65" s="38">
        <f t="shared" si="16"/>
        <v>0</v>
      </c>
    </row>
    <row r="66" spans="1:10">
      <c r="A66" s="6">
        <f t="shared" si="17"/>
        <v>41</v>
      </c>
      <c r="B66" s="2" t="str">
        <f t="shared" si="14"/>
        <v>December '21</v>
      </c>
      <c r="C66" s="31">
        <v>0</v>
      </c>
      <c r="D66" s="31">
        <v>0</v>
      </c>
      <c r="E66" s="31">
        <v>0</v>
      </c>
      <c r="F66" s="31">
        <v>0</v>
      </c>
      <c r="G66" s="34">
        <v>0</v>
      </c>
      <c r="H66" s="34">
        <v>0</v>
      </c>
      <c r="I66" s="596">
        <f t="shared" si="15"/>
        <v>0</v>
      </c>
      <c r="J66" s="38">
        <f t="shared" si="16"/>
        <v>0</v>
      </c>
    </row>
    <row r="67" spans="1:10" ht="13.8" thickBot="1">
      <c r="A67" s="6">
        <f t="shared" si="17"/>
        <v>42</v>
      </c>
      <c r="B67" s="2" t="str">
        <f t="shared" si="14"/>
        <v>Average</v>
      </c>
      <c r="C67" s="23">
        <f t="shared" ref="C67:D67" si="18">SUM(C54:C66)/13</f>
        <v>0</v>
      </c>
      <c r="D67" s="23">
        <f t="shared" si="18"/>
        <v>0</v>
      </c>
      <c r="E67" s="23">
        <f t="shared" ref="E67:J67" si="19">SUM(E54:E66)/13</f>
        <v>0</v>
      </c>
      <c r="F67" s="23">
        <f t="shared" si="19"/>
        <v>0</v>
      </c>
      <c r="G67" s="23">
        <f t="shared" si="19"/>
        <v>0</v>
      </c>
      <c r="H67" s="23">
        <f t="shared" si="19"/>
        <v>0</v>
      </c>
      <c r="I67" s="23">
        <f t="shared" si="19"/>
        <v>0</v>
      </c>
      <c r="J67" s="23">
        <f t="shared" si="19"/>
        <v>0</v>
      </c>
    </row>
    <row r="68" spans="1:10" ht="15.6" thickTop="1">
      <c r="F68" s="7"/>
      <c r="G68" s="24"/>
    </row>
    <row r="69" spans="1:10" ht="15">
      <c r="F69" s="7"/>
      <c r="G69" s="24"/>
    </row>
    <row r="70" spans="1:10" ht="15">
      <c r="F70" s="7"/>
      <c r="G70" s="24"/>
    </row>
    <row r="71" spans="1:10">
      <c r="C71" s="867" t="s">
        <v>497</v>
      </c>
      <c r="D71" s="867"/>
      <c r="E71" s="867"/>
      <c r="F71" s="867"/>
    </row>
    <row r="72" spans="1:10" ht="26.4">
      <c r="B72" s="5" t="str">
        <f t="shared" ref="B72:B87" si="20">+B51</f>
        <v>Month</v>
      </c>
      <c r="C72" s="4" t="s">
        <v>344</v>
      </c>
      <c r="D72" s="4" t="s">
        <v>421</v>
      </c>
      <c r="E72" s="311" t="s">
        <v>345</v>
      </c>
      <c r="F72" s="5" t="s">
        <v>9</v>
      </c>
    </row>
    <row r="73" spans="1:10" ht="26.4">
      <c r="B73" s="28" t="str">
        <f t="shared" si="20"/>
        <v>FF1 Reference</v>
      </c>
      <c r="C73" s="4" t="s">
        <v>18</v>
      </c>
      <c r="D73" s="4" t="s">
        <v>18</v>
      </c>
      <c r="E73" s="3" t="s">
        <v>18</v>
      </c>
      <c r="F73" s="4" t="str">
        <f>"Sum of Columns "&amp;C7&amp;" through "&amp;E7&amp;""</f>
        <v>Sum of Columns (b) through (d)</v>
      </c>
    </row>
    <row r="74" spans="1:10">
      <c r="B74" s="30" t="str">
        <f t="shared" si="20"/>
        <v>Appendix A line #</v>
      </c>
      <c r="C74" s="21"/>
      <c r="D74" s="21"/>
      <c r="E74" s="30"/>
      <c r="F74" s="30" t="s">
        <v>18</v>
      </c>
    </row>
    <row r="75" spans="1:10">
      <c r="A75" s="6">
        <f>+A67+1</f>
        <v>43</v>
      </c>
      <c r="B75" s="298" t="str">
        <f t="shared" si="20"/>
        <v>December '20</v>
      </c>
      <c r="C75" s="31">
        <v>0</v>
      </c>
      <c r="D75" s="31">
        <v>0</v>
      </c>
      <c r="E75" s="34">
        <v>0</v>
      </c>
      <c r="F75" s="289">
        <f>+SUM(C75:E75)</f>
        <v>0</v>
      </c>
      <c r="G75" s="812"/>
      <c r="H75" s="812"/>
    </row>
    <row r="76" spans="1:10">
      <c r="A76" s="6">
        <f>+A75+1</f>
        <v>44</v>
      </c>
      <c r="B76" s="298" t="str">
        <f t="shared" si="20"/>
        <v>January '21</v>
      </c>
      <c r="C76" s="31">
        <v>0</v>
      </c>
      <c r="D76" s="31">
        <v>0</v>
      </c>
      <c r="E76" s="34">
        <v>0</v>
      </c>
      <c r="F76" s="289">
        <f t="shared" ref="F76:F87" si="21">+SUM(C76:E76)</f>
        <v>0</v>
      </c>
    </row>
    <row r="77" spans="1:10">
      <c r="A77" s="6">
        <f t="shared" ref="A77:A88" si="22">+A76+1</f>
        <v>45</v>
      </c>
      <c r="B77" s="2" t="str">
        <f t="shared" si="20"/>
        <v>February</v>
      </c>
      <c r="C77" s="31">
        <v>0</v>
      </c>
      <c r="D77" s="31">
        <v>0</v>
      </c>
      <c r="E77" s="34">
        <v>0</v>
      </c>
      <c r="F77" s="289">
        <f t="shared" si="21"/>
        <v>0</v>
      </c>
    </row>
    <row r="78" spans="1:10">
      <c r="A78" s="6">
        <f t="shared" si="22"/>
        <v>46</v>
      </c>
      <c r="B78" s="2" t="str">
        <f t="shared" si="20"/>
        <v xml:space="preserve">March </v>
      </c>
      <c r="C78" s="31">
        <v>0</v>
      </c>
      <c r="D78" s="31">
        <v>0</v>
      </c>
      <c r="E78" s="34">
        <v>0</v>
      </c>
      <c r="F78" s="289">
        <f t="shared" si="21"/>
        <v>0</v>
      </c>
    </row>
    <row r="79" spans="1:10">
      <c r="A79" s="6">
        <f t="shared" si="22"/>
        <v>47</v>
      </c>
      <c r="B79" s="2" t="str">
        <f t="shared" si="20"/>
        <v>April</v>
      </c>
      <c r="C79" s="31">
        <v>0</v>
      </c>
      <c r="D79" s="31">
        <v>0</v>
      </c>
      <c r="E79" s="34">
        <v>0</v>
      </c>
      <c r="F79" s="289">
        <f t="shared" si="21"/>
        <v>0</v>
      </c>
    </row>
    <row r="80" spans="1:10">
      <c r="A80" s="6">
        <f t="shared" si="22"/>
        <v>48</v>
      </c>
      <c r="B80" s="2" t="str">
        <f t="shared" si="20"/>
        <v>May</v>
      </c>
      <c r="C80" s="31">
        <v>0</v>
      </c>
      <c r="D80" s="31">
        <v>0</v>
      </c>
      <c r="E80" s="34">
        <v>0</v>
      </c>
      <c r="F80" s="289">
        <f t="shared" si="21"/>
        <v>0</v>
      </c>
    </row>
    <row r="81" spans="1:7">
      <c r="A81" s="6">
        <f t="shared" si="22"/>
        <v>49</v>
      </c>
      <c r="B81" s="2" t="str">
        <f t="shared" si="20"/>
        <v>June</v>
      </c>
      <c r="C81" s="31">
        <v>0</v>
      </c>
      <c r="D81" s="31">
        <v>0</v>
      </c>
      <c r="E81" s="34">
        <v>0</v>
      </c>
      <c r="F81" s="289">
        <f t="shared" si="21"/>
        <v>0</v>
      </c>
    </row>
    <row r="82" spans="1:7">
      <c r="A82" s="6">
        <f t="shared" si="22"/>
        <v>50</v>
      </c>
      <c r="B82" s="2" t="str">
        <f t="shared" si="20"/>
        <v>July</v>
      </c>
      <c r="C82" s="31">
        <v>0</v>
      </c>
      <c r="D82" s="31">
        <v>0</v>
      </c>
      <c r="E82" s="34">
        <v>0</v>
      </c>
      <c r="F82" s="289">
        <f t="shared" si="21"/>
        <v>0</v>
      </c>
    </row>
    <row r="83" spans="1:7">
      <c r="A83" s="6">
        <f t="shared" si="22"/>
        <v>51</v>
      </c>
      <c r="B83" s="2" t="str">
        <f t="shared" si="20"/>
        <v xml:space="preserve">August </v>
      </c>
      <c r="C83" s="31">
        <v>0</v>
      </c>
      <c r="D83" s="31">
        <v>0</v>
      </c>
      <c r="E83" s="34">
        <v>0</v>
      </c>
      <c r="F83" s="289">
        <f t="shared" si="21"/>
        <v>0</v>
      </c>
    </row>
    <row r="84" spans="1:7">
      <c r="A84" s="6">
        <f t="shared" si="22"/>
        <v>52</v>
      </c>
      <c r="B84" s="2" t="str">
        <f t="shared" si="20"/>
        <v>September</v>
      </c>
      <c r="C84" s="31">
        <v>0</v>
      </c>
      <c r="D84" s="31">
        <v>0</v>
      </c>
      <c r="E84" s="34">
        <v>0</v>
      </c>
      <c r="F84" s="289">
        <f t="shared" si="21"/>
        <v>0</v>
      </c>
    </row>
    <row r="85" spans="1:7">
      <c r="A85" s="6">
        <f t="shared" si="22"/>
        <v>53</v>
      </c>
      <c r="B85" s="2" t="str">
        <f t="shared" si="20"/>
        <v>October</v>
      </c>
      <c r="C85" s="31">
        <v>0</v>
      </c>
      <c r="D85" s="31">
        <v>0</v>
      </c>
      <c r="E85" s="34">
        <v>0</v>
      </c>
      <c r="F85" s="289">
        <f t="shared" si="21"/>
        <v>0</v>
      </c>
    </row>
    <row r="86" spans="1:7">
      <c r="A86" s="6">
        <f t="shared" si="22"/>
        <v>54</v>
      </c>
      <c r="B86" s="2" t="str">
        <f t="shared" si="20"/>
        <v>November</v>
      </c>
      <c r="C86" s="31">
        <v>0</v>
      </c>
      <c r="D86" s="31">
        <v>0</v>
      </c>
      <c r="E86" s="34">
        <v>0</v>
      </c>
      <c r="F86" s="289">
        <f t="shared" si="21"/>
        <v>0</v>
      </c>
    </row>
    <row r="87" spans="1:7">
      <c r="A87" s="6">
        <f t="shared" si="22"/>
        <v>55</v>
      </c>
      <c r="B87" s="2" t="str">
        <f t="shared" si="20"/>
        <v>December '21</v>
      </c>
      <c r="C87" s="31">
        <v>0</v>
      </c>
      <c r="D87" s="31">
        <v>0</v>
      </c>
      <c r="E87" s="34">
        <v>0</v>
      </c>
      <c r="F87" s="289">
        <f t="shared" si="21"/>
        <v>0</v>
      </c>
    </row>
    <row r="88" spans="1:7" ht="13.8" thickBot="1">
      <c r="A88" s="6">
        <f t="shared" si="22"/>
        <v>56</v>
      </c>
      <c r="B88" s="19" t="s">
        <v>77</v>
      </c>
      <c r="C88" s="23">
        <f t="shared" ref="C88:F88" si="23">SUM(C75:C87)/13</f>
        <v>0</v>
      </c>
      <c r="D88" s="23">
        <f t="shared" si="23"/>
        <v>0</v>
      </c>
      <c r="E88" s="23">
        <f t="shared" si="23"/>
        <v>0</v>
      </c>
      <c r="F88" s="23">
        <f t="shared" si="23"/>
        <v>0</v>
      </c>
    </row>
    <row r="89" spans="1:7" ht="13.8" thickTop="1"/>
    <row r="92" spans="1:7">
      <c r="C92" s="867" t="s">
        <v>710</v>
      </c>
      <c r="D92" s="867"/>
      <c r="E92" s="867"/>
      <c r="F92" s="867"/>
    </row>
    <row r="93" spans="1:7">
      <c r="B93" s="5"/>
      <c r="C93" s="768" t="s">
        <v>365</v>
      </c>
      <c r="D93" s="768" t="s">
        <v>370</v>
      </c>
      <c r="E93" s="769" t="s">
        <v>371</v>
      </c>
      <c r="F93" s="311" t="s">
        <v>372</v>
      </c>
      <c r="G93" s="5" t="s">
        <v>9</v>
      </c>
    </row>
    <row r="94" spans="1:7">
      <c r="B94" s="28" t="str">
        <f>+B73</f>
        <v>FF1 Reference</v>
      </c>
      <c r="C94" s="4" t="s">
        <v>730</v>
      </c>
      <c r="D94" s="4" t="str">
        <f>+C94</f>
        <v>336 fn</v>
      </c>
      <c r="E94" s="3" t="str">
        <f>+C94</f>
        <v>336 fn</v>
      </c>
      <c r="F94" s="3" t="str">
        <f>+C94</f>
        <v>336 fn</v>
      </c>
      <c r="G94" s="19"/>
    </row>
    <row r="95" spans="1:7">
      <c r="B95" s="30" t="str">
        <f>+B74</f>
        <v>Appendix A line #</v>
      </c>
      <c r="C95" s="21" t="s">
        <v>18</v>
      </c>
      <c r="D95" s="21" t="s">
        <v>18</v>
      </c>
      <c r="E95" s="30" t="s">
        <v>18</v>
      </c>
      <c r="F95" s="30" t="s">
        <v>18</v>
      </c>
      <c r="G95" s="30">
        <v>50</v>
      </c>
    </row>
    <row r="96" spans="1:7">
      <c r="A96" s="6">
        <f>+A88+1</f>
        <v>57</v>
      </c>
      <c r="B96" s="298">
        <v>2021</v>
      </c>
      <c r="C96" s="31">
        <v>0</v>
      </c>
      <c r="D96" s="31">
        <v>0</v>
      </c>
      <c r="E96" s="571">
        <v>0</v>
      </c>
      <c r="F96" s="571">
        <v>0</v>
      </c>
      <c r="G96" s="289">
        <f>+SUM(C96:E96)</f>
        <v>0</v>
      </c>
    </row>
    <row r="97" spans="1:7">
      <c r="C97" s="19"/>
      <c r="D97" s="19"/>
      <c r="E97" s="19"/>
      <c r="F97" s="19"/>
    </row>
    <row r="98" spans="1:7">
      <c r="C98" s="19"/>
      <c r="D98" s="19"/>
      <c r="E98" s="19"/>
      <c r="F98" s="19"/>
    </row>
    <row r="99" spans="1:7">
      <c r="C99" s="19"/>
      <c r="D99" s="19"/>
      <c r="E99" s="19"/>
      <c r="F99" s="19"/>
    </row>
    <row r="100" spans="1:7">
      <c r="C100" s="867" t="s">
        <v>711</v>
      </c>
      <c r="D100" s="867"/>
      <c r="E100" s="867"/>
      <c r="F100" s="867"/>
    </row>
    <row r="101" spans="1:7">
      <c r="B101" s="5"/>
      <c r="C101" s="768" t="s">
        <v>365</v>
      </c>
      <c r="D101" s="768" t="s">
        <v>370</v>
      </c>
      <c r="E101" s="769" t="s">
        <v>371</v>
      </c>
      <c r="F101" s="311" t="s">
        <v>372</v>
      </c>
      <c r="G101" s="5" t="s">
        <v>9</v>
      </c>
    </row>
    <row r="102" spans="1:7">
      <c r="B102" s="28" t="str">
        <f>+B94</f>
        <v>FF1 Reference</v>
      </c>
      <c r="C102" s="4" t="str">
        <f>+C94</f>
        <v>336 fn</v>
      </c>
      <c r="D102" s="4" t="str">
        <f t="shared" ref="D102:F102" si="24">+D94</f>
        <v>336 fn</v>
      </c>
      <c r="E102" s="4" t="str">
        <f t="shared" si="24"/>
        <v>336 fn</v>
      </c>
      <c r="F102" s="4" t="str">
        <f t="shared" si="24"/>
        <v>336 fn</v>
      </c>
      <c r="G102" s="19"/>
    </row>
    <row r="103" spans="1:7">
      <c r="B103" s="30" t="str">
        <f>+B95</f>
        <v>Appendix A line #</v>
      </c>
      <c r="C103" s="21" t="s">
        <v>18</v>
      </c>
      <c r="D103" s="21" t="s">
        <v>18</v>
      </c>
      <c r="E103" s="30" t="s">
        <v>18</v>
      </c>
      <c r="F103" s="30" t="s">
        <v>18</v>
      </c>
      <c r="G103" s="30">
        <v>50</v>
      </c>
    </row>
    <row r="104" spans="1:7">
      <c r="A104" s="6">
        <f>+A96+1</f>
        <v>58</v>
      </c>
      <c r="B104" s="298">
        <f>+B96</f>
        <v>2021</v>
      </c>
      <c r="C104" s="31">
        <v>0</v>
      </c>
      <c r="D104" s="31">
        <v>0</v>
      </c>
      <c r="E104" s="571">
        <v>0</v>
      </c>
      <c r="F104" s="571">
        <v>0</v>
      </c>
      <c r="G104" s="289">
        <f>+SUM(C104:E104)</f>
        <v>0</v>
      </c>
    </row>
    <row r="105" spans="1:7">
      <c r="C105" s="19"/>
      <c r="D105" s="19"/>
      <c r="E105" s="19"/>
      <c r="F105" s="19"/>
    </row>
    <row r="106" spans="1:7">
      <c r="C106" s="19"/>
      <c r="D106" s="19"/>
      <c r="E106" s="19"/>
      <c r="F106" s="19"/>
    </row>
    <row r="107" spans="1:7">
      <c r="C107" s="19"/>
      <c r="D107" s="19"/>
      <c r="E107" s="19"/>
      <c r="F107" s="19"/>
    </row>
    <row r="108" spans="1:7">
      <c r="C108" s="867" t="s">
        <v>764</v>
      </c>
      <c r="D108" s="867"/>
      <c r="E108" s="867"/>
      <c r="F108" s="867"/>
    </row>
    <row r="109" spans="1:7">
      <c r="B109" s="5" t="str">
        <f>+B72</f>
        <v>Month</v>
      </c>
      <c r="C109" s="294" t="s">
        <v>365</v>
      </c>
      <c r="D109" s="294" t="s">
        <v>370</v>
      </c>
      <c r="E109" s="311" t="s">
        <v>371</v>
      </c>
      <c r="F109" s="5" t="s">
        <v>9</v>
      </c>
    </row>
    <row r="110" spans="1:7" ht="26.4">
      <c r="B110" s="28" t="str">
        <f>+B73</f>
        <v>FF1 Reference</v>
      </c>
      <c r="C110" s="4" t="s">
        <v>765</v>
      </c>
      <c r="D110" s="4" t="str">
        <f>+C110</f>
        <v>216 fn</v>
      </c>
      <c r="E110" s="3" t="str">
        <f>+C110</f>
        <v>216 fn</v>
      </c>
      <c r="F110" s="4" t="str">
        <f>"Sum of Columns "&amp;C7&amp;" through "&amp;E7&amp;""</f>
        <v>Sum of Columns (b) through (d)</v>
      </c>
    </row>
    <row r="111" spans="1:7">
      <c r="B111" s="30" t="str">
        <f>+B74</f>
        <v>Appendix A line #</v>
      </c>
      <c r="C111" s="21" t="s">
        <v>18</v>
      </c>
      <c r="D111" s="21" t="s">
        <v>18</v>
      </c>
      <c r="E111" s="30" t="s">
        <v>18</v>
      </c>
      <c r="F111" s="30">
        <f>+'Appendix A'!A48</f>
        <v>27</v>
      </c>
    </row>
    <row r="112" spans="1:7">
      <c r="A112" s="6">
        <f>+A104+1</f>
        <v>59</v>
      </c>
      <c r="B112" s="2" t="str">
        <f>+B75</f>
        <v>December '20</v>
      </c>
      <c r="C112" s="31">
        <v>0</v>
      </c>
      <c r="D112" s="31">
        <v>0</v>
      </c>
      <c r="E112" s="34">
        <v>0</v>
      </c>
      <c r="F112" s="289">
        <f>+SUM(C112:E112)</f>
        <v>0</v>
      </c>
    </row>
    <row r="113" spans="1:6">
      <c r="A113" s="6">
        <f>+A112+1</f>
        <v>60</v>
      </c>
      <c r="B113" s="2" t="str">
        <f t="shared" ref="B113:B124" si="25">+B76</f>
        <v>January '21</v>
      </c>
      <c r="C113" s="31">
        <v>0</v>
      </c>
      <c r="D113" s="31">
        <v>0</v>
      </c>
      <c r="E113" s="34">
        <v>0</v>
      </c>
      <c r="F113" s="289">
        <f t="shared" ref="F113:F124" si="26">+SUM(C113:E113)</f>
        <v>0</v>
      </c>
    </row>
    <row r="114" spans="1:6">
      <c r="A114" s="6">
        <f t="shared" ref="A114:A125" si="27">+A113+1</f>
        <v>61</v>
      </c>
      <c r="B114" s="2" t="str">
        <f t="shared" si="25"/>
        <v>February</v>
      </c>
      <c r="C114" s="31">
        <v>0</v>
      </c>
      <c r="D114" s="31">
        <v>0</v>
      </c>
      <c r="E114" s="34">
        <v>0</v>
      </c>
      <c r="F114" s="289">
        <f t="shared" si="26"/>
        <v>0</v>
      </c>
    </row>
    <row r="115" spans="1:6">
      <c r="A115" s="6">
        <f t="shared" si="27"/>
        <v>62</v>
      </c>
      <c r="B115" s="2" t="str">
        <f t="shared" si="25"/>
        <v xml:space="preserve">March </v>
      </c>
      <c r="C115" s="31">
        <v>0</v>
      </c>
      <c r="D115" s="31">
        <v>0</v>
      </c>
      <c r="E115" s="34">
        <v>0</v>
      </c>
      <c r="F115" s="289">
        <f t="shared" si="26"/>
        <v>0</v>
      </c>
    </row>
    <row r="116" spans="1:6">
      <c r="A116" s="6">
        <f t="shared" si="27"/>
        <v>63</v>
      </c>
      <c r="B116" s="2" t="str">
        <f t="shared" si="25"/>
        <v>April</v>
      </c>
      <c r="C116" s="31">
        <v>0</v>
      </c>
      <c r="D116" s="31">
        <v>0</v>
      </c>
      <c r="E116" s="34">
        <v>0</v>
      </c>
      <c r="F116" s="289">
        <f t="shared" si="26"/>
        <v>0</v>
      </c>
    </row>
    <row r="117" spans="1:6">
      <c r="A117" s="6">
        <f t="shared" si="27"/>
        <v>64</v>
      </c>
      <c r="B117" s="2" t="str">
        <f t="shared" si="25"/>
        <v>May</v>
      </c>
      <c r="C117" s="31">
        <v>0</v>
      </c>
      <c r="D117" s="31">
        <v>0</v>
      </c>
      <c r="E117" s="34">
        <v>0</v>
      </c>
      <c r="F117" s="289">
        <f t="shared" si="26"/>
        <v>0</v>
      </c>
    </row>
    <row r="118" spans="1:6">
      <c r="A118" s="6">
        <f t="shared" si="27"/>
        <v>65</v>
      </c>
      <c r="B118" s="2" t="str">
        <f t="shared" si="25"/>
        <v>June</v>
      </c>
      <c r="C118" s="31">
        <v>0</v>
      </c>
      <c r="D118" s="31">
        <v>0</v>
      </c>
      <c r="E118" s="34">
        <v>0</v>
      </c>
      <c r="F118" s="289">
        <f t="shared" si="26"/>
        <v>0</v>
      </c>
    </row>
    <row r="119" spans="1:6">
      <c r="A119" s="6">
        <f t="shared" si="27"/>
        <v>66</v>
      </c>
      <c r="B119" s="2" t="str">
        <f t="shared" si="25"/>
        <v>July</v>
      </c>
      <c r="C119" s="31">
        <v>0</v>
      </c>
      <c r="D119" s="31">
        <v>0</v>
      </c>
      <c r="E119" s="34">
        <v>0</v>
      </c>
      <c r="F119" s="289">
        <f t="shared" si="26"/>
        <v>0</v>
      </c>
    </row>
    <row r="120" spans="1:6">
      <c r="A120" s="6">
        <f t="shared" si="27"/>
        <v>67</v>
      </c>
      <c r="B120" s="2" t="str">
        <f t="shared" si="25"/>
        <v xml:space="preserve">August </v>
      </c>
      <c r="C120" s="31">
        <v>0</v>
      </c>
      <c r="D120" s="31">
        <v>0</v>
      </c>
      <c r="E120" s="34">
        <v>0</v>
      </c>
      <c r="F120" s="289">
        <f t="shared" si="26"/>
        <v>0</v>
      </c>
    </row>
    <row r="121" spans="1:6">
      <c r="A121" s="6">
        <f t="shared" si="27"/>
        <v>68</v>
      </c>
      <c r="B121" s="2" t="str">
        <f t="shared" si="25"/>
        <v>September</v>
      </c>
      <c r="C121" s="31">
        <v>0</v>
      </c>
      <c r="D121" s="31">
        <v>0</v>
      </c>
      <c r="E121" s="34">
        <v>0</v>
      </c>
      <c r="F121" s="289">
        <f t="shared" si="26"/>
        <v>0</v>
      </c>
    </row>
    <row r="122" spans="1:6">
      <c r="A122" s="6">
        <f t="shared" si="27"/>
        <v>69</v>
      </c>
      <c r="B122" s="2" t="str">
        <f t="shared" si="25"/>
        <v>October</v>
      </c>
      <c r="C122" s="31">
        <v>0</v>
      </c>
      <c r="D122" s="31">
        <v>0</v>
      </c>
      <c r="E122" s="34">
        <v>0</v>
      </c>
      <c r="F122" s="289">
        <f t="shared" si="26"/>
        <v>0</v>
      </c>
    </row>
    <row r="123" spans="1:6">
      <c r="A123" s="6">
        <f t="shared" si="27"/>
        <v>70</v>
      </c>
      <c r="B123" s="2" t="str">
        <f t="shared" si="25"/>
        <v>November</v>
      </c>
      <c r="C123" s="31">
        <v>0</v>
      </c>
      <c r="D123" s="31">
        <v>0</v>
      </c>
      <c r="E123" s="34">
        <v>0</v>
      </c>
      <c r="F123" s="289">
        <f t="shared" si="26"/>
        <v>0</v>
      </c>
    </row>
    <row r="124" spans="1:6">
      <c r="A124" s="6">
        <f t="shared" si="27"/>
        <v>71</v>
      </c>
      <c r="B124" s="2" t="str">
        <f t="shared" si="25"/>
        <v>December '21</v>
      </c>
      <c r="C124" s="31">
        <v>0</v>
      </c>
      <c r="D124" s="31">
        <v>0</v>
      </c>
      <c r="E124" s="34">
        <v>0</v>
      </c>
      <c r="F124" s="289">
        <f t="shared" si="26"/>
        <v>0</v>
      </c>
    </row>
    <row r="125" spans="1:6" ht="13.8" thickBot="1">
      <c r="A125" s="6">
        <f t="shared" si="27"/>
        <v>72</v>
      </c>
      <c r="B125" s="19" t="s">
        <v>77</v>
      </c>
      <c r="C125" s="23">
        <f t="shared" ref="C125:F125" si="28">SUM(C112:C124)/13</f>
        <v>0</v>
      </c>
      <c r="D125" s="23">
        <f t="shared" si="28"/>
        <v>0</v>
      </c>
      <c r="E125" s="23">
        <f t="shared" si="28"/>
        <v>0</v>
      </c>
      <c r="F125" s="23">
        <f t="shared" si="28"/>
        <v>0</v>
      </c>
    </row>
    <row r="126" spans="1:6" ht="13.8" thickTop="1"/>
    <row r="129" spans="1:6">
      <c r="C129" s="867" t="s">
        <v>770</v>
      </c>
      <c r="D129" s="867"/>
      <c r="E129" s="867"/>
      <c r="F129" s="867"/>
    </row>
    <row r="130" spans="1:6">
      <c r="B130" s="5" t="str">
        <f>+B109</f>
        <v>Month</v>
      </c>
      <c r="C130" s="294" t="s">
        <v>365</v>
      </c>
      <c r="D130" s="294" t="s">
        <v>370</v>
      </c>
      <c r="E130" s="311" t="s">
        <v>371</v>
      </c>
      <c r="F130" s="5" t="s">
        <v>9</v>
      </c>
    </row>
    <row r="131" spans="1:6" ht="48" customHeight="1">
      <c r="B131" s="28" t="str">
        <f>+B94</f>
        <v>FF1 Reference</v>
      </c>
      <c r="C131" s="4" t="s">
        <v>771</v>
      </c>
      <c r="D131" s="4" t="str">
        <f>+C131</f>
        <v>230b fn</v>
      </c>
      <c r="E131" s="3" t="str">
        <f>+C131</f>
        <v>230b fn</v>
      </c>
      <c r="F131" s="4" t="str">
        <f>+F110</f>
        <v>Sum of Columns (b) through (d)</v>
      </c>
    </row>
    <row r="132" spans="1:6">
      <c r="B132" s="30" t="str">
        <f>+B95</f>
        <v>Appendix A line #</v>
      </c>
      <c r="C132" s="21" t="s">
        <v>18</v>
      </c>
      <c r="D132" s="21" t="s">
        <v>18</v>
      </c>
      <c r="E132" s="30" t="s">
        <v>18</v>
      </c>
      <c r="F132" s="30">
        <f>+'Appendix A'!A50</f>
        <v>28</v>
      </c>
    </row>
    <row r="133" spans="1:6">
      <c r="A133" s="6">
        <f>+A125+1</f>
        <v>73</v>
      </c>
      <c r="B133" s="2" t="str">
        <f>+B112</f>
        <v>December '20</v>
      </c>
      <c r="C133" s="31">
        <v>0</v>
      </c>
      <c r="D133" s="31">
        <v>0</v>
      </c>
      <c r="E133" s="34">
        <v>0</v>
      </c>
      <c r="F133" s="289">
        <f>+SUM(C133:E133)</f>
        <v>0</v>
      </c>
    </row>
    <row r="134" spans="1:6">
      <c r="A134" s="6">
        <f>+A133+1</f>
        <v>74</v>
      </c>
      <c r="B134" s="2" t="str">
        <f t="shared" ref="B134:B145" si="29">+B113</f>
        <v>January '21</v>
      </c>
      <c r="C134" s="31">
        <v>0</v>
      </c>
      <c r="D134" s="31">
        <v>0</v>
      </c>
      <c r="E134" s="34">
        <v>0</v>
      </c>
      <c r="F134" s="289">
        <f t="shared" ref="F134:F145" si="30">+SUM(C134:E134)</f>
        <v>0</v>
      </c>
    </row>
    <row r="135" spans="1:6">
      <c r="A135" s="6">
        <f t="shared" ref="A135:A146" si="31">+A134+1</f>
        <v>75</v>
      </c>
      <c r="B135" s="2" t="str">
        <f t="shared" si="29"/>
        <v>February</v>
      </c>
      <c r="C135" s="31">
        <v>0</v>
      </c>
      <c r="D135" s="31">
        <v>0</v>
      </c>
      <c r="E135" s="34">
        <v>0</v>
      </c>
      <c r="F135" s="289">
        <f t="shared" si="30"/>
        <v>0</v>
      </c>
    </row>
    <row r="136" spans="1:6">
      <c r="A136" s="6">
        <f t="shared" si="31"/>
        <v>76</v>
      </c>
      <c r="B136" s="2" t="str">
        <f t="shared" si="29"/>
        <v xml:space="preserve">March </v>
      </c>
      <c r="C136" s="31">
        <v>0</v>
      </c>
      <c r="D136" s="31">
        <v>0</v>
      </c>
      <c r="E136" s="34">
        <v>0</v>
      </c>
      <c r="F136" s="289">
        <f t="shared" si="30"/>
        <v>0</v>
      </c>
    </row>
    <row r="137" spans="1:6">
      <c r="A137" s="6">
        <f t="shared" si="31"/>
        <v>77</v>
      </c>
      <c r="B137" s="2" t="str">
        <f t="shared" si="29"/>
        <v>April</v>
      </c>
      <c r="C137" s="31">
        <v>0</v>
      </c>
      <c r="D137" s="31">
        <v>0</v>
      </c>
      <c r="E137" s="34">
        <v>0</v>
      </c>
      <c r="F137" s="289">
        <f t="shared" si="30"/>
        <v>0</v>
      </c>
    </row>
    <row r="138" spans="1:6">
      <c r="A138" s="6">
        <f t="shared" si="31"/>
        <v>78</v>
      </c>
      <c r="B138" s="2" t="str">
        <f t="shared" si="29"/>
        <v>May</v>
      </c>
      <c r="C138" s="31">
        <v>0</v>
      </c>
      <c r="D138" s="31">
        <v>0</v>
      </c>
      <c r="E138" s="34">
        <v>0</v>
      </c>
      <c r="F138" s="289">
        <f t="shared" si="30"/>
        <v>0</v>
      </c>
    </row>
    <row r="139" spans="1:6">
      <c r="A139" s="6">
        <f t="shared" si="31"/>
        <v>79</v>
      </c>
      <c r="B139" s="2" t="str">
        <f t="shared" si="29"/>
        <v>June</v>
      </c>
      <c r="C139" s="31">
        <v>0</v>
      </c>
      <c r="D139" s="31">
        <v>0</v>
      </c>
      <c r="E139" s="34">
        <v>0</v>
      </c>
      <c r="F139" s="289">
        <f t="shared" si="30"/>
        <v>0</v>
      </c>
    </row>
    <row r="140" spans="1:6">
      <c r="A140" s="6">
        <f t="shared" si="31"/>
        <v>80</v>
      </c>
      <c r="B140" s="2" t="str">
        <f t="shared" si="29"/>
        <v>July</v>
      </c>
      <c r="C140" s="31">
        <v>0</v>
      </c>
      <c r="D140" s="31">
        <v>0</v>
      </c>
      <c r="E140" s="34">
        <v>0</v>
      </c>
      <c r="F140" s="289">
        <f t="shared" si="30"/>
        <v>0</v>
      </c>
    </row>
    <row r="141" spans="1:6">
      <c r="A141" s="6">
        <f t="shared" si="31"/>
        <v>81</v>
      </c>
      <c r="B141" s="2" t="str">
        <f t="shared" si="29"/>
        <v xml:space="preserve">August </v>
      </c>
      <c r="C141" s="31">
        <v>0</v>
      </c>
      <c r="D141" s="31">
        <v>0</v>
      </c>
      <c r="E141" s="34">
        <v>0</v>
      </c>
      <c r="F141" s="289">
        <f t="shared" si="30"/>
        <v>0</v>
      </c>
    </row>
    <row r="142" spans="1:6">
      <c r="A142" s="6">
        <f t="shared" si="31"/>
        <v>82</v>
      </c>
      <c r="B142" s="2" t="str">
        <f t="shared" si="29"/>
        <v>September</v>
      </c>
      <c r="C142" s="31">
        <v>0</v>
      </c>
      <c r="D142" s="31">
        <v>0</v>
      </c>
      <c r="E142" s="34">
        <v>0</v>
      </c>
      <c r="F142" s="289">
        <f t="shared" si="30"/>
        <v>0</v>
      </c>
    </row>
    <row r="143" spans="1:6">
      <c r="A143" s="6">
        <f t="shared" si="31"/>
        <v>83</v>
      </c>
      <c r="B143" s="2" t="str">
        <f t="shared" si="29"/>
        <v>October</v>
      </c>
      <c r="C143" s="31">
        <v>0</v>
      </c>
      <c r="D143" s="31">
        <v>0</v>
      </c>
      <c r="E143" s="34">
        <v>0</v>
      </c>
      <c r="F143" s="289">
        <f t="shared" si="30"/>
        <v>0</v>
      </c>
    </row>
    <row r="144" spans="1:6">
      <c r="A144" s="6">
        <f t="shared" si="31"/>
        <v>84</v>
      </c>
      <c r="B144" s="2" t="str">
        <f t="shared" si="29"/>
        <v>November</v>
      </c>
      <c r="C144" s="31">
        <v>0</v>
      </c>
      <c r="D144" s="31">
        <v>0</v>
      </c>
      <c r="E144" s="34">
        <v>0</v>
      </c>
      <c r="F144" s="289">
        <f t="shared" si="30"/>
        <v>0</v>
      </c>
    </row>
    <row r="145" spans="1:6">
      <c r="A145" s="6">
        <f t="shared" si="31"/>
        <v>85</v>
      </c>
      <c r="B145" s="2" t="str">
        <f t="shared" si="29"/>
        <v>December '21</v>
      </c>
      <c r="C145" s="31">
        <v>0</v>
      </c>
      <c r="D145" s="31">
        <v>0</v>
      </c>
      <c r="E145" s="34">
        <v>0</v>
      </c>
      <c r="F145" s="289">
        <f t="shared" si="30"/>
        <v>0</v>
      </c>
    </row>
    <row r="146" spans="1:6" ht="13.8" thickBot="1">
      <c r="A146" s="6">
        <f t="shared" si="31"/>
        <v>86</v>
      </c>
      <c r="B146" s="19" t="s">
        <v>77</v>
      </c>
      <c r="C146" s="23">
        <f t="shared" ref="C146:F146" si="32">SUM(C133:C145)/13</f>
        <v>0</v>
      </c>
      <c r="D146" s="23">
        <f t="shared" si="32"/>
        <v>0</v>
      </c>
      <c r="E146" s="23">
        <f t="shared" si="32"/>
        <v>0</v>
      </c>
      <c r="F146" s="23">
        <f t="shared" si="32"/>
        <v>0</v>
      </c>
    </row>
    <row r="147" spans="1:6" ht="13.8" thickTop="1"/>
    <row r="149" spans="1:6">
      <c r="C149" s="867" t="s">
        <v>776</v>
      </c>
      <c r="D149" s="867"/>
      <c r="E149" s="867"/>
      <c r="F149" s="867"/>
    </row>
    <row r="150" spans="1:6">
      <c r="B150" s="5"/>
      <c r="C150" s="294" t="s">
        <v>365</v>
      </c>
      <c r="D150" s="294" t="s">
        <v>370</v>
      </c>
      <c r="E150" s="311" t="s">
        <v>371</v>
      </c>
      <c r="F150" s="5" t="s">
        <v>9</v>
      </c>
    </row>
    <row r="151" spans="1:6">
      <c r="B151" s="28" t="str">
        <f>+B130</f>
        <v>Month</v>
      </c>
      <c r="C151" s="4" t="s">
        <v>768</v>
      </c>
      <c r="D151" s="4" t="str">
        <f>+C151</f>
        <v>230b</v>
      </c>
      <c r="E151" s="3" t="str">
        <f>+C151</f>
        <v>230b</v>
      </c>
      <c r="F151" s="19"/>
    </row>
    <row r="152" spans="1:6">
      <c r="B152" s="30" t="str">
        <f>+B131</f>
        <v>FF1 Reference</v>
      </c>
      <c r="C152" s="21" t="s">
        <v>18</v>
      </c>
      <c r="D152" s="21" t="s">
        <v>18</v>
      </c>
      <c r="E152" s="30" t="s">
        <v>18</v>
      </c>
      <c r="F152" s="30">
        <f>+'Appendix A'!A94</f>
        <v>53</v>
      </c>
    </row>
    <row r="153" spans="1:6">
      <c r="A153" s="2">
        <f>+A146+1</f>
        <v>87</v>
      </c>
      <c r="B153" s="2">
        <f>+B104</f>
        <v>2021</v>
      </c>
      <c r="C153" s="31">
        <v>0</v>
      </c>
      <c r="D153" s="31">
        <v>0</v>
      </c>
      <c r="E153" s="571">
        <v>0</v>
      </c>
      <c r="F153" s="289">
        <f>+SUM(C153:E153)</f>
        <v>0</v>
      </c>
    </row>
  </sheetData>
  <mergeCells count="19">
    <mergeCell ref="C108:F108"/>
    <mergeCell ref="C129:F129"/>
    <mergeCell ref="C149:F149"/>
    <mergeCell ref="C100:F100"/>
    <mergeCell ref="C28:T28"/>
    <mergeCell ref="C92:F92"/>
    <mergeCell ref="H50:J50"/>
    <mergeCell ref="C48:J48"/>
    <mergeCell ref="I29:N29"/>
    <mergeCell ref="C6:N6"/>
    <mergeCell ref="C26:N26"/>
    <mergeCell ref="C71:F71"/>
    <mergeCell ref="O29:T29"/>
    <mergeCell ref="B2:O2"/>
    <mergeCell ref="B3:O3"/>
    <mergeCell ref="B4:O4"/>
    <mergeCell ref="O8:T8"/>
    <mergeCell ref="C8:H8"/>
    <mergeCell ref="I8:N8"/>
  </mergeCells>
  <phoneticPr fontId="16" type="noConversion"/>
  <pageMargins left="0.7" right="0.7" top="0.75" bottom="0.75" header="0.3" footer="0.3"/>
  <pageSetup scale="21"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3"/>
  <sheetViews>
    <sheetView zoomScale="80" zoomScaleNormal="80" zoomScaleSheetLayoutView="90" zoomScalePageLayoutView="60" workbookViewId="0"/>
  </sheetViews>
  <sheetFormatPr defaultColWidth="9.33203125" defaultRowHeight="13.2"/>
  <cols>
    <col min="1" max="1" width="5.5546875" style="8" customWidth="1"/>
    <col min="2" max="2" width="56.6640625" style="8" customWidth="1"/>
    <col min="3" max="3" width="45.6640625" style="8" customWidth="1"/>
    <col min="4" max="4" width="16.44140625" style="8" customWidth="1"/>
    <col min="5" max="5" width="19.6640625" style="8" customWidth="1"/>
    <col min="6" max="6" width="18.33203125" style="8" customWidth="1"/>
    <col min="7" max="7" width="20.44140625" style="8" customWidth="1"/>
    <col min="8" max="8" width="17.44140625" style="8" customWidth="1"/>
    <col min="9" max="9" width="89.44140625" style="8" customWidth="1"/>
    <col min="10" max="10" width="24.33203125" style="9" customWidth="1"/>
    <col min="11" max="16384" width="9.33203125" style="8"/>
  </cols>
  <sheetData>
    <row r="1" spans="1:9" ht="17.399999999999999">
      <c r="A1" s="65"/>
      <c r="B1" s="875" t="s">
        <v>64</v>
      </c>
      <c r="C1" s="875"/>
      <c r="D1" s="875"/>
      <c r="E1" s="875"/>
      <c r="F1" s="875"/>
      <c r="G1" s="875"/>
      <c r="H1" s="875"/>
      <c r="I1" s="875"/>
    </row>
    <row r="2" spans="1:9" ht="17.399999999999999">
      <c r="A2" s="67"/>
      <c r="B2" s="875" t="s">
        <v>739</v>
      </c>
      <c r="C2" s="875"/>
      <c r="D2" s="875"/>
      <c r="E2" s="875"/>
      <c r="F2" s="875"/>
      <c r="G2" s="875"/>
      <c r="H2" s="875"/>
      <c r="I2" s="875"/>
    </row>
    <row r="3" spans="1:9" ht="17.399999999999999">
      <c r="A3" s="65"/>
      <c r="B3" s="877" t="str">
        <f>+'Appendix A'!K3</f>
        <v>Actual or Projected for the 12 Months Ended December ….</v>
      </c>
      <c r="C3" s="877"/>
      <c r="D3" s="877"/>
      <c r="E3" s="877"/>
      <c r="F3" s="877"/>
      <c r="G3" s="877"/>
      <c r="H3" s="877"/>
      <c r="I3" s="877"/>
    </row>
    <row r="4" spans="1:9" ht="17.399999999999999">
      <c r="A4" s="65"/>
      <c r="B4" s="96"/>
      <c r="C4" s="96"/>
      <c r="D4" s="96"/>
      <c r="E4" s="96"/>
      <c r="F4" s="96"/>
      <c r="G4" s="96"/>
      <c r="H4" s="96"/>
      <c r="I4" s="96"/>
    </row>
    <row r="5" spans="1:9" ht="17.399999999999999">
      <c r="A5" s="65"/>
      <c r="B5" s="96"/>
      <c r="C5" s="96"/>
      <c r="D5" s="96"/>
      <c r="E5" s="96"/>
      <c r="F5" s="96"/>
      <c r="G5" s="96"/>
      <c r="H5" s="96"/>
      <c r="I5" s="96"/>
    </row>
    <row r="6" spans="1:9" ht="15.6">
      <c r="A6" s="65"/>
      <c r="B6" s="84" t="s">
        <v>69</v>
      </c>
      <c r="C6" s="84" t="s">
        <v>70</v>
      </c>
      <c r="D6" s="84" t="s">
        <v>71</v>
      </c>
      <c r="E6" s="84" t="s">
        <v>72</v>
      </c>
      <c r="F6" s="84" t="s">
        <v>73</v>
      </c>
      <c r="G6" s="84" t="s">
        <v>74</v>
      </c>
      <c r="H6" s="84" t="s">
        <v>75</v>
      </c>
      <c r="I6" s="84" t="s">
        <v>76</v>
      </c>
    </row>
    <row r="7" spans="1:9" ht="31.2">
      <c r="A7" s="65"/>
      <c r="B7" s="68"/>
      <c r="C7" s="65"/>
      <c r="D7" s="113" t="s">
        <v>498</v>
      </c>
      <c r="E7" s="71" t="s">
        <v>170</v>
      </c>
      <c r="F7" s="71" t="s">
        <v>171</v>
      </c>
      <c r="G7" s="71"/>
      <c r="H7" s="71" t="s">
        <v>9</v>
      </c>
      <c r="I7" s="73"/>
    </row>
    <row r="8" spans="1:9" ht="17.399999999999999">
      <c r="A8" s="65"/>
      <c r="B8" s="68"/>
      <c r="C8" s="77" t="s">
        <v>515</v>
      </c>
      <c r="D8" s="71"/>
      <c r="E8" s="71" t="s">
        <v>172</v>
      </c>
      <c r="F8" s="71" t="s">
        <v>172</v>
      </c>
      <c r="G8" s="71"/>
      <c r="H8" s="71" t="s">
        <v>173</v>
      </c>
      <c r="I8" s="73"/>
    </row>
    <row r="9" spans="1:9" ht="24.6">
      <c r="A9" s="74"/>
      <c r="B9" s="75"/>
      <c r="C9" s="77" t="s">
        <v>187</v>
      </c>
      <c r="D9" s="74"/>
      <c r="E9" s="74"/>
      <c r="F9" s="74"/>
      <c r="G9" s="74"/>
      <c r="H9" s="74"/>
      <c r="I9" s="74"/>
    </row>
    <row r="10" spans="1:9" ht="15.6">
      <c r="A10" s="76">
        <v>1</v>
      </c>
      <c r="B10" s="68"/>
      <c r="C10" s="77" t="s">
        <v>179</v>
      </c>
      <c r="D10" s="78">
        <f>+E42</f>
        <v>0</v>
      </c>
      <c r="E10" s="78">
        <f>+F42</f>
        <v>0</v>
      </c>
      <c r="F10" s="78">
        <f>+G42</f>
        <v>0</v>
      </c>
      <c r="G10" s="78"/>
      <c r="H10" s="78"/>
      <c r="I10" s="79" t="str">
        <f>"(Line "&amp;A42&amp;")"</f>
        <v>(Line 24)</v>
      </c>
    </row>
    <row r="11" spans="1:9" ht="15.6">
      <c r="A11" s="76">
        <f>+A10+1</f>
        <v>2</v>
      </c>
      <c r="B11" s="68"/>
      <c r="C11" s="77" t="s">
        <v>188</v>
      </c>
      <c r="D11" s="576">
        <v>0</v>
      </c>
      <c r="E11" s="78">
        <f>+F62</f>
        <v>0</v>
      </c>
      <c r="F11" s="78">
        <f>+G62</f>
        <v>0</v>
      </c>
      <c r="G11" s="78"/>
      <c r="H11" s="78"/>
      <c r="I11" s="79" t="str">
        <f>"(Line "&amp;A62&amp;")"</f>
        <v>(Line 30)</v>
      </c>
    </row>
    <row r="12" spans="1:9" ht="15.6">
      <c r="A12" s="76">
        <f>+A11+1</f>
        <v>3</v>
      </c>
      <c r="B12" s="68"/>
      <c r="C12" s="77" t="s">
        <v>184</v>
      </c>
      <c r="D12" s="80">
        <f>+E85</f>
        <v>0</v>
      </c>
      <c r="E12" s="80">
        <f>+F85</f>
        <v>0</v>
      </c>
      <c r="F12" s="80">
        <f>+G85</f>
        <v>0</v>
      </c>
      <c r="G12" s="80"/>
      <c r="H12" s="78"/>
      <c r="I12" s="79" t="str">
        <f>"(Line "&amp;A85&amp;")"</f>
        <v>(Line 38)</v>
      </c>
    </row>
    <row r="13" spans="1:9" ht="15.6">
      <c r="A13" s="76">
        <f t="shared" ref="A13:A20" si="0">+A12+1</f>
        <v>4</v>
      </c>
      <c r="B13" s="68"/>
      <c r="C13" s="77" t="s">
        <v>174</v>
      </c>
      <c r="D13" s="78">
        <f>+SUM(D10:D12)</f>
        <v>0</v>
      </c>
      <c r="E13" s="78">
        <f t="shared" ref="E13:F13" si="1">+SUM(E10:E12)</f>
        <v>0</v>
      </c>
      <c r="F13" s="78">
        <f t="shared" si="1"/>
        <v>0</v>
      </c>
      <c r="G13" s="78"/>
      <c r="H13" s="78"/>
      <c r="I13" s="79" t="str">
        <f>"(Line "&amp;A10&amp;" + Line "&amp;A11&amp;" + Line "&amp;A12&amp;")"</f>
        <v>(Line 1 + Line 2 + Line 3)</v>
      </c>
    </row>
    <row r="14" spans="1:9" ht="15.6">
      <c r="A14" s="76">
        <f t="shared" si="0"/>
        <v>5</v>
      </c>
      <c r="B14" s="68"/>
      <c r="C14" s="77" t="s">
        <v>443</v>
      </c>
      <c r="D14" s="65"/>
      <c r="E14" s="65"/>
      <c r="F14" s="312" t="e">
        <f>+'Appendix A'!D167</f>
        <v>#DIV/0!</v>
      </c>
      <c r="G14" s="65"/>
      <c r="H14" s="65"/>
      <c r="I14" s="79" t="s">
        <v>427</v>
      </c>
    </row>
    <row r="15" spans="1:9" ht="15.6">
      <c r="A15" s="76">
        <f t="shared" si="0"/>
        <v>6</v>
      </c>
      <c r="B15" s="68"/>
      <c r="C15" s="77" t="s">
        <v>189</v>
      </c>
      <c r="D15" s="65"/>
      <c r="E15" s="312" t="e">
        <f>+'Appendix A'!G20</f>
        <v>#DIV/0!</v>
      </c>
      <c r="F15" s="65"/>
      <c r="G15" s="65"/>
      <c r="H15" s="65"/>
      <c r="I15" s="79" t="s">
        <v>427</v>
      </c>
    </row>
    <row r="16" spans="1:9" ht="15.6">
      <c r="A16" s="76">
        <f>+A15+1</f>
        <v>7</v>
      </c>
      <c r="B16" s="68"/>
      <c r="C16" s="77" t="s">
        <v>175</v>
      </c>
      <c r="D16" s="574">
        <f>+D13</f>
        <v>0</v>
      </c>
      <c r="E16" s="78" t="e">
        <f>+E15*E13</f>
        <v>#DIV/0!</v>
      </c>
      <c r="F16" s="78" t="e">
        <f>+F14*F13</f>
        <v>#DIV/0!</v>
      </c>
      <c r="G16" s="78"/>
      <c r="H16" s="81" t="e">
        <f>SUM(D16:F16)</f>
        <v>#DIV/0!</v>
      </c>
      <c r="I16" s="79" t="str">
        <f>"(Line "&amp;A13&amp;" * Line "&amp;A14&amp;" or Line "&amp;A15&amp;")"</f>
        <v>(Line 4 * Line 5 or Line 6)</v>
      </c>
    </row>
    <row r="17" spans="1:9" ht="15.6">
      <c r="A17" s="76">
        <f t="shared" si="0"/>
        <v>8</v>
      </c>
      <c r="B17" s="68"/>
      <c r="C17" s="121" t="s">
        <v>442</v>
      </c>
      <c r="D17" s="584">
        <v>0</v>
      </c>
      <c r="E17" s="80" t="e">
        <f>+'2b19-ADIT Prior Year'!E15</f>
        <v>#DIV/0!</v>
      </c>
      <c r="F17" s="80" t="e">
        <f>+'2b19-ADIT Prior Year'!F15</f>
        <v>#DIV/0!</v>
      </c>
      <c r="G17" s="78"/>
      <c r="H17" s="575" t="e">
        <f t="shared" ref="H17" si="2">SUM(D17:F17)</f>
        <v>#DIV/0!</v>
      </c>
      <c r="I17" s="79" t="str">
        <f>"Workpaper 2b, Line "&amp;'2b19-ADIT Prior Year'!A15&amp;""</f>
        <v>Workpaper 2b, Line 7</v>
      </c>
    </row>
    <row r="18" spans="1:9" ht="15.6">
      <c r="A18" s="76">
        <f t="shared" si="0"/>
        <v>9</v>
      </c>
      <c r="B18" s="68"/>
      <c r="C18" s="121" t="s">
        <v>516</v>
      </c>
      <c r="D18" s="78">
        <f>(D16+D17)/2</f>
        <v>0</v>
      </c>
      <c r="E18" s="78" t="e">
        <f>(E16+E17)/2</f>
        <v>#DIV/0!</v>
      </c>
      <c r="F18" s="78" t="e">
        <f>(F16+F17)/2</f>
        <v>#DIV/0!</v>
      </c>
      <c r="G18" s="78"/>
      <c r="H18" s="81" t="e">
        <f>SUM(D18:F18)</f>
        <v>#DIV/0!</v>
      </c>
      <c r="I18" s="79" t="str">
        <f>"(Average of Line "&amp;A16&amp;" + Line "&amp;A17&amp;")"</f>
        <v>(Average of Line 7 + Line 8)</v>
      </c>
    </row>
    <row r="19" spans="1:9" ht="15.6">
      <c r="A19" s="76">
        <f t="shared" si="0"/>
        <v>10</v>
      </c>
      <c r="B19" s="68"/>
      <c r="C19" s="121" t="s">
        <v>517</v>
      </c>
      <c r="D19" s="78"/>
      <c r="E19" s="78"/>
      <c r="F19" s="78"/>
      <c r="G19" s="78"/>
      <c r="H19" s="577" t="e">
        <f>+'2c19-ADIT Proration Projected'!S24</f>
        <v>#DIV/0!</v>
      </c>
      <c r="I19" s="583" t="str">
        <f>"From Workpaper 2c, Line "&amp;'2c19-ADIT Proration Projected'!A24&amp;", Col. "&amp;'2c19-ADIT Proration Projected'!S8&amp;" or Workpaper 2d, Line "&amp;'2d19-ADIT Proration Actual'!A28&amp;", Col. "&amp;'2d19-ADIT Proration Actual'!P13&amp;""</f>
        <v>From Workpaper 2c, Line 14, Col. (r) or Workpaper 2d, Line 13, Col. (n)</v>
      </c>
    </row>
    <row r="20" spans="1:9" ht="15.6">
      <c r="A20" s="76">
        <f t="shared" si="0"/>
        <v>11</v>
      </c>
      <c r="B20" s="68"/>
      <c r="C20" s="121" t="s">
        <v>518</v>
      </c>
      <c r="D20" s="78"/>
      <c r="E20" s="78"/>
      <c r="F20" s="78"/>
      <c r="G20" s="78"/>
      <c r="H20" s="81" t="e">
        <f>+H18+H19</f>
        <v>#DIV/0!</v>
      </c>
      <c r="I20" s="79"/>
    </row>
    <row r="21" spans="1:9" ht="15.6">
      <c r="A21" s="65"/>
      <c r="B21" s="68"/>
      <c r="C21" s="82"/>
      <c r="D21" s="78"/>
      <c r="E21" s="78"/>
      <c r="F21" s="78"/>
      <c r="G21" s="81"/>
      <c r="H21" s="81"/>
      <c r="I21" s="83"/>
    </row>
    <row r="22" spans="1:9" ht="15.6">
      <c r="A22" s="65"/>
      <c r="B22" s="68"/>
      <c r="C22" s="82"/>
      <c r="D22" s="78"/>
      <c r="E22" s="78"/>
      <c r="F22" s="78"/>
      <c r="G22" s="81"/>
      <c r="H22" s="81"/>
      <c r="I22" s="83"/>
    </row>
    <row r="23" spans="1:9" ht="15.6">
      <c r="A23" s="65"/>
      <c r="B23" s="77"/>
      <c r="C23" s="65"/>
      <c r="D23" s="65"/>
      <c r="E23" s="65"/>
      <c r="F23" s="65"/>
      <c r="G23" s="65"/>
      <c r="H23" s="65"/>
      <c r="I23" s="65"/>
    </row>
    <row r="24" spans="1:9" ht="15">
      <c r="A24" s="65"/>
      <c r="B24" s="68" t="s">
        <v>176</v>
      </c>
      <c r="C24" s="65"/>
      <c r="D24" s="65"/>
      <c r="E24" s="65"/>
      <c r="F24" s="65"/>
      <c r="G24" s="65"/>
      <c r="H24" s="65"/>
      <c r="I24" s="65"/>
    </row>
    <row r="25" spans="1:9" ht="15">
      <c r="A25" s="65"/>
      <c r="B25" s="68" t="s">
        <v>177</v>
      </c>
      <c r="C25" s="65"/>
      <c r="D25" s="65"/>
      <c r="E25" s="65"/>
      <c r="F25" s="65"/>
      <c r="G25" s="65"/>
      <c r="H25" s="65"/>
      <c r="I25" s="65"/>
    </row>
    <row r="26" spans="1:9" ht="15.6">
      <c r="A26" s="65"/>
      <c r="B26" s="68"/>
      <c r="C26" s="65"/>
      <c r="D26" s="65"/>
      <c r="E26" s="65"/>
      <c r="F26" s="65"/>
      <c r="G26" s="82"/>
      <c r="H26" s="82"/>
      <c r="I26" s="65"/>
    </row>
    <row r="27" spans="1:9" ht="15.6">
      <c r="A27" s="65"/>
      <c r="B27" s="84" t="s">
        <v>69</v>
      </c>
      <c r="C27" s="84" t="s">
        <v>70</v>
      </c>
      <c r="D27" s="84" t="s">
        <v>71</v>
      </c>
      <c r="E27" s="84" t="s">
        <v>72</v>
      </c>
      <c r="F27" s="84" t="s">
        <v>73</v>
      </c>
      <c r="G27" s="84" t="s">
        <v>74</v>
      </c>
      <c r="H27" s="84" t="s">
        <v>75</v>
      </c>
      <c r="I27" s="84" t="s">
        <v>76</v>
      </c>
    </row>
    <row r="28" spans="1:9" ht="31.2">
      <c r="A28" s="65"/>
      <c r="B28" s="111" t="s">
        <v>546</v>
      </c>
      <c r="C28" s="71"/>
      <c r="D28" s="71"/>
      <c r="E28" s="113" t="str">
        <f>+D7</f>
        <v xml:space="preserve">Schedule 19 Projects </v>
      </c>
      <c r="F28" s="71" t="s">
        <v>170</v>
      </c>
      <c r="G28" s="71" t="s">
        <v>171</v>
      </c>
      <c r="H28" s="71"/>
      <c r="I28" s="65"/>
    </row>
    <row r="29" spans="1:9" ht="16.2" thickBot="1">
      <c r="A29" s="65"/>
      <c r="B29" s="68"/>
      <c r="C29" s="71" t="s">
        <v>9</v>
      </c>
      <c r="D29" s="71" t="s">
        <v>180</v>
      </c>
      <c r="E29" s="71" t="s">
        <v>172</v>
      </c>
      <c r="F29" s="71" t="s">
        <v>172</v>
      </c>
      <c r="G29" s="71" t="s">
        <v>172</v>
      </c>
      <c r="H29" s="71"/>
      <c r="I29" s="71" t="s">
        <v>181</v>
      </c>
    </row>
    <row r="30" spans="1:9" ht="15">
      <c r="A30" s="76">
        <f>+A20+1</f>
        <v>12</v>
      </c>
      <c r="B30" s="308" t="s">
        <v>410</v>
      </c>
      <c r="C30" s="185">
        <f>+SUM(D30:G30)</f>
        <v>0</v>
      </c>
      <c r="D30" s="118">
        <v>0</v>
      </c>
      <c r="E30" s="118">
        <v>0</v>
      </c>
      <c r="F30" s="118">
        <v>0</v>
      </c>
      <c r="G30" s="118">
        <v>0</v>
      </c>
      <c r="H30" s="186"/>
      <c r="I30" s="187"/>
    </row>
    <row r="31" spans="1:9" ht="15">
      <c r="A31" s="76">
        <f>+A30+1</f>
        <v>13</v>
      </c>
      <c r="B31" s="309" t="s">
        <v>411</v>
      </c>
      <c r="C31" s="180">
        <f t="shared" ref="C31:C41" si="3">+SUM(D31:G31)</f>
        <v>0</v>
      </c>
      <c r="D31" s="119">
        <v>0</v>
      </c>
      <c r="E31" s="119">
        <v>0</v>
      </c>
      <c r="F31" s="119">
        <v>0</v>
      </c>
      <c r="G31" s="119">
        <v>0</v>
      </c>
      <c r="H31" s="178"/>
      <c r="I31" s="87"/>
    </row>
    <row r="32" spans="1:9" ht="15">
      <c r="A32" s="76">
        <f t="shared" ref="A32:A40" si="4">+A31+1</f>
        <v>14</v>
      </c>
      <c r="B32" s="177"/>
      <c r="C32" s="180">
        <f t="shared" si="3"/>
        <v>0</v>
      </c>
      <c r="D32" s="119">
        <v>0</v>
      </c>
      <c r="E32" s="119">
        <v>0</v>
      </c>
      <c r="F32" s="119">
        <v>0</v>
      </c>
      <c r="G32" s="119">
        <v>0</v>
      </c>
      <c r="H32" s="178"/>
      <c r="I32" s="87"/>
    </row>
    <row r="33" spans="1:9" ht="15">
      <c r="A33" s="76">
        <f t="shared" si="4"/>
        <v>15</v>
      </c>
      <c r="B33" s="177"/>
      <c r="C33" s="180">
        <f t="shared" si="3"/>
        <v>0</v>
      </c>
      <c r="D33" s="119">
        <v>0</v>
      </c>
      <c r="E33" s="119">
        <v>0</v>
      </c>
      <c r="F33" s="119">
        <v>0</v>
      </c>
      <c r="G33" s="119">
        <v>0</v>
      </c>
      <c r="H33" s="178"/>
      <c r="I33" s="87"/>
    </row>
    <row r="34" spans="1:9" ht="15">
      <c r="A34" s="76">
        <f t="shared" si="4"/>
        <v>16</v>
      </c>
      <c r="B34" s="177"/>
      <c r="C34" s="180">
        <f t="shared" si="3"/>
        <v>0</v>
      </c>
      <c r="D34" s="119">
        <v>0</v>
      </c>
      <c r="E34" s="119">
        <v>0</v>
      </c>
      <c r="F34" s="119">
        <v>0</v>
      </c>
      <c r="G34" s="119">
        <v>0</v>
      </c>
      <c r="H34" s="178"/>
      <c r="I34" s="87"/>
    </row>
    <row r="35" spans="1:9" ht="15">
      <c r="A35" s="76">
        <f t="shared" si="4"/>
        <v>17</v>
      </c>
      <c r="B35" s="177"/>
      <c r="C35" s="180">
        <f t="shared" si="3"/>
        <v>0</v>
      </c>
      <c r="D35" s="119">
        <v>0</v>
      </c>
      <c r="E35" s="119">
        <v>0</v>
      </c>
      <c r="F35" s="119">
        <v>0</v>
      </c>
      <c r="G35" s="119">
        <v>0</v>
      </c>
      <c r="H35" s="178"/>
      <c r="I35" s="87"/>
    </row>
    <row r="36" spans="1:9" ht="15">
      <c r="A36" s="76">
        <f t="shared" si="4"/>
        <v>18</v>
      </c>
      <c r="B36" s="177"/>
      <c r="C36" s="180">
        <f t="shared" si="3"/>
        <v>0</v>
      </c>
      <c r="D36" s="119">
        <v>0</v>
      </c>
      <c r="E36" s="119">
        <v>0</v>
      </c>
      <c r="F36" s="119">
        <v>0</v>
      </c>
      <c r="G36" s="119">
        <v>0</v>
      </c>
      <c r="H36" s="178"/>
      <c r="I36" s="87"/>
    </row>
    <row r="37" spans="1:9" ht="15">
      <c r="A37" s="76">
        <f t="shared" si="4"/>
        <v>19</v>
      </c>
      <c r="B37" s="177"/>
      <c r="C37" s="180">
        <f t="shared" si="3"/>
        <v>0</v>
      </c>
      <c r="D37" s="119">
        <v>0</v>
      </c>
      <c r="E37" s="119">
        <v>0</v>
      </c>
      <c r="F37" s="119">
        <v>0</v>
      </c>
      <c r="G37" s="119">
        <v>0</v>
      </c>
      <c r="H37" s="178"/>
      <c r="I37" s="87"/>
    </row>
    <row r="38" spans="1:9" ht="15">
      <c r="A38" s="76">
        <f t="shared" si="4"/>
        <v>20</v>
      </c>
      <c r="B38" s="177"/>
      <c r="C38" s="180">
        <f t="shared" si="3"/>
        <v>0</v>
      </c>
      <c r="D38" s="119">
        <v>0</v>
      </c>
      <c r="E38" s="119">
        <v>0</v>
      </c>
      <c r="F38" s="119">
        <v>0</v>
      </c>
      <c r="G38" s="119">
        <v>0</v>
      </c>
      <c r="H38" s="178"/>
      <c r="I38" s="87"/>
    </row>
    <row r="39" spans="1:9" ht="15">
      <c r="A39" s="76">
        <f t="shared" si="4"/>
        <v>21</v>
      </c>
      <c r="B39" s="177"/>
      <c r="C39" s="180">
        <f t="shared" si="3"/>
        <v>0</v>
      </c>
      <c r="D39" s="119">
        <v>0</v>
      </c>
      <c r="E39" s="119">
        <v>0</v>
      </c>
      <c r="F39" s="119">
        <v>0</v>
      </c>
      <c r="G39" s="119">
        <v>0</v>
      </c>
      <c r="H39" s="178"/>
      <c r="I39" s="87"/>
    </row>
    <row r="40" spans="1:9" ht="15">
      <c r="A40" s="76">
        <f t="shared" si="4"/>
        <v>22</v>
      </c>
      <c r="B40" s="177"/>
      <c r="C40" s="180">
        <f t="shared" si="3"/>
        <v>0</v>
      </c>
      <c r="D40" s="119">
        <v>0</v>
      </c>
      <c r="E40" s="119">
        <v>0</v>
      </c>
      <c r="F40" s="119">
        <v>0</v>
      </c>
      <c r="G40" s="119">
        <v>0</v>
      </c>
      <c r="H40" s="178"/>
      <c r="I40" s="87"/>
    </row>
    <row r="41" spans="1:9" ht="15">
      <c r="A41" s="76">
        <f>+A40+1</f>
        <v>23</v>
      </c>
      <c r="B41" s="177"/>
      <c r="C41" s="180">
        <f t="shared" si="3"/>
        <v>0</v>
      </c>
      <c r="D41" s="119">
        <v>0</v>
      </c>
      <c r="E41" s="119">
        <v>0</v>
      </c>
      <c r="F41" s="119">
        <v>0</v>
      </c>
      <c r="G41" s="119">
        <v>0</v>
      </c>
      <c r="H41" s="178"/>
      <c r="I41" s="87"/>
    </row>
    <row r="42" spans="1:9" ht="16.2" thickBot="1">
      <c r="A42" s="76">
        <f>+A41+1</f>
        <v>24</v>
      </c>
      <c r="B42" s="89" t="s">
        <v>9</v>
      </c>
      <c r="C42" s="179">
        <f>+SUM(C30:C41)</f>
        <v>0</v>
      </c>
      <c r="D42" s="179">
        <f t="shared" ref="D42:G42" si="5">+SUM(D30:D41)</f>
        <v>0</v>
      </c>
      <c r="E42" s="179">
        <f t="shared" si="5"/>
        <v>0</v>
      </c>
      <c r="F42" s="179">
        <f t="shared" si="5"/>
        <v>0</v>
      </c>
      <c r="G42" s="179">
        <f t="shared" si="5"/>
        <v>0</v>
      </c>
      <c r="H42" s="90"/>
      <c r="I42" s="91"/>
    </row>
    <row r="43" spans="1:9" ht="15">
      <c r="A43" s="65"/>
      <c r="B43" s="65" t="s">
        <v>182</v>
      </c>
      <c r="C43" s="65"/>
      <c r="D43" s="78"/>
      <c r="E43" s="92"/>
      <c r="F43" s="76"/>
      <c r="G43" s="65"/>
      <c r="H43" s="65"/>
      <c r="I43" s="93"/>
    </row>
    <row r="44" spans="1:9" ht="15">
      <c r="A44" s="65"/>
      <c r="B44" s="68" t="s">
        <v>412</v>
      </c>
      <c r="C44" s="65"/>
      <c r="D44" s="65"/>
      <c r="E44" s="65"/>
      <c r="F44" s="65"/>
      <c r="G44" s="76"/>
      <c r="H44" s="76"/>
      <c r="I44" s="76"/>
    </row>
    <row r="45" spans="1:9" ht="15">
      <c r="A45" s="65"/>
      <c r="B45" s="68" t="s">
        <v>191</v>
      </c>
      <c r="C45" s="65"/>
      <c r="D45" s="65"/>
      <c r="E45" s="65"/>
      <c r="F45" s="65"/>
      <c r="G45" s="76"/>
      <c r="H45" s="76"/>
      <c r="I45" s="76"/>
    </row>
    <row r="46" spans="1:9" ht="15">
      <c r="A46" s="65"/>
      <c r="B46" s="68" t="s">
        <v>192</v>
      </c>
      <c r="C46" s="65"/>
      <c r="D46" s="65"/>
      <c r="E46" s="65"/>
      <c r="F46" s="65"/>
      <c r="G46" s="76"/>
      <c r="H46" s="76"/>
      <c r="I46" s="76"/>
    </row>
    <row r="47" spans="1:9" ht="15" customHeight="1">
      <c r="A47" s="65"/>
      <c r="B47" s="873" t="s">
        <v>193</v>
      </c>
      <c r="C47" s="873"/>
      <c r="D47" s="873"/>
      <c r="E47" s="873"/>
      <c r="F47" s="873"/>
      <c r="G47" s="873"/>
      <c r="H47" s="873"/>
      <c r="I47" s="873"/>
    </row>
    <row r="48" spans="1:9" ht="15">
      <c r="A48" s="65"/>
      <c r="B48" s="68" t="s">
        <v>190</v>
      </c>
      <c r="C48" s="76"/>
      <c r="D48" s="94"/>
      <c r="E48" s="76"/>
      <c r="F48" s="76"/>
      <c r="G48" s="76"/>
      <c r="H48" s="76"/>
      <c r="I48" s="95"/>
    </row>
    <row r="49" spans="1:9" ht="15.6">
      <c r="A49" s="65"/>
      <c r="B49" s="68"/>
      <c r="C49" s="84"/>
      <c r="D49" s="84"/>
      <c r="E49" s="84"/>
      <c r="F49" s="84"/>
      <c r="G49" s="84"/>
      <c r="H49" s="84"/>
      <c r="I49" s="95"/>
    </row>
    <row r="50" spans="1:9" ht="17.399999999999999">
      <c r="A50" s="67"/>
      <c r="B50" s="874" t="str">
        <f>+B1</f>
        <v>Consolidated Edison Company of New York, Inc.</v>
      </c>
      <c r="C50" s="876"/>
      <c r="D50" s="876"/>
      <c r="E50" s="876"/>
      <c r="F50" s="876"/>
      <c r="G50" s="876"/>
      <c r="H50" s="876"/>
      <c r="I50" s="876"/>
    </row>
    <row r="51" spans="1:9" ht="17.399999999999999">
      <c r="A51" s="67"/>
      <c r="B51" s="874" t="str">
        <f>+B2</f>
        <v>Workpaper 2a19: Accumulated Deferred Income Taxes (ADIT) Workpaper - Current Year (Schedule 19 Projects)</v>
      </c>
      <c r="C51" s="874"/>
      <c r="D51" s="874"/>
      <c r="E51" s="874"/>
      <c r="F51" s="874"/>
      <c r="G51" s="874"/>
      <c r="H51" s="874"/>
      <c r="I51" s="874"/>
    </row>
    <row r="52" spans="1:9" ht="17.399999999999999">
      <c r="A52" s="65"/>
      <c r="B52" s="71"/>
      <c r="C52" s="65"/>
      <c r="D52" s="65"/>
      <c r="E52" s="65"/>
      <c r="F52" s="65"/>
      <c r="G52" s="65"/>
      <c r="H52" s="65"/>
      <c r="I52" s="72"/>
    </row>
    <row r="53" spans="1:9" ht="15">
      <c r="A53" s="65"/>
    </row>
    <row r="54" spans="1:9" ht="15.6">
      <c r="A54" s="65"/>
      <c r="B54" s="84" t="s">
        <v>69</v>
      </c>
      <c r="C54" s="84" t="s">
        <v>70</v>
      </c>
      <c r="D54" s="84" t="s">
        <v>71</v>
      </c>
      <c r="E54" s="84" t="s">
        <v>72</v>
      </c>
      <c r="F54" s="84" t="s">
        <v>73</v>
      </c>
      <c r="G54" s="84" t="s">
        <v>74</v>
      </c>
      <c r="H54" s="84" t="s">
        <v>75</v>
      </c>
      <c r="I54" s="84" t="s">
        <v>76</v>
      </c>
    </row>
    <row r="55" spans="1:9" ht="31.2">
      <c r="A55" s="65"/>
      <c r="B55" s="115" t="s">
        <v>547</v>
      </c>
      <c r="C55" s="71" t="s">
        <v>9</v>
      </c>
      <c r="D55" s="71"/>
      <c r="E55" s="113" t="str">
        <f>+E28</f>
        <v xml:space="preserve">Schedule 19 Projects </v>
      </c>
      <c r="F55" s="71" t="s">
        <v>170</v>
      </c>
      <c r="G55" s="71" t="s">
        <v>171</v>
      </c>
      <c r="H55" s="71"/>
      <c r="I55" s="84"/>
    </row>
    <row r="56" spans="1:9" ht="16.2" thickBot="1">
      <c r="A56" s="65"/>
      <c r="B56" s="68"/>
      <c r="C56" s="71"/>
      <c r="D56" s="71" t="str">
        <f>+D29</f>
        <v>Excluded</v>
      </c>
      <c r="E56" s="71" t="s">
        <v>172</v>
      </c>
      <c r="F56" s="71" t="s">
        <v>172</v>
      </c>
      <c r="G56" s="71" t="s">
        <v>172</v>
      </c>
      <c r="H56" s="85"/>
      <c r="I56" s="71" t="s">
        <v>181</v>
      </c>
    </row>
    <row r="57" spans="1:9" ht="15">
      <c r="A57" s="65">
        <f>+A42+1</f>
        <v>25</v>
      </c>
      <c r="B57" s="97" t="s">
        <v>514</v>
      </c>
      <c r="C57" s="181" t="e">
        <f>+SUM(D57:G57)</f>
        <v>#DIV/0!</v>
      </c>
      <c r="D57" s="181">
        <v>0</v>
      </c>
      <c r="E57" s="182" t="e">
        <f>+'2c19-ADIT Proration Projected'!S24</f>
        <v>#DIV/0!</v>
      </c>
      <c r="F57" s="182">
        <v>0</v>
      </c>
      <c r="G57" s="182">
        <v>0</v>
      </c>
      <c r="H57" s="98"/>
      <c r="I57" s="99" t="str">
        <f>"Workpaper 2c, Line "&amp;'2c19-ADIT Proration Projected'!A24&amp;", Col. "&amp;'2c19-ADIT Proration Projected'!S8&amp;""</f>
        <v>Workpaper 2c, Line 14, Col. (r)</v>
      </c>
    </row>
    <row r="58" spans="1:9" ht="15">
      <c r="A58" s="65">
        <f>+A57+1</f>
        <v>26</v>
      </c>
      <c r="B58" s="117"/>
      <c r="C58" s="183">
        <f>+SUM(D58:G58)</f>
        <v>0</v>
      </c>
      <c r="D58" s="183"/>
      <c r="E58" s="184">
        <v>0</v>
      </c>
      <c r="F58" s="184"/>
      <c r="G58" s="184"/>
      <c r="H58" s="86"/>
      <c r="I58" s="100"/>
    </row>
    <row r="59" spans="1:9" ht="15">
      <c r="A59" s="65">
        <f t="shared" ref="A59:A62" si="6">+A58+1</f>
        <v>27</v>
      </c>
      <c r="B59" s="117"/>
      <c r="C59" s="183">
        <f t="shared" ref="C59:C61" si="7">+SUM(D59:G59)</f>
        <v>0</v>
      </c>
      <c r="D59" s="183"/>
      <c r="E59" s="184"/>
      <c r="F59" s="184"/>
      <c r="G59" s="184"/>
      <c r="H59" s="86"/>
      <c r="I59" s="100"/>
    </row>
    <row r="60" spans="1:9" ht="15">
      <c r="A60" s="65">
        <f t="shared" si="6"/>
        <v>28</v>
      </c>
      <c r="B60" s="117"/>
      <c r="C60" s="183">
        <f t="shared" si="7"/>
        <v>0</v>
      </c>
      <c r="D60" s="183"/>
      <c r="E60" s="184"/>
      <c r="F60" s="184"/>
      <c r="G60" s="184"/>
      <c r="H60" s="86"/>
      <c r="I60" s="100"/>
    </row>
    <row r="61" spans="1:9" ht="15">
      <c r="A61" s="65">
        <f t="shared" si="6"/>
        <v>29</v>
      </c>
      <c r="B61" s="112"/>
      <c r="C61" s="183">
        <f t="shared" si="7"/>
        <v>0</v>
      </c>
      <c r="D61" s="119">
        <v>0</v>
      </c>
      <c r="E61" s="119">
        <v>0</v>
      </c>
      <c r="F61" s="119">
        <v>0</v>
      </c>
      <c r="G61" s="119">
        <v>0</v>
      </c>
      <c r="H61" s="88"/>
      <c r="I61" s="100"/>
    </row>
    <row r="62" spans="1:9" ht="16.2" thickBot="1">
      <c r="A62" s="65">
        <f t="shared" si="6"/>
        <v>30</v>
      </c>
      <c r="B62" s="89" t="s">
        <v>9</v>
      </c>
      <c r="C62" s="90" t="e">
        <f>+SUM(C57:C61)</f>
        <v>#DIV/0!</v>
      </c>
      <c r="D62" s="90">
        <f t="shared" ref="D62:G62" si="8">+SUM(D57:D61)</f>
        <v>0</v>
      </c>
      <c r="E62" s="90" t="e">
        <f t="shared" si="8"/>
        <v>#DIV/0!</v>
      </c>
      <c r="F62" s="90">
        <f t="shared" si="8"/>
        <v>0</v>
      </c>
      <c r="G62" s="90">
        <f t="shared" si="8"/>
        <v>0</v>
      </c>
      <c r="H62" s="90"/>
      <c r="I62" s="91"/>
    </row>
    <row r="63" spans="1:9" ht="15">
      <c r="A63" s="65"/>
      <c r="B63" s="65" t="s">
        <v>183</v>
      </c>
      <c r="C63" s="65"/>
      <c r="D63" s="65"/>
      <c r="E63" s="76"/>
      <c r="F63" s="92"/>
      <c r="G63" s="65"/>
      <c r="H63" s="65"/>
      <c r="I63" s="95"/>
    </row>
    <row r="64" spans="1:9" ht="15">
      <c r="A64" s="65"/>
      <c r="B64" s="68" t="s">
        <v>412</v>
      </c>
      <c r="C64" s="65"/>
      <c r="D64" s="65"/>
      <c r="E64" s="65"/>
      <c r="F64" s="65"/>
      <c r="G64" s="76"/>
      <c r="H64" s="76"/>
      <c r="I64" s="76"/>
    </row>
    <row r="65" spans="1:9" ht="15">
      <c r="A65" s="65"/>
      <c r="B65" s="68" t="s">
        <v>191</v>
      </c>
      <c r="C65" s="65"/>
      <c r="D65" s="65"/>
      <c r="E65" s="65"/>
      <c r="F65" s="65"/>
      <c r="G65" s="76"/>
      <c r="H65" s="76"/>
      <c r="I65" s="76"/>
    </row>
    <row r="66" spans="1:9" ht="15">
      <c r="A66" s="65"/>
      <c r="B66" s="68" t="s">
        <v>192</v>
      </c>
      <c r="C66" s="65"/>
      <c r="D66" s="65"/>
      <c r="E66" s="65"/>
      <c r="F66" s="65"/>
      <c r="G66" s="76"/>
      <c r="H66" s="76"/>
      <c r="I66" s="76"/>
    </row>
    <row r="67" spans="1:9" ht="15" customHeight="1">
      <c r="A67" s="65"/>
      <c r="B67" s="873" t="s">
        <v>193</v>
      </c>
      <c r="C67" s="873"/>
      <c r="D67" s="873"/>
      <c r="E67" s="873"/>
      <c r="F67" s="873"/>
      <c r="G67" s="873"/>
      <c r="H67" s="873"/>
      <c r="I67" s="873"/>
    </row>
    <row r="68" spans="1:9" ht="15" customHeight="1">
      <c r="A68" s="65"/>
      <c r="B68" s="68" t="s">
        <v>190</v>
      </c>
      <c r="C68" s="76"/>
      <c r="D68" s="94"/>
      <c r="E68" s="76"/>
      <c r="F68" s="76"/>
      <c r="G68" s="76"/>
      <c r="H68" s="76"/>
      <c r="I68" s="95"/>
    </row>
    <row r="69" spans="1:9" ht="15">
      <c r="A69" s="65"/>
      <c r="B69" s="68"/>
      <c r="C69" s="65"/>
      <c r="D69" s="65"/>
      <c r="E69" s="65"/>
      <c r="F69" s="76"/>
      <c r="G69" s="76"/>
      <c r="H69" s="76"/>
      <c r="I69" s="175"/>
    </row>
    <row r="70" spans="1:9" ht="15">
      <c r="A70" s="65"/>
      <c r="B70" s="68"/>
      <c r="C70" s="65"/>
      <c r="D70" s="65"/>
      <c r="E70" s="65"/>
      <c r="F70" s="76"/>
      <c r="G70" s="76"/>
      <c r="H70" s="76"/>
      <c r="I70" s="175"/>
    </row>
    <row r="71" spans="1:9" ht="15.6">
      <c r="A71" s="65"/>
      <c r="B71" s="84"/>
      <c r="C71" s="65"/>
      <c r="D71" s="65"/>
      <c r="E71" s="65"/>
      <c r="F71" s="65"/>
      <c r="G71" s="65"/>
      <c r="H71" s="65"/>
      <c r="I71" s="76"/>
    </row>
    <row r="72" spans="1:9" ht="17.399999999999999">
      <c r="A72" s="67"/>
      <c r="B72" s="101" t="str">
        <f>B1</f>
        <v>Consolidated Edison Company of New York, Inc.</v>
      </c>
      <c r="C72" s="102"/>
      <c r="D72" s="102"/>
      <c r="E72" s="102"/>
      <c r="F72" s="102"/>
      <c r="G72" s="102"/>
      <c r="H72" s="102"/>
      <c r="I72" s="102"/>
    </row>
    <row r="73" spans="1:9" ht="17.399999999999999">
      <c r="A73" s="67"/>
      <c r="B73" s="874" t="str">
        <f>+B2</f>
        <v>Workpaper 2a19: Accumulated Deferred Income Taxes (ADIT) Workpaper - Current Year (Schedule 19 Projects)</v>
      </c>
      <c r="C73" s="874"/>
      <c r="D73" s="874"/>
      <c r="E73" s="874"/>
      <c r="F73" s="874"/>
      <c r="G73" s="874"/>
      <c r="H73" s="874"/>
      <c r="I73" s="874"/>
    </row>
    <row r="74" spans="1:9" ht="17.399999999999999">
      <c r="A74" s="67"/>
      <c r="B74" s="103"/>
      <c r="C74" s="67"/>
      <c r="D74" s="67"/>
      <c r="E74" s="67"/>
      <c r="F74" s="67"/>
      <c r="G74" s="104"/>
      <c r="H74" s="104"/>
      <c r="I74" s="105"/>
    </row>
    <row r="75" spans="1:9" ht="15.6">
      <c r="A75" s="65"/>
      <c r="B75" s="84" t="s">
        <v>69</v>
      </c>
      <c r="C75" s="84" t="s">
        <v>70</v>
      </c>
      <c r="D75" s="84" t="s">
        <v>71</v>
      </c>
      <c r="E75" s="84" t="s">
        <v>72</v>
      </c>
      <c r="F75" s="84" t="s">
        <v>73</v>
      </c>
      <c r="G75" s="84" t="s">
        <v>74</v>
      </c>
      <c r="H75" s="84" t="s">
        <v>75</v>
      </c>
      <c r="I75" s="84" t="s">
        <v>76</v>
      </c>
    </row>
    <row r="76" spans="1:9" ht="31.2">
      <c r="A76" s="65"/>
      <c r="B76" s="115" t="s">
        <v>548</v>
      </c>
      <c r="C76" s="84" t="s">
        <v>9</v>
      </c>
      <c r="D76" s="106"/>
      <c r="E76" s="114" t="str">
        <f>+E55</f>
        <v xml:space="preserve">Schedule 19 Projects </v>
      </c>
      <c r="F76" s="106" t="s">
        <v>170</v>
      </c>
      <c r="G76" s="106" t="s">
        <v>171</v>
      </c>
      <c r="H76" s="84"/>
      <c r="I76" s="65"/>
    </row>
    <row r="77" spans="1:9" ht="15.6">
      <c r="A77" s="65"/>
      <c r="B77" s="68"/>
      <c r="C77" s="84"/>
      <c r="D77" s="84" t="str">
        <f>+D56</f>
        <v>Excluded</v>
      </c>
      <c r="E77" s="84" t="s">
        <v>172</v>
      </c>
      <c r="F77" s="84"/>
      <c r="G77" s="84"/>
      <c r="H77" s="84"/>
      <c r="I77" s="71" t="s">
        <v>181</v>
      </c>
    </row>
    <row r="78" spans="1:9" ht="15">
      <c r="A78" s="76">
        <f>+A62+1</f>
        <v>31</v>
      </c>
      <c r="B78" s="188"/>
      <c r="C78" s="119">
        <f>+SUM(D78:G78)</f>
        <v>0</v>
      </c>
      <c r="D78" s="119"/>
      <c r="E78" s="119">
        <v>0</v>
      </c>
      <c r="F78" s="119">
        <v>0</v>
      </c>
      <c r="G78" s="119">
        <v>0</v>
      </c>
      <c r="H78" s="313"/>
      <c r="I78" s="189"/>
    </row>
    <row r="79" spans="1:9" ht="15">
      <c r="A79" s="76">
        <f>+A78+1</f>
        <v>32</v>
      </c>
      <c r="B79" s="188"/>
      <c r="C79" s="119">
        <f t="shared" ref="C79:C84" si="9">+SUM(D79:G79)</f>
        <v>0</v>
      </c>
      <c r="D79" s="119"/>
      <c r="E79" s="119">
        <v>0</v>
      </c>
      <c r="F79" s="119"/>
      <c r="G79" s="119"/>
      <c r="H79" s="313"/>
      <c r="I79" s="189"/>
    </row>
    <row r="80" spans="1:9" ht="15">
      <c r="A80" s="76">
        <f t="shared" ref="A80:A83" si="10">+A79+1</f>
        <v>33</v>
      </c>
      <c r="B80" s="188"/>
      <c r="C80" s="119">
        <f t="shared" si="9"/>
        <v>0</v>
      </c>
      <c r="D80" s="119"/>
      <c r="E80" s="119"/>
      <c r="F80" s="119"/>
      <c r="G80" s="119"/>
      <c r="H80" s="313"/>
      <c r="I80" s="189"/>
    </row>
    <row r="81" spans="1:9" ht="15">
      <c r="A81" s="76">
        <f t="shared" si="10"/>
        <v>34</v>
      </c>
      <c r="B81" s="188"/>
      <c r="C81" s="119">
        <f t="shared" si="9"/>
        <v>0</v>
      </c>
      <c r="D81" s="119"/>
      <c r="E81" s="119"/>
      <c r="F81" s="119"/>
      <c r="G81" s="119"/>
      <c r="H81" s="313"/>
      <c r="I81" s="189"/>
    </row>
    <row r="82" spans="1:9" ht="15">
      <c r="A82" s="76">
        <f t="shared" si="10"/>
        <v>35</v>
      </c>
      <c r="B82" s="188"/>
      <c r="C82" s="119">
        <f t="shared" si="9"/>
        <v>0</v>
      </c>
      <c r="D82" s="119"/>
      <c r="E82" s="119"/>
      <c r="F82" s="119"/>
      <c r="G82" s="119"/>
      <c r="H82" s="313"/>
      <c r="I82" s="189"/>
    </row>
    <row r="83" spans="1:9" ht="15">
      <c r="A83" s="76">
        <f t="shared" si="10"/>
        <v>36</v>
      </c>
      <c r="B83" s="188"/>
      <c r="C83" s="119">
        <f t="shared" si="9"/>
        <v>0</v>
      </c>
      <c r="D83" s="119"/>
      <c r="E83" s="119"/>
      <c r="F83" s="119"/>
      <c r="G83" s="119"/>
      <c r="H83" s="313"/>
      <c r="I83" s="189"/>
    </row>
    <row r="84" spans="1:9" ht="15">
      <c r="A84" s="76">
        <f>+A83+1</f>
        <v>37</v>
      </c>
      <c r="B84" s="188"/>
      <c r="C84" s="119">
        <f t="shared" si="9"/>
        <v>0</v>
      </c>
      <c r="D84" s="119"/>
      <c r="E84" s="119"/>
      <c r="F84" s="119"/>
      <c r="G84" s="119"/>
      <c r="H84" s="313"/>
      <c r="I84" s="189"/>
    </row>
    <row r="85" spans="1:9" ht="15.6">
      <c r="A85" s="76">
        <f>+A84+1</f>
        <v>38</v>
      </c>
      <c r="B85" s="190" t="s">
        <v>9</v>
      </c>
      <c r="C85" s="191">
        <f>+SUM(C78:C84)</f>
        <v>0</v>
      </c>
      <c r="D85" s="191">
        <f t="shared" ref="D85:G85" si="11">+SUM(D78:D84)</f>
        <v>0</v>
      </c>
      <c r="E85" s="191">
        <f t="shared" si="11"/>
        <v>0</v>
      </c>
      <c r="F85" s="191">
        <f t="shared" si="11"/>
        <v>0</v>
      </c>
      <c r="G85" s="191">
        <f t="shared" si="11"/>
        <v>0</v>
      </c>
      <c r="H85" s="191"/>
      <c r="I85" s="192"/>
    </row>
    <row r="86" spans="1:9" ht="15">
      <c r="A86" s="65"/>
      <c r="B86" s="68"/>
      <c r="C86" s="78"/>
      <c r="D86" s="78"/>
      <c r="E86" s="78"/>
      <c r="F86" s="78"/>
      <c r="G86" s="78"/>
      <c r="H86" s="78"/>
      <c r="I86" s="95"/>
    </row>
    <row r="87" spans="1:9" ht="15">
      <c r="A87" s="65"/>
      <c r="B87" s="65" t="s">
        <v>185</v>
      </c>
      <c r="C87" s="65"/>
      <c r="D87" s="65"/>
      <c r="E87" s="76"/>
      <c r="F87" s="76"/>
      <c r="G87" s="65"/>
      <c r="H87" s="65"/>
      <c r="I87" s="76"/>
    </row>
    <row r="88" spans="1:9" ht="15">
      <c r="A88" s="65"/>
      <c r="B88" s="68" t="s">
        <v>412</v>
      </c>
      <c r="C88" s="65"/>
      <c r="D88" s="65"/>
      <c r="E88" s="65"/>
      <c r="F88" s="65"/>
      <c r="G88" s="76"/>
      <c r="H88" s="76"/>
      <c r="I88" s="76"/>
    </row>
    <row r="89" spans="1:9" ht="15">
      <c r="A89" s="65"/>
      <c r="B89" s="68" t="s">
        <v>191</v>
      </c>
      <c r="C89" s="65"/>
      <c r="D89" s="65"/>
      <c r="E89" s="65"/>
      <c r="F89" s="65"/>
      <c r="G89" s="76"/>
      <c r="H89" s="76"/>
      <c r="I89" s="76"/>
    </row>
    <row r="90" spans="1:9" ht="15">
      <c r="A90" s="65"/>
      <c r="B90" s="68" t="s">
        <v>192</v>
      </c>
      <c r="C90" s="65"/>
      <c r="D90" s="65"/>
      <c r="E90" s="65"/>
      <c r="F90" s="65"/>
      <c r="G90" s="76"/>
      <c r="H90" s="76"/>
      <c r="I90" s="76"/>
    </row>
    <row r="91" spans="1:9" ht="15">
      <c r="A91" s="65"/>
      <c r="B91" s="873" t="s">
        <v>193</v>
      </c>
      <c r="C91" s="873"/>
      <c r="D91" s="873"/>
      <c r="E91" s="873"/>
      <c r="F91" s="873"/>
      <c r="G91" s="873"/>
      <c r="H91" s="873"/>
      <c r="I91" s="873"/>
    </row>
    <row r="92" spans="1:9" ht="15" customHeight="1">
      <c r="A92" s="65"/>
      <c r="B92" s="68" t="s">
        <v>190</v>
      </c>
      <c r="C92" s="76"/>
      <c r="D92" s="94"/>
      <c r="E92" s="76"/>
      <c r="F92" s="76"/>
      <c r="G92" s="76"/>
      <c r="H92" s="76"/>
      <c r="I92" s="95"/>
    </row>
    <row r="93" spans="1:9" ht="15">
      <c r="I93" s="175"/>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35B7F-2611-4521-9539-3C82A7270514}">
  <sheetPr>
    <pageSetUpPr fitToPage="1"/>
  </sheetPr>
  <dimension ref="A1:J93"/>
  <sheetViews>
    <sheetView zoomScale="80" zoomScaleNormal="80" zoomScaleSheetLayoutView="90" zoomScalePageLayoutView="60" workbookViewId="0"/>
  </sheetViews>
  <sheetFormatPr defaultColWidth="9.33203125" defaultRowHeight="13.2"/>
  <cols>
    <col min="1" max="1" width="5.5546875" style="8" customWidth="1"/>
    <col min="2" max="2" width="56.6640625" style="8" customWidth="1"/>
    <col min="3" max="3" width="45.6640625" style="8" customWidth="1"/>
    <col min="4" max="4" width="16.44140625" style="8" customWidth="1"/>
    <col min="5" max="5" width="19.6640625" style="8" customWidth="1"/>
    <col min="6" max="6" width="18.33203125" style="8" customWidth="1"/>
    <col min="7" max="7" width="20.44140625" style="8" customWidth="1"/>
    <col min="8" max="8" width="17.44140625" style="8" customWidth="1"/>
    <col min="9" max="9" width="89.44140625" style="8" customWidth="1"/>
    <col min="10" max="10" width="24.33203125" style="9" customWidth="1"/>
    <col min="11" max="16384" width="9.33203125" style="8"/>
  </cols>
  <sheetData>
    <row r="1" spans="1:9" ht="17.399999999999999">
      <c r="A1" s="65"/>
      <c r="B1" s="875" t="s">
        <v>64</v>
      </c>
      <c r="C1" s="875"/>
      <c r="D1" s="875"/>
      <c r="E1" s="875"/>
      <c r="F1" s="875"/>
      <c r="G1" s="875"/>
      <c r="H1" s="875"/>
      <c r="I1" s="875"/>
    </row>
    <row r="2" spans="1:9" ht="17.399999999999999">
      <c r="A2" s="67"/>
      <c r="B2" s="875" t="s">
        <v>740</v>
      </c>
      <c r="C2" s="875"/>
      <c r="D2" s="875"/>
      <c r="E2" s="875"/>
      <c r="F2" s="875"/>
      <c r="G2" s="875"/>
      <c r="H2" s="875"/>
      <c r="I2" s="875"/>
    </row>
    <row r="3" spans="1:9" ht="17.399999999999999">
      <c r="A3" s="65"/>
      <c r="B3" s="877" t="str">
        <f>+'Appendix A'!K3</f>
        <v>Actual or Projected for the 12 Months Ended December ….</v>
      </c>
      <c r="C3" s="877"/>
      <c r="D3" s="877"/>
      <c r="E3" s="877"/>
      <c r="F3" s="877"/>
      <c r="G3" s="877"/>
      <c r="H3" s="877"/>
      <c r="I3" s="877"/>
    </row>
    <row r="4" spans="1:9" ht="17.399999999999999">
      <c r="A4" s="65"/>
      <c r="B4" s="96"/>
      <c r="C4" s="96"/>
      <c r="D4" s="96"/>
      <c r="E4" s="96"/>
      <c r="F4" s="96"/>
      <c r="G4" s="96"/>
      <c r="H4" s="96"/>
      <c r="I4" s="96"/>
    </row>
    <row r="5" spans="1:9" ht="17.399999999999999">
      <c r="A5" s="65"/>
      <c r="B5" s="96"/>
      <c r="C5" s="96"/>
      <c r="D5" s="96"/>
      <c r="E5" s="96"/>
      <c r="F5" s="96"/>
      <c r="G5" s="96"/>
      <c r="H5" s="96"/>
      <c r="I5" s="96"/>
    </row>
    <row r="6" spans="1:9" ht="15.6">
      <c r="A6" s="65"/>
      <c r="B6" s="84" t="s">
        <v>69</v>
      </c>
      <c r="C6" s="84" t="s">
        <v>70</v>
      </c>
      <c r="D6" s="84" t="s">
        <v>71</v>
      </c>
      <c r="E6" s="84" t="s">
        <v>72</v>
      </c>
      <c r="F6" s="84" t="s">
        <v>73</v>
      </c>
      <c r="G6" s="84" t="s">
        <v>74</v>
      </c>
      <c r="H6" s="84" t="s">
        <v>75</v>
      </c>
      <c r="I6" s="84" t="s">
        <v>76</v>
      </c>
    </row>
    <row r="7" spans="1:9" ht="31.2">
      <c r="A7" s="65"/>
      <c r="B7" s="68"/>
      <c r="C7" s="65"/>
      <c r="D7" s="113" t="s">
        <v>613</v>
      </c>
      <c r="E7" s="71" t="s">
        <v>170</v>
      </c>
      <c r="F7" s="71" t="s">
        <v>171</v>
      </c>
      <c r="G7" s="71"/>
      <c r="H7" s="71" t="s">
        <v>9</v>
      </c>
      <c r="I7" s="73"/>
    </row>
    <row r="8" spans="1:9" ht="17.399999999999999">
      <c r="A8" s="65"/>
      <c r="B8" s="68"/>
      <c r="C8" s="77" t="s">
        <v>515</v>
      </c>
      <c r="D8" s="71"/>
      <c r="E8" s="71" t="s">
        <v>172</v>
      </c>
      <c r="F8" s="71" t="s">
        <v>172</v>
      </c>
      <c r="G8" s="71"/>
      <c r="H8" s="71" t="s">
        <v>173</v>
      </c>
      <c r="I8" s="73"/>
    </row>
    <row r="9" spans="1:9" ht="24.6">
      <c r="A9" s="74"/>
      <c r="B9" s="75"/>
      <c r="C9" s="77" t="s">
        <v>187</v>
      </c>
      <c r="D9" s="74"/>
      <c r="E9" s="74"/>
      <c r="F9" s="74"/>
      <c r="G9" s="74"/>
      <c r="H9" s="74"/>
      <c r="I9" s="74"/>
    </row>
    <row r="10" spans="1:9" ht="15.6">
      <c r="A10" s="76">
        <v>1</v>
      </c>
      <c r="B10" s="68"/>
      <c r="C10" s="77" t="s">
        <v>179</v>
      </c>
      <c r="D10" s="78">
        <f>+E42</f>
        <v>0</v>
      </c>
      <c r="E10" s="78">
        <f>+F42</f>
        <v>0</v>
      </c>
      <c r="F10" s="78">
        <f>+G42</f>
        <v>0</v>
      </c>
      <c r="G10" s="78"/>
      <c r="H10" s="78"/>
      <c r="I10" s="79" t="str">
        <f>"(Line "&amp;A42&amp;")"</f>
        <v>(Line 24)</v>
      </c>
    </row>
    <row r="11" spans="1:9" ht="15.6">
      <c r="A11" s="76">
        <f>+A10+1</f>
        <v>2</v>
      </c>
      <c r="B11" s="68"/>
      <c r="C11" s="77" t="s">
        <v>188</v>
      </c>
      <c r="D11" s="576">
        <v>0</v>
      </c>
      <c r="E11" s="78">
        <f>+F62</f>
        <v>0</v>
      </c>
      <c r="F11" s="78">
        <f>+G62</f>
        <v>0</v>
      </c>
      <c r="G11" s="78"/>
      <c r="H11" s="78"/>
      <c r="I11" s="79" t="str">
        <f>"(Line "&amp;A62&amp;")"</f>
        <v>(Line 30)</v>
      </c>
    </row>
    <row r="12" spans="1:9" ht="15.6">
      <c r="A12" s="76">
        <f>+A11+1</f>
        <v>3</v>
      </c>
      <c r="B12" s="68"/>
      <c r="C12" s="77" t="s">
        <v>184</v>
      </c>
      <c r="D12" s="80">
        <f>+E85</f>
        <v>0</v>
      </c>
      <c r="E12" s="80">
        <f>+F85</f>
        <v>0</v>
      </c>
      <c r="F12" s="80">
        <f>+G85</f>
        <v>0</v>
      </c>
      <c r="G12" s="80"/>
      <c r="H12" s="78"/>
      <c r="I12" s="79" t="str">
        <f>"(Line "&amp;A85&amp;")"</f>
        <v>(Line 38)</v>
      </c>
    </row>
    <row r="13" spans="1:9" ht="15.6">
      <c r="A13" s="76">
        <f t="shared" ref="A13:A20" si="0">+A12+1</f>
        <v>4</v>
      </c>
      <c r="B13" s="68"/>
      <c r="C13" s="77" t="s">
        <v>174</v>
      </c>
      <c r="D13" s="78">
        <f>+SUM(D10:D12)</f>
        <v>0</v>
      </c>
      <c r="E13" s="78">
        <f t="shared" ref="E13:F13" si="1">+SUM(E10:E12)</f>
        <v>0</v>
      </c>
      <c r="F13" s="78">
        <f t="shared" si="1"/>
        <v>0</v>
      </c>
      <c r="G13" s="78"/>
      <c r="H13" s="78"/>
      <c r="I13" s="79" t="str">
        <f>"(Line "&amp;A10&amp;" + Line "&amp;A11&amp;" + Line "&amp;A12&amp;")"</f>
        <v>(Line 1 + Line 2 + Line 3)</v>
      </c>
    </row>
    <row r="14" spans="1:9" ht="15.6">
      <c r="A14" s="76">
        <f t="shared" si="0"/>
        <v>5</v>
      </c>
      <c r="B14" s="68"/>
      <c r="C14" s="77" t="s">
        <v>611</v>
      </c>
      <c r="D14" s="65"/>
      <c r="E14" s="65"/>
      <c r="F14" s="312" t="e">
        <f>+'Appendix A'!F167</f>
        <v>#DIV/0!</v>
      </c>
      <c r="G14" s="65"/>
      <c r="H14" s="65"/>
      <c r="I14" s="79" t="s">
        <v>427</v>
      </c>
    </row>
    <row r="15" spans="1:9" ht="15.6">
      <c r="A15" s="76">
        <f t="shared" si="0"/>
        <v>6</v>
      </c>
      <c r="B15" s="68"/>
      <c r="C15" s="77" t="s">
        <v>189</v>
      </c>
      <c r="D15" s="65"/>
      <c r="E15" s="312" t="e">
        <f>+'Appendix A'!L20</f>
        <v>#DIV/0!</v>
      </c>
      <c r="F15" s="65"/>
      <c r="G15" s="65"/>
      <c r="H15" s="65"/>
      <c r="I15" s="79" t="s">
        <v>427</v>
      </c>
    </row>
    <row r="16" spans="1:9" ht="15.6">
      <c r="A16" s="76">
        <f>+A15+1</f>
        <v>7</v>
      </c>
      <c r="B16" s="68"/>
      <c r="C16" s="77" t="s">
        <v>175</v>
      </c>
      <c r="D16" s="574">
        <f>+D13</f>
        <v>0</v>
      </c>
      <c r="E16" s="78" t="e">
        <f>+E15*E13</f>
        <v>#DIV/0!</v>
      </c>
      <c r="F16" s="78" t="e">
        <f>+F14*F13</f>
        <v>#DIV/0!</v>
      </c>
      <c r="G16" s="78"/>
      <c r="H16" s="81" t="e">
        <f>SUM(D16:F16)</f>
        <v>#DIV/0!</v>
      </c>
      <c r="I16" s="79" t="str">
        <f>"(Line "&amp;A13&amp;" * Line "&amp;A14&amp;" or Line "&amp;A15&amp;")"</f>
        <v>(Line 4 * Line 5 or Line 6)</v>
      </c>
    </row>
    <row r="17" spans="1:9" ht="15.6">
      <c r="A17" s="76">
        <f t="shared" si="0"/>
        <v>8</v>
      </c>
      <c r="B17" s="68"/>
      <c r="C17" s="121" t="s">
        <v>442</v>
      </c>
      <c r="D17" s="796">
        <f>+'2b19-ADIT Prior Year'!D15</f>
        <v>0</v>
      </c>
      <c r="E17" s="80" t="e">
        <f>+'2b10-ADIT Prior Year'!E15</f>
        <v>#DIV/0!</v>
      </c>
      <c r="F17" s="80" t="e">
        <f>+'2b10-ADIT Prior Year'!F15</f>
        <v>#DIV/0!</v>
      </c>
      <c r="G17" s="78"/>
      <c r="H17" s="575" t="e">
        <f t="shared" ref="H17" si="2">SUM(D17:F17)</f>
        <v>#DIV/0!</v>
      </c>
      <c r="I17" s="79" t="str">
        <f>"Workpaper 2b, Line "&amp;'2b19-ADIT Prior Year'!A15&amp;""</f>
        <v>Workpaper 2b, Line 7</v>
      </c>
    </row>
    <row r="18" spans="1:9" ht="15.6">
      <c r="A18" s="76">
        <f t="shared" si="0"/>
        <v>9</v>
      </c>
      <c r="B18" s="68"/>
      <c r="C18" s="121" t="s">
        <v>516</v>
      </c>
      <c r="D18" s="78">
        <f>(D16+D17)/2</f>
        <v>0</v>
      </c>
      <c r="E18" s="78" t="e">
        <f>(E16+E17)/2</f>
        <v>#DIV/0!</v>
      </c>
      <c r="F18" s="78" t="e">
        <f>(F16+F17)/2</f>
        <v>#DIV/0!</v>
      </c>
      <c r="G18" s="78"/>
      <c r="H18" s="81" t="e">
        <f>SUM(D18:F18)</f>
        <v>#DIV/0!</v>
      </c>
      <c r="I18" s="79" t="str">
        <f>"(Average of Line "&amp;A16&amp;" + Line "&amp;A17&amp;")"</f>
        <v>(Average of Line 7 + Line 8)</v>
      </c>
    </row>
    <row r="19" spans="1:9" ht="15.6">
      <c r="A19" s="76">
        <f t="shared" si="0"/>
        <v>10</v>
      </c>
      <c r="B19" s="68"/>
      <c r="C19" s="121" t="s">
        <v>517</v>
      </c>
      <c r="D19" s="78"/>
      <c r="E19" s="78"/>
      <c r="F19" s="78"/>
      <c r="G19" s="78"/>
      <c r="H19" s="577" t="e">
        <f>+'2c10-ADIT Proration Project'!S24</f>
        <v>#DIV/0!</v>
      </c>
      <c r="I19" s="583" t="str">
        <f>"From Workpaper 2c, Line "&amp;'2c19-ADIT Proration Projected'!A24&amp;", Col. "&amp;'2c19-ADIT Proration Projected'!S8&amp;" or Workpaper 2d, Line "&amp;'2d19-ADIT Proration Actual'!A28&amp;", Col. "&amp;'2d19-ADIT Proration Actual'!P13&amp;""</f>
        <v>From Workpaper 2c, Line 14, Col. (r) or Workpaper 2d, Line 13, Col. (n)</v>
      </c>
    </row>
    <row r="20" spans="1:9" ht="15.6">
      <c r="A20" s="76">
        <f t="shared" si="0"/>
        <v>11</v>
      </c>
      <c r="B20" s="68"/>
      <c r="C20" s="121" t="s">
        <v>518</v>
      </c>
      <c r="D20" s="78"/>
      <c r="E20" s="78"/>
      <c r="F20" s="78"/>
      <c r="G20" s="78"/>
      <c r="H20" s="81" t="e">
        <f>+H18+H19</f>
        <v>#DIV/0!</v>
      </c>
      <c r="I20" s="79"/>
    </row>
    <row r="21" spans="1:9" ht="15.6">
      <c r="A21" s="65"/>
      <c r="B21" s="68"/>
      <c r="C21" s="82"/>
      <c r="D21" s="78"/>
      <c r="E21" s="78"/>
      <c r="F21" s="78"/>
      <c r="G21" s="81"/>
      <c r="H21" s="81"/>
      <c r="I21" s="83"/>
    </row>
    <row r="22" spans="1:9" ht="15.6">
      <c r="A22" s="65"/>
      <c r="B22" s="68"/>
      <c r="C22" s="82"/>
      <c r="D22" s="78"/>
      <c r="E22" s="78"/>
      <c r="F22" s="78"/>
      <c r="G22" s="81"/>
      <c r="H22" s="81"/>
      <c r="I22" s="83"/>
    </row>
    <row r="23" spans="1:9" ht="15.6">
      <c r="A23" s="65"/>
      <c r="B23" s="77"/>
      <c r="C23" s="65"/>
      <c r="D23" s="65"/>
      <c r="E23" s="65"/>
      <c r="F23" s="65"/>
      <c r="G23" s="65"/>
      <c r="H23" s="65"/>
      <c r="I23" s="65"/>
    </row>
    <row r="24" spans="1:9" ht="15">
      <c r="A24" s="65"/>
      <c r="B24" s="68" t="s">
        <v>176</v>
      </c>
      <c r="C24" s="65"/>
      <c r="D24" s="65"/>
      <c r="E24" s="65"/>
      <c r="F24" s="65"/>
      <c r="G24" s="65"/>
      <c r="H24" s="65"/>
      <c r="I24" s="65"/>
    </row>
    <row r="25" spans="1:9" ht="15">
      <c r="A25" s="65"/>
      <c r="B25" s="68" t="s">
        <v>177</v>
      </c>
      <c r="C25" s="65"/>
      <c r="D25" s="65"/>
      <c r="E25" s="65"/>
      <c r="F25" s="65"/>
      <c r="G25" s="65"/>
      <c r="H25" s="65"/>
      <c r="I25" s="65"/>
    </row>
    <row r="26" spans="1:9" ht="15.6">
      <c r="A26" s="65"/>
      <c r="B26" s="68"/>
      <c r="C26" s="65"/>
      <c r="D26" s="65"/>
      <c r="E26" s="65"/>
      <c r="F26" s="65"/>
      <c r="G26" s="82"/>
      <c r="H26" s="82"/>
      <c r="I26" s="65"/>
    </row>
    <row r="27" spans="1:9" ht="15.6">
      <c r="A27" s="65"/>
      <c r="B27" s="84" t="s">
        <v>69</v>
      </c>
      <c r="C27" s="84" t="s">
        <v>70</v>
      </c>
      <c r="D27" s="84" t="s">
        <v>71</v>
      </c>
      <c r="E27" s="84" t="s">
        <v>72</v>
      </c>
      <c r="F27" s="84" t="s">
        <v>73</v>
      </c>
      <c r="G27" s="84" t="s">
        <v>74</v>
      </c>
      <c r="H27" s="84" t="s">
        <v>75</v>
      </c>
      <c r="I27" s="84" t="s">
        <v>76</v>
      </c>
    </row>
    <row r="28" spans="1:9" ht="31.2">
      <c r="A28" s="65"/>
      <c r="B28" s="111" t="s">
        <v>612</v>
      </c>
      <c r="C28" s="71"/>
      <c r="D28" s="71"/>
      <c r="E28" s="113" t="str">
        <f>+D7</f>
        <v xml:space="preserve">Schedule 10 Projects </v>
      </c>
      <c r="F28" s="71" t="s">
        <v>170</v>
      </c>
      <c r="G28" s="71" t="s">
        <v>171</v>
      </c>
      <c r="H28" s="71"/>
      <c r="I28" s="65"/>
    </row>
    <row r="29" spans="1:9" ht="16.2" thickBot="1">
      <c r="A29" s="65"/>
      <c r="B29" s="68"/>
      <c r="C29" s="71" t="s">
        <v>9</v>
      </c>
      <c r="D29" s="71" t="s">
        <v>180</v>
      </c>
      <c r="E29" s="71" t="s">
        <v>172</v>
      </c>
      <c r="F29" s="71" t="s">
        <v>172</v>
      </c>
      <c r="G29" s="71" t="s">
        <v>172</v>
      </c>
      <c r="H29" s="71"/>
      <c r="I29" s="71" t="s">
        <v>181</v>
      </c>
    </row>
    <row r="30" spans="1:9" ht="15">
      <c r="A30" s="76">
        <f>+A20+1</f>
        <v>12</v>
      </c>
      <c r="B30" s="308" t="s">
        <v>410</v>
      </c>
      <c r="C30" s="185">
        <f>+SUM(D30:G30)</f>
        <v>0</v>
      </c>
      <c r="D30" s="118">
        <v>0</v>
      </c>
      <c r="E30" s="118">
        <v>0</v>
      </c>
      <c r="F30" s="118">
        <v>0</v>
      </c>
      <c r="G30" s="118">
        <v>0</v>
      </c>
      <c r="H30" s="186"/>
      <c r="I30" s="187"/>
    </row>
    <row r="31" spans="1:9" ht="15">
      <c r="A31" s="76">
        <f>+A30+1</f>
        <v>13</v>
      </c>
      <c r="B31" s="309" t="s">
        <v>411</v>
      </c>
      <c r="C31" s="180">
        <f t="shared" ref="C31:C41" si="3">+SUM(D31:G31)</f>
        <v>0</v>
      </c>
      <c r="D31" s="119">
        <v>0</v>
      </c>
      <c r="E31" s="119">
        <v>0</v>
      </c>
      <c r="F31" s="119">
        <v>0</v>
      </c>
      <c r="G31" s="119">
        <v>0</v>
      </c>
      <c r="H31" s="178"/>
      <c r="I31" s="87"/>
    </row>
    <row r="32" spans="1:9" ht="15">
      <c r="A32" s="76">
        <f t="shared" ref="A32:A40" si="4">+A31+1</f>
        <v>14</v>
      </c>
      <c r="B32" s="177"/>
      <c r="C32" s="180">
        <f t="shared" si="3"/>
        <v>0</v>
      </c>
      <c r="D32" s="119">
        <v>0</v>
      </c>
      <c r="E32" s="119">
        <v>0</v>
      </c>
      <c r="F32" s="119">
        <v>0</v>
      </c>
      <c r="G32" s="119">
        <v>0</v>
      </c>
      <c r="H32" s="178"/>
      <c r="I32" s="87"/>
    </row>
    <row r="33" spans="1:9" ht="15">
      <c r="A33" s="76">
        <f t="shared" si="4"/>
        <v>15</v>
      </c>
      <c r="B33" s="177"/>
      <c r="C33" s="180">
        <f t="shared" si="3"/>
        <v>0</v>
      </c>
      <c r="D33" s="119">
        <v>0</v>
      </c>
      <c r="E33" s="119">
        <v>0</v>
      </c>
      <c r="F33" s="119">
        <v>0</v>
      </c>
      <c r="G33" s="119">
        <v>0</v>
      </c>
      <c r="H33" s="178"/>
      <c r="I33" s="87"/>
    </row>
    <row r="34" spans="1:9" ht="15">
      <c r="A34" s="76">
        <f t="shared" si="4"/>
        <v>16</v>
      </c>
      <c r="B34" s="177"/>
      <c r="C34" s="180">
        <f t="shared" si="3"/>
        <v>0</v>
      </c>
      <c r="D34" s="119">
        <v>0</v>
      </c>
      <c r="E34" s="119">
        <v>0</v>
      </c>
      <c r="F34" s="119">
        <v>0</v>
      </c>
      <c r="G34" s="119">
        <v>0</v>
      </c>
      <c r="H34" s="178"/>
      <c r="I34" s="87"/>
    </row>
    <row r="35" spans="1:9" ht="15">
      <c r="A35" s="76">
        <f t="shared" si="4"/>
        <v>17</v>
      </c>
      <c r="B35" s="177"/>
      <c r="C35" s="180">
        <f t="shared" si="3"/>
        <v>0</v>
      </c>
      <c r="D35" s="119">
        <v>0</v>
      </c>
      <c r="E35" s="119">
        <v>0</v>
      </c>
      <c r="F35" s="119">
        <v>0</v>
      </c>
      <c r="G35" s="119">
        <v>0</v>
      </c>
      <c r="H35" s="178"/>
      <c r="I35" s="87"/>
    </row>
    <row r="36" spans="1:9" ht="15">
      <c r="A36" s="76">
        <f t="shared" si="4"/>
        <v>18</v>
      </c>
      <c r="B36" s="177"/>
      <c r="C36" s="180">
        <f t="shared" si="3"/>
        <v>0</v>
      </c>
      <c r="D36" s="119">
        <v>0</v>
      </c>
      <c r="E36" s="119">
        <v>0</v>
      </c>
      <c r="F36" s="119">
        <v>0</v>
      </c>
      <c r="G36" s="119">
        <v>0</v>
      </c>
      <c r="H36" s="178"/>
      <c r="I36" s="87"/>
    </row>
    <row r="37" spans="1:9" ht="15">
      <c r="A37" s="76">
        <f t="shared" si="4"/>
        <v>19</v>
      </c>
      <c r="B37" s="177"/>
      <c r="C37" s="180">
        <f t="shared" si="3"/>
        <v>0</v>
      </c>
      <c r="D37" s="119">
        <v>0</v>
      </c>
      <c r="E37" s="119">
        <v>0</v>
      </c>
      <c r="F37" s="119">
        <v>0</v>
      </c>
      <c r="G37" s="119">
        <v>0</v>
      </c>
      <c r="H37" s="178"/>
      <c r="I37" s="87"/>
    </row>
    <row r="38" spans="1:9" ht="15">
      <c r="A38" s="76">
        <f t="shared" si="4"/>
        <v>20</v>
      </c>
      <c r="B38" s="177"/>
      <c r="C38" s="180">
        <f t="shared" si="3"/>
        <v>0</v>
      </c>
      <c r="D38" s="119">
        <v>0</v>
      </c>
      <c r="E38" s="119">
        <v>0</v>
      </c>
      <c r="F38" s="119">
        <v>0</v>
      </c>
      <c r="G38" s="119">
        <v>0</v>
      </c>
      <c r="H38" s="178"/>
      <c r="I38" s="87"/>
    </row>
    <row r="39" spans="1:9" ht="15">
      <c r="A39" s="76">
        <f t="shared" si="4"/>
        <v>21</v>
      </c>
      <c r="B39" s="177"/>
      <c r="C39" s="180">
        <f t="shared" si="3"/>
        <v>0</v>
      </c>
      <c r="D39" s="119">
        <v>0</v>
      </c>
      <c r="E39" s="119">
        <v>0</v>
      </c>
      <c r="F39" s="119">
        <v>0</v>
      </c>
      <c r="G39" s="119">
        <v>0</v>
      </c>
      <c r="H39" s="178"/>
      <c r="I39" s="87"/>
    </row>
    <row r="40" spans="1:9" ht="15">
      <c r="A40" s="76">
        <f t="shared" si="4"/>
        <v>22</v>
      </c>
      <c r="B40" s="177"/>
      <c r="C40" s="180">
        <f t="shared" si="3"/>
        <v>0</v>
      </c>
      <c r="D40" s="119">
        <v>0</v>
      </c>
      <c r="E40" s="119">
        <v>0</v>
      </c>
      <c r="F40" s="119">
        <v>0</v>
      </c>
      <c r="G40" s="119">
        <v>0</v>
      </c>
      <c r="H40" s="178"/>
      <c r="I40" s="87"/>
    </row>
    <row r="41" spans="1:9" ht="15">
      <c r="A41" s="76">
        <f>+A40+1</f>
        <v>23</v>
      </c>
      <c r="B41" s="177"/>
      <c r="C41" s="180">
        <f t="shared" si="3"/>
        <v>0</v>
      </c>
      <c r="D41" s="119">
        <v>0</v>
      </c>
      <c r="E41" s="119">
        <v>0</v>
      </c>
      <c r="F41" s="119">
        <v>0</v>
      </c>
      <c r="G41" s="119">
        <v>0</v>
      </c>
      <c r="H41" s="178"/>
      <c r="I41" s="87"/>
    </row>
    <row r="42" spans="1:9" ht="16.2" thickBot="1">
      <c r="A42" s="76">
        <f>+A41+1</f>
        <v>24</v>
      </c>
      <c r="B42" s="89" t="s">
        <v>9</v>
      </c>
      <c r="C42" s="179">
        <f>+SUM(C30:C41)</f>
        <v>0</v>
      </c>
      <c r="D42" s="179">
        <f t="shared" ref="D42:G42" si="5">+SUM(D30:D41)</f>
        <v>0</v>
      </c>
      <c r="E42" s="179">
        <f t="shared" si="5"/>
        <v>0</v>
      </c>
      <c r="F42" s="179">
        <f t="shared" si="5"/>
        <v>0</v>
      </c>
      <c r="G42" s="179">
        <f t="shared" si="5"/>
        <v>0</v>
      </c>
      <c r="H42" s="90"/>
      <c r="I42" s="91"/>
    </row>
    <row r="43" spans="1:9" ht="15">
      <c r="A43" s="65"/>
      <c r="B43" s="65" t="s">
        <v>182</v>
      </c>
      <c r="C43" s="65"/>
      <c r="D43" s="78"/>
      <c r="E43" s="92"/>
      <c r="F43" s="76"/>
      <c r="G43" s="65"/>
      <c r="H43" s="65"/>
      <c r="I43" s="93"/>
    </row>
    <row r="44" spans="1:9" ht="15">
      <c r="A44" s="65"/>
      <c r="B44" s="68" t="s">
        <v>616</v>
      </c>
      <c r="C44" s="65"/>
      <c r="D44" s="65"/>
      <c r="E44" s="65"/>
      <c r="F44" s="65"/>
      <c r="G44" s="76"/>
      <c r="H44" s="76"/>
      <c r="I44" s="76"/>
    </row>
    <row r="45" spans="1:9" ht="15">
      <c r="A45" s="65"/>
      <c r="B45" s="68" t="s">
        <v>191</v>
      </c>
      <c r="C45" s="65"/>
      <c r="D45" s="65"/>
      <c r="E45" s="65"/>
      <c r="F45" s="65"/>
      <c r="G45" s="76"/>
      <c r="H45" s="76"/>
      <c r="I45" s="76"/>
    </row>
    <row r="46" spans="1:9" ht="15">
      <c r="A46" s="65"/>
      <c r="B46" s="68" t="s">
        <v>192</v>
      </c>
      <c r="C46" s="65"/>
      <c r="D46" s="65"/>
      <c r="E46" s="65"/>
      <c r="F46" s="65"/>
      <c r="G46" s="76"/>
      <c r="H46" s="76"/>
      <c r="I46" s="76"/>
    </row>
    <row r="47" spans="1:9" ht="15" customHeight="1">
      <c r="A47" s="65"/>
      <c r="B47" s="873" t="s">
        <v>193</v>
      </c>
      <c r="C47" s="873"/>
      <c r="D47" s="873"/>
      <c r="E47" s="873"/>
      <c r="F47" s="873"/>
      <c r="G47" s="873"/>
      <c r="H47" s="873"/>
      <c r="I47" s="873"/>
    </row>
    <row r="48" spans="1:9" ht="15">
      <c r="A48" s="65"/>
      <c r="B48" s="68" t="s">
        <v>190</v>
      </c>
      <c r="C48" s="76"/>
      <c r="D48" s="94"/>
      <c r="E48" s="76"/>
      <c r="F48" s="76"/>
      <c r="G48" s="76"/>
      <c r="H48" s="76"/>
      <c r="I48" s="95"/>
    </row>
    <row r="49" spans="1:9" ht="15.6">
      <c r="A49" s="65"/>
      <c r="B49" s="68"/>
      <c r="C49" s="84"/>
      <c r="D49" s="84"/>
      <c r="E49" s="84"/>
      <c r="F49" s="84"/>
      <c r="G49" s="84"/>
      <c r="H49" s="84"/>
      <c r="I49" s="95"/>
    </row>
    <row r="50" spans="1:9" ht="17.399999999999999">
      <c r="A50" s="67"/>
      <c r="B50" s="874" t="str">
        <f>+B1</f>
        <v>Consolidated Edison Company of New York, Inc.</v>
      </c>
      <c r="C50" s="876"/>
      <c r="D50" s="876"/>
      <c r="E50" s="876"/>
      <c r="F50" s="876"/>
      <c r="G50" s="876"/>
      <c r="H50" s="876"/>
      <c r="I50" s="876"/>
    </row>
    <row r="51" spans="1:9" ht="17.399999999999999">
      <c r="A51" s="67"/>
      <c r="B51" s="874" t="str">
        <f>+B2</f>
        <v>Workpaper 2a10: Accumulated Deferred Income Taxes (ADIT) Workpaper - Current Year (Schedule 10 Projects)</v>
      </c>
      <c r="C51" s="874"/>
      <c r="D51" s="874"/>
      <c r="E51" s="874"/>
      <c r="F51" s="874"/>
      <c r="G51" s="874"/>
      <c r="H51" s="874"/>
      <c r="I51" s="874"/>
    </row>
    <row r="52" spans="1:9" ht="17.399999999999999">
      <c r="A52" s="65"/>
      <c r="B52" s="71"/>
      <c r="C52" s="65"/>
      <c r="D52" s="65"/>
      <c r="E52" s="65"/>
      <c r="F52" s="65"/>
      <c r="G52" s="65"/>
      <c r="H52" s="65"/>
      <c r="I52" s="72"/>
    </row>
    <row r="53" spans="1:9" ht="15">
      <c r="A53" s="65"/>
    </row>
    <row r="54" spans="1:9" ht="15.6">
      <c r="A54" s="65"/>
      <c r="B54" s="84" t="s">
        <v>69</v>
      </c>
      <c r="C54" s="84" t="s">
        <v>70</v>
      </c>
      <c r="D54" s="84" t="s">
        <v>71</v>
      </c>
      <c r="E54" s="84" t="s">
        <v>72</v>
      </c>
      <c r="F54" s="84" t="s">
        <v>73</v>
      </c>
      <c r="G54" s="84" t="s">
        <v>74</v>
      </c>
      <c r="H54" s="84" t="s">
        <v>75</v>
      </c>
      <c r="I54" s="84" t="s">
        <v>76</v>
      </c>
    </row>
    <row r="55" spans="1:9" ht="31.2">
      <c r="A55" s="65"/>
      <c r="B55" s="115" t="s">
        <v>614</v>
      </c>
      <c r="C55" s="71" t="s">
        <v>9</v>
      </c>
      <c r="D55" s="71"/>
      <c r="E55" s="113" t="str">
        <f>+E28</f>
        <v xml:space="preserve">Schedule 10 Projects </v>
      </c>
      <c r="F55" s="71" t="s">
        <v>170</v>
      </c>
      <c r="G55" s="71" t="s">
        <v>171</v>
      </c>
      <c r="H55" s="71"/>
      <c r="I55" s="84"/>
    </row>
    <row r="56" spans="1:9" ht="16.2" thickBot="1">
      <c r="A56" s="65"/>
      <c r="B56" s="68"/>
      <c r="C56" s="71"/>
      <c r="D56" s="71" t="str">
        <f>+D29</f>
        <v>Excluded</v>
      </c>
      <c r="E56" s="71" t="s">
        <v>172</v>
      </c>
      <c r="F56" s="71" t="s">
        <v>172</v>
      </c>
      <c r="G56" s="71" t="s">
        <v>172</v>
      </c>
      <c r="H56" s="85"/>
      <c r="I56" s="71" t="s">
        <v>181</v>
      </c>
    </row>
    <row r="57" spans="1:9" ht="15">
      <c r="A57" s="65">
        <f>+A42+1</f>
        <v>25</v>
      </c>
      <c r="B57" s="97" t="s">
        <v>514</v>
      </c>
      <c r="C57" s="181" t="e">
        <f>+SUM(D57:G57)</f>
        <v>#DIV/0!</v>
      </c>
      <c r="D57" s="181">
        <v>0</v>
      </c>
      <c r="E57" s="182" t="e">
        <f>+'2c10-ADIT Proration Project'!S24</f>
        <v>#DIV/0!</v>
      </c>
      <c r="F57" s="182">
        <v>0</v>
      </c>
      <c r="G57" s="182">
        <v>0</v>
      </c>
      <c r="H57" s="98"/>
      <c r="I57" s="99" t="str">
        <f>"Workpaper 2c, Line "&amp;'2c19-ADIT Proration Projected'!A24&amp;", Col. "&amp;'2c19-ADIT Proration Projected'!S8&amp;""</f>
        <v>Workpaper 2c, Line 14, Col. (r)</v>
      </c>
    </row>
    <row r="58" spans="1:9" ht="15">
      <c r="A58" s="65">
        <f>+A57+1</f>
        <v>26</v>
      </c>
      <c r="B58" s="117"/>
      <c r="C58" s="183">
        <f>+SUM(D58:G58)</f>
        <v>0</v>
      </c>
      <c r="D58" s="183"/>
      <c r="E58" s="184">
        <v>0</v>
      </c>
      <c r="F58" s="184"/>
      <c r="G58" s="184"/>
      <c r="H58" s="86"/>
      <c r="I58" s="100"/>
    </row>
    <row r="59" spans="1:9" ht="15">
      <c r="A59" s="65">
        <f t="shared" ref="A59:A62" si="6">+A58+1</f>
        <v>27</v>
      </c>
      <c r="B59" s="117"/>
      <c r="C59" s="183">
        <f t="shared" ref="C59:C61" si="7">+SUM(D59:G59)</f>
        <v>0</v>
      </c>
      <c r="D59" s="183"/>
      <c r="E59" s="184"/>
      <c r="F59" s="184"/>
      <c r="G59" s="184"/>
      <c r="H59" s="86"/>
      <c r="I59" s="100"/>
    </row>
    <row r="60" spans="1:9" ht="15">
      <c r="A60" s="65">
        <f t="shared" si="6"/>
        <v>28</v>
      </c>
      <c r="B60" s="117"/>
      <c r="C60" s="183">
        <f t="shared" si="7"/>
        <v>0</v>
      </c>
      <c r="D60" s="183"/>
      <c r="E60" s="184"/>
      <c r="F60" s="184"/>
      <c r="G60" s="184"/>
      <c r="H60" s="86"/>
      <c r="I60" s="100"/>
    </row>
    <row r="61" spans="1:9" ht="15">
      <c r="A61" s="65">
        <f t="shared" si="6"/>
        <v>29</v>
      </c>
      <c r="B61" s="112"/>
      <c r="C61" s="183">
        <f t="shared" si="7"/>
        <v>0</v>
      </c>
      <c r="D61" s="119">
        <v>0</v>
      </c>
      <c r="E61" s="119">
        <v>0</v>
      </c>
      <c r="F61" s="119">
        <v>0</v>
      </c>
      <c r="G61" s="119">
        <v>0</v>
      </c>
      <c r="H61" s="88"/>
      <c r="I61" s="100"/>
    </row>
    <row r="62" spans="1:9" ht="16.2" thickBot="1">
      <c r="A62" s="65">
        <f t="shared" si="6"/>
        <v>30</v>
      </c>
      <c r="B62" s="89" t="s">
        <v>9</v>
      </c>
      <c r="C62" s="90" t="e">
        <f>+SUM(C57:C61)</f>
        <v>#DIV/0!</v>
      </c>
      <c r="D62" s="90">
        <f t="shared" ref="D62:G62" si="8">+SUM(D57:D61)</f>
        <v>0</v>
      </c>
      <c r="E62" s="90" t="e">
        <f t="shared" si="8"/>
        <v>#DIV/0!</v>
      </c>
      <c r="F62" s="90">
        <f t="shared" si="8"/>
        <v>0</v>
      </c>
      <c r="G62" s="90">
        <f t="shared" si="8"/>
        <v>0</v>
      </c>
      <c r="H62" s="90"/>
      <c r="I62" s="91"/>
    </row>
    <row r="63" spans="1:9" ht="15">
      <c r="A63" s="65"/>
      <c r="B63" s="65" t="s">
        <v>183</v>
      </c>
      <c r="C63" s="65"/>
      <c r="D63" s="65"/>
      <c r="E63" s="76"/>
      <c r="F63" s="92"/>
      <c r="G63" s="65"/>
      <c r="H63" s="65"/>
      <c r="I63" s="95"/>
    </row>
    <row r="64" spans="1:9" ht="15">
      <c r="A64" s="65"/>
      <c r="B64" s="68" t="s">
        <v>616</v>
      </c>
      <c r="C64" s="65"/>
      <c r="D64" s="65"/>
      <c r="E64" s="65"/>
      <c r="F64" s="65"/>
      <c r="G64" s="76"/>
      <c r="H64" s="76"/>
      <c r="I64" s="76"/>
    </row>
    <row r="65" spans="1:9" ht="15">
      <c r="A65" s="65"/>
      <c r="B65" s="68" t="s">
        <v>191</v>
      </c>
      <c r="C65" s="65"/>
      <c r="D65" s="65"/>
      <c r="E65" s="65"/>
      <c r="F65" s="65"/>
      <c r="G65" s="76"/>
      <c r="H65" s="76"/>
      <c r="I65" s="76"/>
    </row>
    <row r="66" spans="1:9" ht="15">
      <c r="A66" s="65"/>
      <c r="B66" s="68" t="s">
        <v>192</v>
      </c>
      <c r="C66" s="65"/>
      <c r="D66" s="65"/>
      <c r="E66" s="65"/>
      <c r="F66" s="65"/>
      <c r="G66" s="76"/>
      <c r="H66" s="76"/>
      <c r="I66" s="76"/>
    </row>
    <row r="67" spans="1:9" ht="15" customHeight="1">
      <c r="A67" s="65"/>
      <c r="B67" s="873" t="s">
        <v>193</v>
      </c>
      <c r="C67" s="873"/>
      <c r="D67" s="873"/>
      <c r="E67" s="873"/>
      <c r="F67" s="873"/>
      <c r="G67" s="873"/>
      <c r="H67" s="873"/>
      <c r="I67" s="873"/>
    </row>
    <row r="68" spans="1:9" ht="15" customHeight="1">
      <c r="A68" s="65"/>
      <c r="B68" s="68" t="s">
        <v>190</v>
      </c>
      <c r="C68" s="76"/>
      <c r="D68" s="94"/>
      <c r="E68" s="76"/>
      <c r="F68" s="76"/>
      <c r="G68" s="76"/>
      <c r="H68" s="76"/>
      <c r="I68" s="95"/>
    </row>
    <row r="69" spans="1:9" ht="15">
      <c r="A69" s="65"/>
      <c r="B69" s="68"/>
      <c r="C69" s="65"/>
      <c r="D69" s="65"/>
      <c r="E69" s="65"/>
      <c r="F69" s="76"/>
      <c r="G69" s="76"/>
      <c r="H69" s="76"/>
      <c r="I69" s="175"/>
    </row>
    <row r="70" spans="1:9" ht="15">
      <c r="A70" s="65"/>
      <c r="B70" s="68"/>
      <c r="C70" s="65"/>
      <c r="D70" s="65"/>
      <c r="E70" s="65"/>
      <c r="F70" s="76"/>
      <c r="G70" s="76"/>
      <c r="H70" s="76"/>
      <c r="I70" s="175"/>
    </row>
    <row r="71" spans="1:9" ht="15.6">
      <c r="A71" s="65"/>
      <c r="B71" s="84"/>
      <c r="C71" s="65"/>
      <c r="D71" s="65"/>
      <c r="E71" s="65"/>
      <c r="F71" s="65"/>
      <c r="G71" s="65"/>
      <c r="H71" s="65"/>
      <c r="I71" s="76"/>
    </row>
    <row r="72" spans="1:9" ht="17.399999999999999">
      <c r="A72" s="67"/>
      <c r="B72" s="101" t="str">
        <f>B1</f>
        <v>Consolidated Edison Company of New York, Inc.</v>
      </c>
      <c r="C72" s="102"/>
      <c r="D72" s="102"/>
      <c r="E72" s="102"/>
      <c r="F72" s="102"/>
      <c r="G72" s="102"/>
      <c r="H72" s="102"/>
      <c r="I72" s="102"/>
    </row>
    <row r="73" spans="1:9" ht="17.399999999999999">
      <c r="A73" s="67"/>
      <c r="B73" s="874" t="str">
        <f>+B2</f>
        <v>Workpaper 2a10: Accumulated Deferred Income Taxes (ADIT) Workpaper - Current Year (Schedule 10 Projects)</v>
      </c>
      <c r="C73" s="874"/>
      <c r="D73" s="874"/>
      <c r="E73" s="874"/>
      <c r="F73" s="874"/>
      <c r="G73" s="874"/>
      <c r="H73" s="874"/>
      <c r="I73" s="874"/>
    </row>
    <row r="74" spans="1:9" ht="17.399999999999999">
      <c r="A74" s="67"/>
      <c r="B74" s="103"/>
      <c r="C74" s="67"/>
      <c r="D74" s="67"/>
      <c r="E74" s="67"/>
      <c r="F74" s="67"/>
      <c r="G74" s="104"/>
      <c r="H74" s="104"/>
      <c r="I74" s="105"/>
    </row>
    <row r="75" spans="1:9" ht="15.6">
      <c r="A75" s="65"/>
      <c r="B75" s="84" t="s">
        <v>69</v>
      </c>
      <c r="C75" s="84" t="s">
        <v>70</v>
      </c>
      <c r="D75" s="84" t="s">
        <v>71</v>
      </c>
      <c r="E75" s="84" t="s">
        <v>72</v>
      </c>
      <c r="F75" s="84" t="s">
        <v>73</v>
      </c>
      <c r="G75" s="84" t="s">
        <v>74</v>
      </c>
      <c r="H75" s="84" t="s">
        <v>75</v>
      </c>
      <c r="I75" s="84" t="s">
        <v>76</v>
      </c>
    </row>
    <row r="76" spans="1:9" ht="31.2">
      <c r="A76" s="65"/>
      <c r="B76" s="115" t="s">
        <v>615</v>
      </c>
      <c r="C76" s="84" t="s">
        <v>9</v>
      </c>
      <c r="D76" s="106"/>
      <c r="E76" s="114" t="str">
        <f>+E55</f>
        <v xml:space="preserve">Schedule 10 Projects </v>
      </c>
      <c r="F76" s="106" t="s">
        <v>170</v>
      </c>
      <c r="G76" s="106" t="s">
        <v>171</v>
      </c>
      <c r="H76" s="84"/>
      <c r="I76" s="65"/>
    </row>
    <row r="77" spans="1:9" ht="15.6">
      <c r="A77" s="65"/>
      <c r="B77" s="68"/>
      <c r="C77" s="84"/>
      <c r="D77" s="84" t="str">
        <f>+D56</f>
        <v>Excluded</v>
      </c>
      <c r="E77" s="84" t="s">
        <v>172</v>
      </c>
      <c r="F77" s="84"/>
      <c r="G77" s="84"/>
      <c r="H77" s="84"/>
      <c r="I77" s="71" t="s">
        <v>181</v>
      </c>
    </row>
    <row r="78" spans="1:9" ht="15">
      <c r="A78" s="76">
        <f>+A62+1</f>
        <v>31</v>
      </c>
      <c r="B78" s="188"/>
      <c r="C78" s="119">
        <f>+SUM(D78:G78)</f>
        <v>0</v>
      </c>
      <c r="D78" s="119"/>
      <c r="E78" s="119">
        <v>0</v>
      </c>
      <c r="F78" s="119">
        <v>0</v>
      </c>
      <c r="G78" s="119">
        <v>0</v>
      </c>
      <c r="H78" s="313"/>
      <c r="I78" s="189"/>
    </row>
    <row r="79" spans="1:9" ht="15">
      <c r="A79" s="76">
        <f>+A78+1</f>
        <v>32</v>
      </c>
      <c r="B79" s="188"/>
      <c r="C79" s="119">
        <f t="shared" ref="C79:C84" si="9">+SUM(D79:G79)</f>
        <v>0</v>
      </c>
      <c r="D79" s="119"/>
      <c r="E79" s="119">
        <v>0</v>
      </c>
      <c r="F79" s="119"/>
      <c r="G79" s="119"/>
      <c r="H79" s="313"/>
      <c r="I79" s="189"/>
    </row>
    <row r="80" spans="1:9" ht="15">
      <c r="A80" s="76">
        <f t="shared" ref="A80:A83" si="10">+A79+1</f>
        <v>33</v>
      </c>
      <c r="B80" s="188"/>
      <c r="C80" s="119">
        <f t="shared" si="9"/>
        <v>0</v>
      </c>
      <c r="D80" s="119"/>
      <c r="E80" s="119"/>
      <c r="F80" s="119"/>
      <c r="G80" s="119"/>
      <c r="H80" s="313"/>
      <c r="I80" s="189"/>
    </row>
    <row r="81" spans="1:9" ht="15">
      <c r="A81" s="76">
        <f t="shared" si="10"/>
        <v>34</v>
      </c>
      <c r="B81" s="188"/>
      <c r="C81" s="119">
        <f t="shared" si="9"/>
        <v>0</v>
      </c>
      <c r="D81" s="119"/>
      <c r="E81" s="119"/>
      <c r="F81" s="119"/>
      <c r="G81" s="119"/>
      <c r="H81" s="313"/>
      <c r="I81" s="189"/>
    </row>
    <row r="82" spans="1:9" ht="15">
      <c r="A82" s="76">
        <f t="shared" si="10"/>
        <v>35</v>
      </c>
      <c r="B82" s="188"/>
      <c r="C82" s="119">
        <f t="shared" si="9"/>
        <v>0</v>
      </c>
      <c r="D82" s="119"/>
      <c r="E82" s="119"/>
      <c r="F82" s="119"/>
      <c r="G82" s="119"/>
      <c r="H82" s="313"/>
      <c r="I82" s="189"/>
    </row>
    <row r="83" spans="1:9" ht="15">
      <c r="A83" s="76">
        <f t="shared" si="10"/>
        <v>36</v>
      </c>
      <c r="B83" s="188"/>
      <c r="C83" s="119">
        <f t="shared" si="9"/>
        <v>0</v>
      </c>
      <c r="D83" s="119"/>
      <c r="E83" s="119"/>
      <c r="F83" s="119"/>
      <c r="G83" s="119"/>
      <c r="H83" s="313"/>
      <c r="I83" s="189"/>
    </row>
    <row r="84" spans="1:9" ht="15">
      <c r="A84" s="76">
        <f>+A83+1</f>
        <v>37</v>
      </c>
      <c r="B84" s="188"/>
      <c r="C84" s="119">
        <f t="shared" si="9"/>
        <v>0</v>
      </c>
      <c r="D84" s="119"/>
      <c r="E84" s="119"/>
      <c r="F84" s="119"/>
      <c r="G84" s="119"/>
      <c r="H84" s="313"/>
      <c r="I84" s="189"/>
    </row>
    <row r="85" spans="1:9" ht="15.6">
      <c r="A85" s="76">
        <f>+A84+1</f>
        <v>38</v>
      </c>
      <c r="B85" s="190" t="s">
        <v>9</v>
      </c>
      <c r="C85" s="191">
        <f>+SUM(C78:C84)</f>
        <v>0</v>
      </c>
      <c r="D85" s="191">
        <f t="shared" ref="D85:G85" si="11">+SUM(D78:D84)</f>
        <v>0</v>
      </c>
      <c r="E85" s="191">
        <f t="shared" si="11"/>
        <v>0</v>
      </c>
      <c r="F85" s="191">
        <f t="shared" si="11"/>
        <v>0</v>
      </c>
      <c r="G85" s="191">
        <f t="shared" si="11"/>
        <v>0</v>
      </c>
      <c r="H85" s="191"/>
      <c r="I85" s="192"/>
    </row>
    <row r="86" spans="1:9" ht="15">
      <c r="A86" s="65"/>
      <c r="B86" s="68"/>
      <c r="C86" s="78"/>
      <c r="D86" s="78"/>
      <c r="E86" s="78"/>
      <c r="F86" s="78"/>
      <c r="G86" s="78"/>
      <c r="H86" s="78"/>
      <c r="I86" s="95"/>
    </row>
    <row r="87" spans="1:9" ht="15">
      <c r="A87" s="65"/>
      <c r="B87" s="65" t="s">
        <v>185</v>
      </c>
      <c r="C87" s="65"/>
      <c r="D87" s="65"/>
      <c r="E87" s="76"/>
      <c r="F87" s="76"/>
      <c r="G87" s="65"/>
      <c r="H87" s="65"/>
      <c r="I87" s="76"/>
    </row>
    <row r="88" spans="1:9" ht="15">
      <c r="A88" s="65"/>
      <c r="B88" s="68" t="s">
        <v>616</v>
      </c>
      <c r="C88" s="65"/>
      <c r="D88" s="65"/>
      <c r="E88" s="65"/>
      <c r="F88" s="65"/>
      <c r="G88" s="76"/>
      <c r="H88" s="76"/>
      <c r="I88" s="76"/>
    </row>
    <row r="89" spans="1:9" ht="15">
      <c r="A89" s="65"/>
      <c r="B89" s="68" t="s">
        <v>191</v>
      </c>
      <c r="C89" s="65"/>
      <c r="D89" s="65"/>
      <c r="E89" s="65"/>
      <c r="F89" s="65"/>
      <c r="G89" s="76"/>
      <c r="H89" s="76"/>
      <c r="I89" s="76"/>
    </row>
    <row r="90" spans="1:9" ht="15">
      <c r="A90" s="65"/>
      <c r="B90" s="68" t="s">
        <v>192</v>
      </c>
      <c r="C90" s="65"/>
      <c r="D90" s="65"/>
      <c r="E90" s="65"/>
      <c r="F90" s="65"/>
      <c r="G90" s="76"/>
      <c r="H90" s="76"/>
      <c r="I90" s="76"/>
    </row>
    <row r="91" spans="1:9" ht="15">
      <c r="A91" s="65"/>
      <c r="B91" s="873" t="s">
        <v>193</v>
      </c>
      <c r="C91" s="873"/>
      <c r="D91" s="873"/>
      <c r="E91" s="873"/>
      <c r="F91" s="873"/>
      <c r="G91" s="873"/>
      <c r="H91" s="873"/>
      <c r="I91" s="873"/>
    </row>
    <row r="92" spans="1:9" ht="15" customHeight="1">
      <c r="A92" s="65"/>
      <c r="B92" s="68" t="s">
        <v>190</v>
      </c>
      <c r="C92" s="76"/>
      <c r="D92" s="94"/>
      <c r="E92" s="76"/>
      <c r="F92" s="76"/>
      <c r="G92" s="76"/>
      <c r="H92" s="76"/>
      <c r="I92" s="95"/>
    </row>
    <row r="93" spans="1:9" ht="15">
      <c r="I93" s="175"/>
    </row>
  </sheetData>
  <mergeCells count="9">
    <mergeCell ref="B67:I67"/>
    <mergeCell ref="B73:I73"/>
    <mergeCell ref="B91:I91"/>
    <mergeCell ref="B1:I1"/>
    <mergeCell ref="B2:I2"/>
    <mergeCell ref="B3:I3"/>
    <mergeCell ref="B47:I47"/>
    <mergeCell ref="B50:I50"/>
    <mergeCell ref="B51:I51"/>
  </mergeCells>
  <pageMargins left="0.7" right="0.7" top="0.75" bottom="0.75" header="0.3" footer="0.3"/>
  <pageSetup scale="3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I86"/>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6640625" customWidth="1"/>
    <col min="4" max="4" width="16.44140625" customWidth="1"/>
    <col min="5" max="5" width="19.6640625" customWidth="1"/>
    <col min="6" max="6" width="18.33203125" customWidth="1"/>
    <col min="7" max="7" width="14.44140625" customWidth="1"/>
    <col min="8" max="8" width="17.44140625" customWidth="1"/>
    <col min="9" max="9" width="89.44140625" customWidth="1"/>
  </cols>
  <sheetData>
    <row r="1" spans="1:9" ht="17.399999999999999">
      <c r="A1" s="65"/>
      <c r="B1" s="875" t="s">
        <v>64</v>
      </c>
      <c r="C1" s="875"/>
      <c r="D1" s="875"/>
      <c r="E1" s="875"/>
      <c r="F1" s="875"/>
      <c r="G1" s="875"/>
      <c r="H1" s="875"/>
      <c r="I1" s="875"/>
    </row>
    <row r="2" spans="1:9" ht="17.399999999999999">
      <c r="A2" s="67"/>
      <c r="B2" s="875" t="s">
        <v>741</v>
      </c>
      <c r="C2" s="875"/>
      <c r="D2" s="875"/>
      <c r="E2" s="875"/>
      <c r="F2" s="875"/>
      <c r="G2" s="875"/>
      <c r="H2" s="875"/>
      <c r="I2" s="875"/>
    </row>
    <row r="3" spans="1:9" ht="17.399999999999999">
      <c r="A3" s="65"/>
      <c r="B3" s="877" t="str">
        <f>+'Appendix A'!K3</f>
        <v>Actual or Projected for the 12 Months Ended December ….</v>
      </c>
      <c r="C3" s="877"/>
      <c r="D3" s="877"/>
      <c r="E3" s="877"/>
      <c r="F3" s="877"/>
      <c r="G3" s="877"/>
      <c r="H3" s="877"/>
      <c r="I3" s="877"/>
    </row>
    <row r="4" spans="1:9" ht="17.399999999999999">
      <c r="A4" s="65"/>
      <c r="B4" s="69"/>
      <c r="C4" s="70"/>
      <c r="D4" s="71"/>
      <c r="E4" s="71"/>
      <c r="F4" s="65"/>
      <c r="G4" s="71"/>
      <c r="H4" s="71"/>
      <c r="I4" s="72"/>
    </row>
    <row r="5" spans="1:9" ht="15.6">
      <c r="A5" s="65"/>
      <c r="B5" s="84" t="s">
        <v>69</v>
      </c>
      <c r="C5" s="84" t="s">
        <v>70</v>
      </c>
      <c r="D5" s="84" t="s">
        <v>71</v>
      </c>
      <c r="E5" s="84" t="s">
        <v>72</v>
      </c>
      <c r="F5" s="84" t="s">
        <v>73</v>
      </c>
      <c r="G5" s="84" t="s">
        <v>74</v>
      </c>
      <c r="H5" s="84" t="s">
        <v>75</v>
      </c>
      <c r="I5" s="84" t="s">
        <v>76</v>
      </c>
    </row>
    <row r="6" spans="1:9" ht="31.2">
      <c r="A6" s="65"/>
      <c r="B6" s="68"/>
      <c r="C6" s="65"/>
      <c r="D6" s="113" t="s">
        <v>499</v>
      </c>
      <c r="E6" s="71" t="s">
        <v>170</v>
      </c>
      <c r="F6" s="71" t="s">
        <v>171</v>
      </c>
      <c r="G6" s="71"/>
      <c r="H6" s="71" t="s">
        <v>9</v>
      </c>
      <c r="I6" s="73"/>
    </row>
    <row r="7" spans="1:9" ht="17.399999999999999">
      <c r="A7" s="65"/>
      <c r="B7" s="68"/>
      <c r="C7" s="77" t="s">
        <v>515</v>
      </c>
      <c r="D7" s="71"/>
      <c r="E7" s="71" t="s">
        <v>172</v>
      </c>
      <c r="F7" s="71" t="s">
        <v>172</v>
      </c>
      <c r="G7" s="71"/>
      <c r="H7" s="71" t="s">
        <v>173</v>
      </c>
      <c r="I7" s="73"/>
    </row>
    <row r="8" spans="1:9" ht="24.6">
      <c r="A8" s="74"/>
      <c r="B8" s="75"/>
      <c r="C8" s="77" t="s">
        <v>230</v>
      </c>
      <c r="D8" s="74"/>
      <c r="E8" s="74"/>
      <c r="F8" s="74"/>
      <c r="G8" s="74"/>
      <c r="H8" s="74"/>
      <c r="I8" s="74"/>
    </row>
    <row r="9" spans="1:9" ht="15.6">
      <c r="A9" s="76">
        <v>1</v>
      </c>
      <c r="B9" s="68"/>
      <c r="C9" s="77" t="s">
        <v>179</v>
      </c>
      <c r="D9" s="78">
        <f>+E36</f>
        <v>0</v>
      </c>
      <c r="E9" s="78">
        <f>+F36</f>
        <v>0</v>
      </c>
      <c r="F9" s="78">
        <f>+G36</f>
        <v>0</v>
      </c>
      <c r="G9" s="78"/>
      <c r="H9" s="78"/>
      <c r="I9" s="79" t="str">
        <f>"(Line "&amp;A36&amp;")"</f>
        <v>(Line 20)</v>
      </c>
    </row>
    <row r="10" spans="1:9" ht="15.6">
      <c r="A10" s="76">
        <f>+A9+1</f>
        <v>2</v>
      </c>
      <c r="B10" s="68"/>
      <c r="C10" s="77" t="s">
        <v>188</v>
      </c>
      <c r="D10" s="576">
        <v>0</v>
      </c>
      <c r="E10" s="78">
        <f>+F56</f>
        <v>0</v>
      </c>
      <c r="F10" s="78">
        <f>+G56</f>
        <v>0</v>
      </c>
      <c r="G10" s="78"/>
      <c r="H10" s="78"/>
      <c r="I10" s="79" t="str">
        <f>"(Line "&amp;A56&amp;")"</f>
        <v>(Line 26)</v>
      </c>
    </row>
    <row r="11" spans="1:9" ht="15.6">
      <c r="A11" s="76">
        <f>+A10+1</f>
        <v>3</v>
      </c>
      <c r="B11" s="68"/>
      <c r="C11" s="77" t="s">
        <v>184</v>
      </c>
      <c r="D11" s="80">
        <f>+E79</f>
        <v>0</v>
      </c>
      <c r="E11" s="80">
        <f>+F79</f>
        <v>0</v>
      </c>
      <c r="F11" s="80">
        <f>+G79</f>
        <v>0</v>
      </c>
      <c r="G11" s="80"/>
      <c r="H11" s="78"/>
      <c r="I11" s="79" t="str">
        <f>"(Line "&amp;A79&amp;")"</f>
        <v>(Line 34)</v>
      </c>
    </row>
    <row r="12" spans="1:9" ht="15.6">
      <c r="A12" s="76">
        <f t="shared" ref="A12:A14" si="0">+A11+1</f>
        <v>4</v>
      </c>
      <c r="B12" s="68"/>
      <c r="C12" s="77" t="s">
        <v>174</v>
      </c>
      <c r="D12" s="78">
        <f>+SUM(D9:D11)</f>
        <v>0</v>
      </c>
      <c r="E12" s="78">
        <f t="shared" ref="E12:F12" si="1">+SUM(E9:E11)</f>
        <v>0</v>
      </c>
      <c r="F12" s="78">
        <f t="shared" si="1"/>
        <v>0</v>
      </c>
      <c r="G12" s="78"/>
      <c r="H12" s="78"/>
      <c r="I12" s="79" t="str">
        <f>"(Line "&amp;A9&amp;" + Line "&amp;A10&amp;" + Line "&amp;A11&amp;")"</f>
        <v>(Line 1 + Line 2 + Line 3)</v>
      </c>
    </row>
    <row r="13" spans="1:9" ht="15.6">
      <c r="A13" s="76">
        <f t="shared" si="0"/>
        <v>5</v>
      </c>
      <c r="B13" s="68"/>
      <c r="C13" s="77" t="s">
        <v>443</v>
      </c>
      <c r="D13" s="65"/>
      <c r="E13" s="65"/>
      <c r="F13" s="312" t="e">
        <f>+'Appendix A'!D167</f>
        <v>#DIV/0!</v>
      </c>
      <c r="G13" s="65"/>
      <c r="H13" s="65"/>
      <c r="I13" s="79" t="s">
        <v>427</v>
      </c>
    </row>
    <row r="14" spans="1:9" ht="15.6">
      <c r="A14" s="76">
        <f t="shared" si="0"/>
        <v>6</v>
      </c>
      <c r="B14" s="68"/>
      <c r="C14" s="77" t="s">
        <v>189</v>
      </c>
      <c r="D14" s="65"/>
      <c r="E14" s="312" t="e">
        <f>+'Appendix A'!G20</f>
        <v>#DIV/0!</v>
      </c>
      <c r="F14" s="65"/>
      <c r="G14" s="65"/>
      <c r="H14" s="65"/>
      <c r="I14" s="79" t="s">
        <v>427</v>
      </c>
    </row>
    <row r="15" spans="1:9" ht="15.6">
      <c r="A15" s="76">
        <f>+A14+1</f>
        <v>7</v>
      </c>
      <c r="B15" s="68"/>
      <c r="C15" s="77" t="s">
        <v>343</v>
      </c>
      <c r="D15" s="78">
        <f>+D12</f>
        <v>0</v>
      </c>
      <c r="E15" s="78" t="e">
        <f>+E14*E12</f>
        <v>#DIV/0!</v>
      </c>
      <c r="F15" s="78" t="e">
        <f>+F13*F12</f>
        <v>#DIV/0!</v>
      </c>
      <c r="G15" s="78"/>
      <c r="H15" s="81" t="e">
        <f>SUM(D15:F15)</f>
        <v>#DIV/0!</v>
      </c>
      <c r="I15" s="79" t="str">
        <f>"(Line "&amp;A12&amp;" * Line "&amp;A13&amp;" or Line "&amp;A14&amp;")"</f>
        <v>(Line 4 * Line 5 or Line 6)</v>
      </c>
    </row>
    <row r="18" spans="1:9" ht="15.6">
      <c r="A18" s="65"/>
      <c r="B18" s="68" t="s">
        <v>176</v>
      </c>
      <c r="C18" s="65"/>
      <c r="D18" s="65"/>
      <c r="E18" s="65"/>
      <c r="F18" s="65"/>
      <c r="G18" s="65"/>
      <c r="H18" s="65"/>
      <c r="I18" s="65"/>
    </row>
    <row r="19" spans="1:9" ht="15.6">
      <c r="A19" s="65"/>
      <c r="B19" s="68" t="s">
        <v>177</v>
      </c>
      <c r="C19" s="65"/>
      <c r="D19" s="65"/>
      <c r="E19" s="65"/>
      <c r="F19" s="65"/>
      <c r="G19" s="65"/>
      <c r="H19" s="65"/>
      <c r="I19" s="65"/>
    </row>
    <row r="20" spans="1:9" ht="15.6">
      <c r="A20" s="65"/>
      <c r="B20" s="68"/>
      <c r="C20" s="65"/>
      <c r="D20" s="65"/>
      <c r="E20" s="65"/>
      <c r="F20" s="65"/>
      <c r="G20" s="82"/>
      <c r="H20" s="82"/>
      <c r="I20" s="65"/>
    </row>
    <row r="21" spans="1:9" ht="15.6">
      <c r="A21" s="65"/>
      <c r="B21" s="123" t="s">
        <v>69</v>
      </c>
      <c r="C21" s="123" t="s">
        <v>70</v>
      </c>
      <c r="D21" s="123" t="s">
        <v>71</v>
      </c>
      <c r="E21" s="123" t="s">
        <v>72</v>
      </c>
      <c r="F21" s="123" t="s">
        <v>73</v>
      </c>
      <c r="G21" s="123" t="s">
        <v>74</v>
      </c>
      <c r="H21" s="123" t="s">
        <v>75</v>
      </c>
      <c r="I21" s="123" t="s">
        <v>76</v>
      </c>
    </row>
    <row r="22" spans="1:9" ht="31.2">
      <c r="A22" s="65"/>
      <c r="B22" s="111" t="s">
        <v>546</v>
      </c>
      <c r="C22" s="71"/>
      <c r="D22" s="71"/>
      <c r="E22" s="113" t="str">
        <f>+D6</f>
        <v>Schedule 19 Projects</v>
      </c>
      <c r="F22" s="71" t="s">
        <v>170</v>
      </c>
      <c r="G22" s="71" t="s">
        <v>171</v>
      </c>
      <c r="H22" s="71"/>
      <c r="I22" s="65"/>
    </row>
    <row r="23" spans="1:9" ht="16.2" thickBot="1">
      <c r="A23" s="65"/>
      <c r="B23" s="68"/>
      <c r="C23" s="71" t="s">
        <v>9</v>
      </c>
      <c r="D23" s="71" t="s">
        <v>180</v>
      </c>
      <c r="E23" s="71" t="s">
        <v>172</v>
      </c>
      <c r="F23" s="71" t="s">
        <v>172</v>
      </c>
      <c r="G23" s="71" t="s">
        <v>172</v>
      </c>
      <c r="H23" s="85"/>
      <c r="I23" s="71" t="s">
        <v>181</v>
      </c>
    </row>
    <row r="24" spans="1:9" ht="16.2" thickBot="1">
      <c r="A24" s="76">
        <f>+A15+1</f>
        <v>8</v>
      </c>
      <c r="B24" s="308" t="str">
        <f>+'2a19-ADIT Current Year '!B30</f>
        <v>Alternative Minimum Tax</v>
      </c>
      <c r="C24" s="185">
        <f>+SUM(D24:G24)</f>
        <v>0</v>
      </c>
      <c r="D24" s="118">
        <v>0</v>
      </c>
      <c r="E24" s="118">
        <v>0</v>
      </c>
      <c r="F24" s="118">
        <v>0</v>
      </c>
      <c r="G24" s="118">
        <v>0</v>
      </c>
      <c r="H24" s="86"/>
      <c r="I24" s="87"/>
    </row>
    <row r="25" spans="1:9" ht="15.6">
      <c r="A25" s="76">
        <f>+A24+1</f>
        <v>9</v>
      </c>
      <c r="B25" s="308" t="str">
        <f>+'2a19-ADIT Current Year '!B31</f>
        <v>Net Operating Loss</v>
      </c>
      <c r="C25" s="180">
        <f t="shared" ref="C25:C35" si="2">+SUM(D25:G25)</f>
        <v>0</v>
      </c>
      <c r="D25" s="119">
        <v>0</v>
      </c>
      <c r="E25" s="119">
        <v>0</v>
      </c>
      <c r="F25" s="119">
        <v>0</v>
      </c>
      <c r="G25" s="119">
        <v>0</v>
      </c>
      <c r="H25" s="88"/>
      <c r="I25" s="87"/>
    </row>
    <row r="26" spans="1:9" ht="15.6">
      <c r="A26" s="76">
        <f t="shared" ref="A26:A34" si="3">+A25+1</f>
        <v>10</v>
      </c>
      <c r="B26" s="177"/>
      <c r="C26" s="180">
        <f t="shared" si="2"/>
        <v>0</v>
      </c>
      <c r="D26" s="119">
        <v>0</v>
      </c>
      <c r="E26" s="119">
        <v>0</v>
      </c>
      <c r="F26" s="119">
        <v>0</v>
      </c>
      <c r="G26" s="119">
        <v>0</v>
      </c>
      <c r="H26" s="88"/>
      <c r="I26" s="87"/>
    </row>
    <row r="27" spans="1:9" ht="15.6">
      <c r="A27" s="76">
        <f t="shared" si="3"/>
        <v>11</v>
      </c>
      <c r="B27" s="177"/>
      <c r="C27" s="180">
        <f t="shared" si="2"/>
        <v>0</v>
      </c>
      <c r="D27" s="119">
        <v>0</v>
      </c>
      <c r="E27" s="119">
        <v>0</v>
      </c>
      <c r="F27" s="119">
        <v>0</v>
      </c>
      <c r="G27" s="119">
        <v>0</v>
      </c>
      <c r="H27" s="88"/>
      <c r="I27" s="87"/>
    </row>
    <row r="28" spans="1:9" ht="15.6">
      <c r="A28" s="76">
        <f t="shared" si="3"/>
        <v>12</v>
      </c>
      <c r="B28" s="177"/>
      <c r="C28" s="180">
        <f t="shared" si="2"/>
        <v>0</v>
      </c>
      <c r="D28" s="119">
        <v>0</v>
      </c>
      <c r="E28" s="119">
        <v>0</v>
      </c>
      <c r="F28" s="119">
        <v>0</v>
      </c>
      <c r="G28" s="119">
        <v>0</v>
      </c>
      <c r="H28" s="88"/>
      <c r="I28" s="87"/>
    </row>
    <row r="29" spans="1:9" ht="15.6">
      <c r="A29" s="76">
        <f t="shared" si="3"/>
        <v>13</v>
      </c>
      <c r="B29" s="177"/>
      <c r="C29" s="180">
        <f t="shared" si="2"/>
        <v>0</v>
      </c>
      <c r="D29" s="119">
        <v>0</v>
      </c>
      <c r="E29" s="119">
        <v>0</v>
      </c>
      <c r="F29" s="119">
        <v>0</v>
      </c>
      <c r="G29" s="119">
        <v>0</v>
      </c>
      <c r="H29" s="88"/>
      <c r="I29" s="87"/>
    </row>
    <row r="30" spans="1:9" ht="15.6">
      <c r="A30" s="76">
        <f t="shared" si="3"/>
        <v>14</v>
      </c>
      <c r="B30" s="177"/>
      <c r="C30" s="180">
        <f t="shared" si="2"/>
        <v>0</v>
      </c>
      <c r="D30" s="119">
        <v>0</v>
      </c>
      <c r="E30" s="119">
        <v>0</v>
      </c>
      <c r="F30" s="119">
        <v>0</v>
      </c>
      <c r="G30" s="119">
        <v>0</v>
      </c>
      <c r="H30" s="88"/>
      <c r="I30" s="87"/>
    </row>
    <row r="31" spans="1:9" ht="15.6">
      <c r="A31" s="76">
        <f t="shared" si="3"/>
        <v>15</v>
      </c>
      <c r="B31" s="177"/>
      <c r="C31" s="180">
        <f t="shared" si="2"/>
        <v>0</v>
      </c>
      <c r="D31" s="119">
        <v>0</v>
      </c>
      <c r="E31" s="119">
        <v>0</v>
      </c>
      <c r="F31" s="119">
        <v>0</v>
      </c>
      <c r="G31" s="119">
        <v>0</v>
      </c>
      <c r="H31" s="88"/>
      <c r="I31" s="87"/>
    </row>
    <row r="32" spans="1:9" ht="15.6">
      <c r="A32" s="76">
        <f t="shared" si="3"/>
        <v>16</v>
      </c>
      <c r="B32" s="177"/>
      <c r="C32" s="180">
        <f t="shared" si="2"/>
        <v>0</v>
      </c>
      <c r="D32" s="119">
        <v>0</v>
      </c>
      <c r="E32" s="119">
        <v>0</v>
      </c>
      <c r="F32" s="119">
        <v>0</v>
      </c>
      <c r="G32" s="119">
        <v>0</v>
      </c>
      <c r="H32" s="88"/>
      <c r="I32" s="87"/>
    </row>
    <row r="33" spans="1:9" ht="15.6">
      <c r="A33" s="76">
        <f t="shared" si="3"/>
        <v>17</v>
      </c>
      <c r="B33" s="177"/>
      <c r="C33" s="180">
        <f t="shared" si="2"/>
        <v>0</v>
      </c>
      <c r="D33" s="119">
        <v>0</v>
      </c>
      <c r="E33" s="119">
        <v>0</v>
      </c>
      <c r="F33" s="119">
        <v>0</v>
      </c>
      <c r="G33" s="119">
        <v>0</v>
      </c>
      <c r="H33" s="88"/>
      <c r="I33" s="87"/>
    </row>
    <row r="34" spans="1:9" ht="15.6">
      <c r="A34" s="76">
        <f t="shared" si="3"/>
        <v>18</v>
      </c>
      <c r="B34" s="177"/>
      <c r="C34" s="180">
        <f t="shared" si="2"/>
        <v>0</v>
      </c>
      <c r="D34" s="119">
        <v>0</v>
      </c>
      <c r="E34" s="119">
        <v>0</v>
      </c>
      <c r="F34" s="119">
        <v>0</v>
      </c>
      <c r="G34" s="119">
        <v>0</v>
      </c>
      <c r="H34" s="88"/>
      <c r="I34" s="87"/>
    </row>
    <row r="35" spans="1:9" ht="15.6">
      <c r="A35" s="76">
        <f>+A34+1</f>
        <v>19</v>
      </c>
      <c r="B35" s="177"/>
      <c r="C35" s="180">
        <f t="shared" si="2"/>
        <v>0</v>
      </c>
      <c r="D35" s="119">
        <v>0</v>
      </c>
      <c r="E35" s="119">
        <v>0</v>
      </c>
      <c r="F35" s="119">
        <v>0</v>
      </c>
      <c r="G35" s="119">
        <v>0</v>
      </c>
      <c r="H35" s="88"/>
      <c r="I35" s="87"/>
    </row>
    <row r="36" spans="1:9" ht="16.2" thickBot="1">
      <c r="A36" s="76">
        <f>+A35+1</f>
        <v>20</v>
      </c>
      <c r="B36" s="89" t="s">
        <v>9</v>
      </c>
      <c r="C36" s="90">
        <f>+SUM(C24:C35)</f>
        <v>0</v>
      </c>
      <c r="D36" s="90">
        <f t="shared" ref="D36:G36" si="4">+SUM(D24:D35)</f>
        <v>0</v>
      </c>
      <c r="E36" s="90">
        <f t="shared" si="4"/>
        <v>0</v>
      </c>
      <c r="F36" s="90">
        <f t="shared" si="4"/>
        <v>0</v>
      </c>
      <c r="G36" s="90">
        <f t="shared" si="4"/>
        <v>0</v>
      </c>
      <c r="H36" s="90"/>
      <c r="I36" s="91"/>
    </row>
    <row r="37" spans="1:9" ht="15.6">
      <c r="A37" s="65"/>
      <c r="B37" s="65" t="s">
        <v>182</v>
      </c>
      <c r="C37" s="65"/>
      <c r="D37" s="78"/>
      <c r="E37" s="92"/>
      <c r="F37" s="76"/>
      <c r="G37" s="65"/>
      <c r="H37" s="65"/>
      <c r="I37" s="93"/>
    </row>
    <row r="38" spans="1:9" ht="15.6">
      <c r="A38" s="65"/>
      <c r="B38" s="68" t="s">
        <v>412</v>
      </c>
      <c r="C38" s="65"/>
      <c r="D38" s="65"/>
      <c r="E38" s="65"/>
      <c r="F38" s="65"/>
      <c r="G38" s="76"/>
      <c r="H38" s="76"/>
      <c r="I38" s="76"/>
    </row>
    <row r="39" spans="1:9" ht="15.6">
      <c r="A39" s="65"/>
      <c r="B39" s="68" t="s">
        <v>191</v>
      </c>
      <c r="C39" s="65"/>
      <c r="D39" s="65"/>
      <c r="E39" s="65"/>
      <c r="F39" s="65"/>
      <c r="G39" s="76"/>
      <c r="H39" s="76"/>
      <c r="I39" s="76"/>
    </row>
    <row r="40" spans="1:9" ht="15.6">
      <c r="A40" s="65"/>
      <c r="B40" s="68" t="s">
        <v>192</v>
      </c>
      <c r="C40" s="65"/>
      <c r="D40" s="65"/>
      <c r="E40" s="65"/>
      <c r="F40" s="65"/>
      <c r="G40" s="76"/>
      <c r="H40" s="76"/>
      <c r="I40" s="76"/>
    </row>
    <row r="41" spans="1:9" ht="15.6">
      <c r="A41" s="65"/>
      <c r="B41" s="873" t="s">
        <v>193</v>
      </c>
      <c r="C41" s="873"/>
      <c r="D41" s="873"/>
      <c r="E41" s="873"/>
      <c r="F41" s="873"/>
      <c r="G41" s="873"/>
      <c r="H41" s="873"/>
      <c r="I41" s="873"/>
    </row>
    <row r="42" spans="1:9" ht="15.6">
      <c r="A42" s="65"/>
      <c r="B42" s="68" t="s">
        <v>190</v>
      </c>
      <c r="C42" s="76"/>
      <c r="D42" s="94"/>
      <c r="E42" s="76"/>
      <c r="F42" s="76"/>
      <c r="G42" s="76"/>
      <c r="H42" s="76"/>
      <c r="I42" s="95"/>
    </row>
    <row r="43" spans="1:9" ht="15.6">
      <c r="A43" s="65"/>
      <c r="B43" s="68"/>
      <c r="C43" s="84"/>
      <c r="D43" s="84"/>
      <c r="E43" s="84"/>
      <c r="F43" s="84"/>
      <c r="G43" s="84"/>
      <c r="H43" s="84"/>
      <c r="I43" s="95"/>
    </row>
    <row r="44" spans="1:9" ht="17.399999999999999">
      <c r="A44" s="67"/>
      <c r="B44" s="874" t="str">
        <f>+B1</f>
        <v>Consolidated Edison Company of New York, Inc.</v>
      </c>
      <c r="C44" s="876"/>
      <c r="D44" s="876"/>
      <c r="E44" s="876"/>
      <c r="F44" s="876"/>
      <c r="G44" s="876"/>
      <c r="H44" s="876"/>
      <c r="I44" s="876"/>
    </row>
    <row r="45" spans="1:9" ht="17.399999999999999">
      <c r="A45" s="67"/>
      <c r="B45" s="874" t="str">
        <f>+B2</f>
        <v>Workpaper 2b19: Accumulated Deferred Income Taxes (ADIT) Workpaper - Prior Year (Schedule 19 Projects)</v>
      </c>
      <c r="C45" s="874"/>
      <c r="D45" s="874"/>
      <c r="E45" s="874"/>
      <c r="F45" s="874"/>
      <c r="G45" s="874"/>
      <c r="H45" s="874"/>
      <c r="I45" s="874"/>
    </row>
    <row r="46" spans="1:9" ht="17.399999999999999">
      <c r="A46" s="65"/>
      <c r="B46" s="71"/>
      <c r="C46" s="65"/>
      <c r="D46" s="65"/>
      <c r="E46" s="65"/>
      <c r="F46" s="65"/>
      <c r="G46" s="65"/>
      <c r="H46" s="65"/>
      <c r="I46" s="72"/>
    </row>
    <row r="47" spans="1:9" ht="15.6">
      <c r="A47" s="65"/>
      <c r="B47" s="123" t="s">
        <v>69</v>
      </c>
      <c r="C47" s="123" t="s">
        <v>70</v>
      </c>
      <c r="D47" s="123" t="s">
        <v>71</v>
      </c>
      <c r="E47" s="123" t="s">
        <v>72</v>
      </c>
      <c r="F47" s="123" t="s">
        <v>73</v>
      </c>
      <c r="G47" s="123" t="s">
        <v>74</v>
      </c>
      <c r="H47" s="123" t="s">
        <v>567</v>
      </c>
      <c r="I47" s="123" t="s">
        <v>76</v>
      </c>
    </row>
    <row r="49" spans="1:9" ht="31.2">
      <c r="A49" s="65"/>
      <c r="B49" s="115" t="s">
        <v>547</v>
      </c>
      <c r="C49" s="71"/>
      <c r="D49" s="71"/>
      <c r="E49" s="113" t="str">
        <f>+E22</f>
        <v>Schedule 19 Projects</v>
      </c>
      <c r="F49" s="71" t="s">
        <v>170</v>
      </c>
      <c r="G49" s="71" t="s">
        <v>171</v>
      </c>
      <c r="H49" s="71"/>
      <c r="I49" s="84"/>
    </row>
    <row r="50" spans="1:9" ht="16.2" thickBot="1">
      <c r="A50" s="65"/>
      <c r="B50" s="68"/>
      <c r="C50" s="71"/>
      <c r="D50" s="71" t="str">
        <f>+D23</f>
        <v>Excluded</v>
      </c>
      <c r="E50" s="71" t="s">
        <v>172</v>
      </c>
      <c r="F50" s="71" t="s">
        <v>172</v>
      </c>
      <c r="G50" s="71" t="s">
        <v>172</v>
      </c>
      <c r="H50" s="85"/>
      <c r="I50" s="71" t="s">
        <v>181</v>
      </c>
    </row>
    <row r="51" spans="1:9" ht="15.6">
      <c r="A51" s="65">
        <f>+A36+1</f>
        <v>21</v>
      </c>
      <c r="B51" s="97" t="s">
        <v>186</v>
      </c>
      <c r="C51" s="181" t="e">
        <f>+SUM(D51:G51)</f>
        <v>#DIV/0!</v>
      </c>
      <c r="D51" s="181">
        <v>0</v>
      </c>
      <c r="E51" s="182" t="e">
        <f>+'2d19-ADIT Proration Actual'!P28</f>
        <v>#DIV/0!</v>
      </c>
      <c r="F51" s="116">
        <v>0</v>
      </c>
      <c r="G51" s="116">
        <v>0</v>
      </c>
      <c r="H51" s="98"/>
      <c r="I51" s="99" t="str">
        <f>"Workpaper 2d, Line "&amp;'2d19-ADIT Proration Actual'!A28&amp;", Col. "&amp;'2d19-ADIT Proration Actual'!P13&amp;""</f>
        <v>Workpaper 2d, Line 13, Col. (n)</v>
      </c>
    </row>
    <row r="52" spans="1:9" ht="15.6">
      <c r="A52" s="65">
        <f>+A51+1</f>
        <v>22</v>
      </c>
      <c r="B52" s="117"/>
      <c r="C52" s="183">
        <f>+SUM(D52:G52)</f>
        <v>0</v>
      </c>
      <c r="D52" s="183"/>
      <c r="E52" s="184">
        <v>0</v>
      </c>
      <c r="F52" s="184"/>
      <c r="G52" s="184"/>
      <c r="H52" s="86"/>
      <c r="I52" s="100"/>
    </row>
    <row r="53" spans="1:9" ht="15.6">
      <c r="A53" s="65">
        <f t="shared" ref="A53:A56" si="5">+A52+1</f>
        <v>23</v>
      </c>
      <c r="B53" s="117"/>
      <c r="C53" s="183">
        <f t="shared" ref="C53:C55" si="6">+SUM(D53:G53)</f>
        <v>0</v>
      </c>
      <c r="D53" s="183"/>
      <c r="E53" s="184"/>
      <c r="F53" s="184"/>
      <c r="G53" s="184"/>
      <c r="H53" s="86"/>
      <c r="I53" s="100"/>
    </row>
    <row r="54" spans="1:9" ht="15.6">
      <c r="A54" s="65">
        <f t="shared" si="5"/>
        <v>24</v>
      </c>
      <c r="B54" s="117"/>
      <c r="C54" s="183">
        <f t="shared" si="6"/>
        <v>0</v>
      </c>
      <c r="D54" s="183"/>
      <c r="E54" s="184"/>
      <c r="F54" s="184"/>
      <c r="G54" s="184"/>
      <c r="H54" s="86"/>
      <c r="I54" s="100"/>
    </row>
    <row r="55" spans="1:9" ht="15.6">
      <c r="A55" s="65">
        <f t="shared" si="5"/>
        <v>25</v>
      </c>
      <c r="B55" s="112"/>
      <c r="C55" s="183">
        <f t="shared" si="6"/>
        <v>0</v>
      </c>
      <c r="D55" s="119">
        <v>0</v>
      </c>
      <c r="E55" s="119">
        <v>0</v>
      </c>
      <c r="F55" s="119">
        <v>0</v>
      </c>
      <c r="G55" s="119">
        <v>0</v>
      </c>
      <c r="H55" s="88"/>
      <c r="I55" s="100"/>
    </row>
    <row r="56" spans="1:9" ht="16.2" thickBot="1">
      <c r="A56" s="65">
        <f t="shared" si="5"/>
        <v>26</v>
      </c>
      <c r="B56" s="89" t="s">
        <v>9</v>
      </c>
      <c r="C56" s="90" t="e">
        <f>+SUM(C51:C55)</f>
        <v>#DIV/0!</v>
      </c>
      <c r="D56" s="90">
        <f t="shared" ref="D56:G56" si="7">+SUM(D51:D55)</f>
        <v>0</v>
      </c>
      <c r="E56" s="90" t="e">
        <f t="shared" si="7"/>
        <v>#DIV/0!</v>
      </c>
      <c r="F56" s="90">
        <f t="shared" si="7"/>
        <v>0</v>
      </c>
      <c r="G56" s="90">
        <f t="shared" si="7"/>
        <v>0</v>
      </c>
      <c r="H56" s="90"/>
      <c r="I56" s="91"/>
    </row>
    <row r="57" spans="1:9" ht="15.6">
      <c r="A57" s="65"/>
      <c r="B57" s="65" t="s">
        <v>183</v>
      </c>
      <c r="C57" s="65"/>
      <c r="D57" s="65"/>
      <c r="E57" s="76"/>
      <c r="F57" s="92"/>
      <c r="G57" s="65"/>
      <c r="H57" s="65"/>
      <c r="I57" s="95"/>
    </row>
    <row r="58" spans="1:9" ht="15.6">
      <c r="A58" s="65"/>
      <c r="B58" s="68" t="s">
        <v>412</v>
      </c>
      <c r="C58" s="65"/>
      <c r="D58" s="65"/>
      <c r="E58" s="65"/>
      <c r="F58" s="65"/>
      <c r="G58" s="76"/>
      <c r="H58" s="76"/>
      <c r="I58" s="76"/>
    </row>
    <row r="59" spans="1:9" ht="15.6">
      <c r="A59" s="65"/>
      <c r="B59" s="68" t="s">
        <v>191</v>
      </c>
      <c r="C59" s="65"/>
      <c r="D59" s="65"/>
      <c r="E59" s="65"/>
      <c r="F59" s="65"/>
      <c r="G59" s="76"/>
      <c r="H59" s="76"/>
      <c r="I59" s="76"/>
    </row>
    <row r="60" spans="1:9" ht="15.6">
      <c r="A60" s="65"/>
      <c r="B60" s="68" t="s">
        <v>192</v>
      </c>
      <c r="C60" s="65"/>
      <c r="D60" s="65"/>
      <c r="E60" s="65"/>
      <c r="F60" s="65"/>
      <c r="G60" s="76"/>
      <c r="H60" s="76"/>
      <c r="I60" s="76"/>
    </row>
    <row r="61" spans="1:9" ht="15.75" customHeight="1">
      <c r="A61" s="65"/>
      <c r="B61" s="873" t="s">
        <v>193</v>
      </c>
      <c r="C61" s="873"/>
      <c r="D61" s="873"/>
      <c r="E61" s="873"/>
      <c r="F61" s="873"/>
      <c r="G61" s="873"/>
      <c r="H61" s="873"/>
      <c r="I61" s="873"/>
    </row>
    <row r="62" spans="1:9" ht="15.6">
      <c r="A62" s="65"/>
      <c r="B62" s="68" t="s">
        <v>190</v>
      </c>
      <c r="C62" s="76"/>
      <c r="D62" s="94"/>
      <c r="E62" s="76"/>
      <c r="F62" s="76"/>
      <c r="G62" s="76"/>
      <c r="H62" s="76"/>
      <c r="I62" s="95"/>
    </row>
    <row r="66" spans="1:9" ht="17.399999999999999">
      <c r="A66" s="67"/>
      <c r="B66" s="101" t="str">
        <f>B1</f>
        <v>Consolidated Edison Company of New York, Inc.</v>
      </c>
      <c r="C66" s="102"/>
      <c r="D66" s="102"/>
      <c r="E66" s="102"/>
      <c r="F66" s="102"/>
      <c r="G66" s="102"/>
      <c r="H66" s="102"/>
      <c r="I66" s="102"/>
    </row>
    <row r="67" spans="1:9" ht="17.399999999999999">
      <c r="A67" s="67"/>
      <c r="B67" s="874" t="str">
        <f>+B2</f>
        <v>Workpaper 2b19: Accumulated Deferred Income Taxes (ADIT) Workpaper - Prior Year (Schedule 19 Projects)</v>
      </c>
      <c r="C67" s="874"/>
      <c r="D67" s="874"/>
      <c r="E67" s="874"/>
      <c r="F67" s="874"/>
      <c r="G67" s="874"/>
      <c r="H67" s="874"/>
      <c r="I67" s="874"/>
    </row>
    <row r="68" spans="1:9" ht="17.399999999999999">
      <c r="A68" s="67"/>
      <c r="B68" s="103"/>
      <c r="C68" s="67"/>
      <c r="D68" s="67"/>
      <c r="E68" s="67"/>
      <c r="F68" s="67"/>
      <c r="G68" s="104"/>
      <c r="H68" s="104"/>
      <c r="I68" s="105"/>
    </row>
    <row r="69" spans="1:9" ht="15.6">
      <c r="A69" s="65"/>
      <c r="B69" s="123" t="s">
        <v>69</v>
      </c>
      <c r="C69" s="123" t="s">
        <v>70</v>
      </c>
      <c r="D69" s="123" t="s">
        <v>71</v>
      </c>
      <c r="E69" s="123" t="s">
        <v>72</v>
      </c>
      <c r="F69" s="123" t="s">
        <v>73</v>
      </c>
      <c r="G69" s="123" t="s">
        <v>74</v>
      </c>
      <c r="H69" s="123" t="s">
        <v>75</v>
      </c>
      <c r="I69" s="123" t="s">
        <v>76</v>
      </c>
    </row>
    <row r="70" spans="1:9" ht="31.2">
      <c r="A70" s="65"/>
      <c r="B70" s="115" t="s">
        <v>548</v>
      </c>
      <c r="C70" s="84" t="s">
        <v>9</v>
      </c>
      <c r="D70" s="106"/>
      <c r="E70" s="114" t="str">
        <f>+E49</f>
        <v>Schedule 19 Projects</v>
      </c>
      <c r="F70" s="106" t="s">
        <v>170</v>
      </c>
      <c r="G70" s="106" t="s">
        <v>171</v>
      </c>
      <c r="H70" s="84"/>
      <c r="I70" s="65"/>
    </row>
    <row r="71" spans="1:9" ht="16.2" thickBot="1">
      <c r="A71" s="65"/>
      <c r="B71" s="68"/>
      <c r="C71" s="84"/>
      <c r="D71" s="84" t="str">
        <f>+D50</f>
        <v>Excluded</v>
      </c>
      <c r="E71" s="84" t="s">
        <v>172</v>
      </c>
      <c r="F71" s="84" t="str">
        <f>+F23</f>
        <v>Related</v>
      </c>
      <c r="G71" s="84" t="str">
        <f>+G23</f>
        <v>Related</v>
      </c>
      <c r="H71" s="107"/>
      <c r="I71" s="71" t="s">
        <v>181</v>
      </c>
    </row>
    <row r="72" spans="1:9" ht="15.6">
      <c r="A72" s="76">
        <f>+A56+1</f>
        <v>27</v>
      </c>
      <c r="B72" s="188"/>
      <c r="C72" s="119">
        <f>+SUM(D72:G72)</f>
        <v>0</v>
      </c>
      <c r="D72" s="119"/>
      <c r="E72" s="119">
        <v>0</v>
      </c>
      <c r="F72" s="119">
        <v>0</v>
      </c>
      <c r="G72" s="119">
        <v>0</v>
      </c>
      <c r="H72" s="182"/>
      <c r="I72" s="108"/>
    </row>
    <row r="73" spans="1:9" ht="15.6">
      <c r="A73" s="76">
        <f>+A72+1</f>
        <v>28</v>
      </c>
      <c r="B73" s="188"/>
      <c r="C73" s="119">
        <f t="shared" ref="C73:C78" si="8">+SUM(D73:G73)</f>
        <v>0</v>
      </c>
      <c r="D73" s="119"/>
      <c r="E73" s="119">
        <v>0</v>
      </c>
      <c r="F73" s="119"/>
      <c r="G73" s="119"/>
      <c r="H73" s="313"/>
      <c r="I73" s="109"/>
    </row>
    <row r="74" spans="1:9" ht="15.6">
      <c r="A74" s="76">
        <f t="shared" ref="A74:A77" si="9">+A73+1</f>
        <v>29</v>
      </c>
      <c r="B74" s="188"/>
      <c r="C74" s="119">
        <f t="shared" si="8"/>
        <v>0</v>
      </c>
      <c r="D74" s="119"/>
      <c r="E74" s="119"/>
      <c r="F74" s="119"/>
      <c r="G74" s="119"/>
      <c r="H74" s="313"/>
      <c r="I74" s="109"/>
    </row>
    <row r="75" spans="1:9" ht="15.6">
      <c r="A75" s="76">
        <f t="shared" si="9"/>
        <v>30</v>
      </c>
      <c r="B75" s="188"/>
      <c r="C75" s="119">
        <f t="shared" si="8"/>
        <v>0</v>
      </c>
      <c r="D75" s="119"/>
      <c r="E75" s="119"/>
      <c r="F75" s="119"/>
      <c r="G75" s="119"/>
      <c r="H75" s="313"/>
      <c r="I75" s="109"/>
    </row>
    <row r="76" spans="1:9" ht="15.6">
      <c r="A76" s="76">
        <f t="shared" si="9"/>
        <v>31</v>
      </c>
      <c r="B76" s="188"/>
      <c r="C76" s="119">
        <f t="shared" si="8"/>
        <v>0</v>
      </c>
      <c r="D76" s="119"/>
      <c r="E76" s="119"/>
      <c r="F76" s="119"/>
      <c r="G76" s="119"/>
      <c r="H76" s="313"/>
      <c r="I76" s="109"/>
    </row>
    <row r="77" spans="1:9" ht="15.6">
      <c r="A77" s="76">
        <f t="shared" si="9"/>
        <v>32</v>
      </c>
      <c r="B77" s="188"/>
      <c r="C77" s="119">
        <f t="shared" si="8"/>
        <v>0</v>
      </c>
      <c r="D77" s="119"/>
      <c r="E77" s="119"/>
      <c r="F77" s="119"/>
      <c r="G77" s="119"/>
      <c r="H77" s="313"/>
      <c r="I77" s="109"/>
    </row>
    <row r="78" spans="1:9" ht="15.6">
      <c r="A78" s="76">
        <f>+A77+1</f>
        <v>33</v>
      </c>
      <c r="B78" s="188"/>
      <c r="C78" s="119">
        <f t="shared" si="8"/>
        <v>0</v>
      </c>
      <c r="D78" s="119"/>
      <c r="E78" s="119"/>
      <c r="F78" s="119"/>
      <c r="G78" s="119"/>
      <c r="H78" s="313"/>
      <c r="I78" s="109"/>
    </row>
    <row r="79" spans="1:9" ht="16.2" thickBot="1">
      <c r="A79" s="76">
        <f>+A78+1</f>
        <v>34</v>
      </c>
      <c r="B79" s="89" t="s">
        <v>9</v>
      </c>
      <c r="C79" s="90">
        <f>+SUM(C72:C78)</f>
        <v>0</v>
      </c>
      <c r="D79" s="90">
        <f t="shared" ref="D79:G79" si="10">+SUM(D72:D78)</f>
        <v>0</v>
      </c>
      <c r="E79" s="90">
        <f t="shared" si="10"/>
        <v>0</v>
      </c>
      <c r="F79" s="90">
        <f t="shared" si="10"/>
        <v>0</v>
      </c>
      <c r="G79" s="90">
        <f t="shared" si="10"/>
        <v>0</v>
      </c>
      <c r="H79" s="90"/>
      <c r="I79" s="91"/>
    </row>
    <row r="81" spans="2:9" ht="15.6">
      <c r="B81" s="65" t="s">
        <v>185</v>
      </c>
      <c r="C81" s="65"/>
      <c r="D81" s="65"/>
      <c r="E81" s="76"/>
      <c r="F81" s="76"/>
      <c r="G81" s="65"/>
      <c r="H81" s="65"/>
      <c r="I81" s="110"/>
    </row>
    <row r="82" spans="2:9" ht="15.6">
      <c r="B82" s="68" t="s">
        <v>412</v>
      </c>
      <c r="C82" s="65"/>
      <c r="D82" s="65"/>
      <c r="E82" s="65"/>
      <c r="F82" s="65"/>
      <c r="G82" s="76"/>
      <c r="H82" s="76"/>
      <c r="I82" s="76"/>
    </row>
    <row r="83" spans="2:9" ht="15.6">
      <c r="B83" s="68" t="s">
        <v>191</v>
      </c>
      <c r="C83" s="65"/>
      <c r="D83" s="65"/>
      <c r="E83" s="65"/>
      <c r="F83" s="65"/>
      <c r="G83" s="76"/>
      <c r="H83" s="76"/>
      <c r="I83" s="76"/>
    </row>
    <row r="84" spans="2:9" ht="15.6">
      <c r="B84" s="68" t="s">
        <v>192</v>
      </c>
      <c r="C84" s="65"/>
      <c r="D84" s="65"/>
      <c r="E84" s="65"/>
      <c r="F84" s="65"/>
      <c r="G84" s="76"/>
      <c r="H84" s="76"/>
      <c r="I84" s="76"/>
    </row>
    <row r="85" spans="2:9" ht="15.75" customHeight="1">
      <c r="B85" s="873" t="s">
        <v>193</v>
      </c>
      <c r="C85" s="873"/>
      <c r="D85" s="873"/>
      <c r="E85" s="873"/>
      <c r="F85" s="873"/>
      <c r="G85" s="873"/>
      <c r="H85" s="873"/>
      <c r="I85" s="873"/>
    </row>
    <row r="86" spans="2:9" ht="15.6">
      <c r="B86" s="68" t="s">
        <v>190</v>
      </c>
      <c r="C86" s="76"/>
      <c r="D86" s="94"/>
      <c r="E86" s="76"/>
      <c r="F86" s="76"/>
      <c r="G86" s="76"/>
      <c r="H86" s="76"/>
      <c r="I86" s="95"/>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959E-71D6-461E-A701-297577A553D0}">
  <sheetPr>
    <pageSetUpPr fitToPage="1"/>
  </sheetPr>
  <dimension ref="A1:I86"/>
  <sheetViews>
    <sheetView topLeftCell="B1" zoomScale="70" zoomScaleNormal="70" zoomScalePageLayoutView="80" workbookViewId="0">
      <selection activeCell="B1" sqref="B1:I1"/>
    </sheetView>
  </sheetViews>
  <sheetFormatPr defaultRowHeight="14.4"/>
  <cols>
    <col min="1" max="1" width="5.5546875" customWidth="1"/>
    <col min="2" max="2" width="56.6640625" customWidth="1"/>
    <col min="3" max="3" width="45.6640625" customWidth="1"/>
    <col min="4" max="4" width="16.44140625" customWidth="1"/>
    <col min="5" max="5" width="19.6640625" customWidth="1"/>
    <col min="6" max="6" width="18.33203125" customWidth="1"/>
    <col min="7" max="7" width="14.44140625" customWidth="1"/>
    <col min="8" max="8" width="17.44140625" customWidth="1"/>
    <col min="9" max="9" width="89.44140625" customWidth="1"/>
  </cols>
  <sheetData>
    <row r="1" spans="1:9" ht="17.399999999999999">
      <c r="A1" s="65"/>
      <c r="B1" s="875" t="s">
        <v>64</v>
      </c>
      <c r="C1" s="875"/>
      <c r="D1" s="875"/>
      <c r="E1" s="875"/>
      <c r="F1" s="875"/>
      <c r="G1" s="875"/>
      <c r="H1" s="875"/>
      <c r="I1" s="875"/>
    </row>
    <row r="2" spans="1:9" ht="17.399999999999999">
      <c r="A2" s="67"/>
      <c r="B2" s="875" t="s">
        <v>742</v>
      </c>
      <c r="C2" s="875"/>
      <c r="D2" s="875"/>
      <c r="E2" s="875"/>
      <c r="F2" s="875"/>
      <c r="G2" s="875"/>
      <c r="H2" s="875"/>
      <c r="I2" s="875"/>
    </row>
    <row r="3" spans="1:9" ht="17.399999999999999">
      <c r="A3" s="65"/>
      <c r="B3" s="877" t="str">
        <f>+'Appendix A'!K3</f>
        <v>Actual or Projected for the 12 Months Ended December ….</v>
      </c>
      <c r="C3" s="877"/>
      <c r="D3" s="877"/>
      <c r="E3" s="877"/>
      <c r="F3" s="877"/>
      <c r="G3" s="877"/>
      <c r="H3" s="877"/>
      <c r="I3" s="877"/>
    </row>
    <row r="4" spans="1:9" ht="17.399999999999999">
      <c r="A4" s="65"/>
      <c r="B4" s="69"/>
      <c r="C4" s="70"/>
      <c r="D4" s="71"/>
      <c r="E4" s="71"/>
      <c r="F4" s="65"/>
      <c r="G4" s="71"/>
      <c r="H4" s="71"/>
      <c r="I4" s="72"/>
    </row>
    <row r="5" spans="1:9" ht="15.6">
      <c r="A5" s="65"/>
      <c r="B5" s="84" t="s">
        <v>69</v>
      </c>
      <c r="C5" s="84" t="s">
        <v>70</v>
      </c>
      <c r="D5" s="84" t="s">
        <v>71</v>
      </c>
      <c r="E5" s="84" t="s">
        <v>72</v>
      </c>
      <c r="F5" s="84" t="s">
        <v>73</v>
      </c>
      <c r="G5" s="84" t="s">
        <v>74</v>
      </c>
      <c r="H5" s="84" t="s">
        <v>75</v>
      </c>
      <c r="I5" s="84" t="s">
        <v>76</v>
      </c>
    </row>
    <row r="6" spans="1:9" ht="31.2">
      <c r="A6" s="65"/>
      <c r="B6" s="68"/>
      <c r="C6" s="65"/>
      <c r="D6" s="113" t="s">
        <v>585</v>
      </c>
      <c r="E6" s="71" t="s">
        <v>170</v>
      </c>
      <c r="F6" s="71" t="s">
        <v>171</v>
      </c>
      <c r="G6" s="71"/>
      <c r="H6" s="71" t="s">
        <v>9</v>
      </c>
      <c r="I6" s="73"/>
    </row>
    <row r="7" spans="1:9" ht="17.399999999999999">
      <c r="A7" s="65"/>
      <c r="B7" s="68"/>
      <c r="C7" s="77" t="s">
        <v>515</v>
      </c>
      <c r="D7" s="71"/>
      <c r="E7" s="71" t="s">
        <v>172</v>
      </c>
      <c r="F7" s="71" t="s">
        <v>172</v>
      </c>
      <c r="G7" s="71"/>
      <c r="H7" s="71" t="s">
        <v>173</v>
      </c>
      <c r="I7" s="73"/>
    </row>
    <row r="8" spans="1:9" ht="24.6">
      <c r="A8" s="74"/>
      <c r="B8" s="75"/>
      <c r="C8" s="77" t="s">
        <v>230</v>
      </c>
      <c r="D8" s="74"/>
      <c r="E8" s="74"/>
      <c r="F8" s="74"/>
      <c r="G8" s="74"/>
      <c r="H8" s="74"/>
      <c r="I8" s="74"/>
    </row>
    <row r="9" spans="1:9" ht="15.6">
      <c r="A9" s="76">
        <v>1</v>
      </c>
      <c r="B9" s="68"/>
      <c r="C9" s="77" t="s">
        <v>179</v>
      </c>
      <c r="D9" s="78">
        <f>+E36</f>
        <v>0</v>
      </c>
      <c r="E9" s="78">
        <f>+F36</f>
        <v>0</v>
      </c>
      <c r="F9" s="78">
        <f>+G36</f>
        <v>0</v>
      </c>
      <c r="G9" s="78"/>
      <c r="H9" s="78"/>
      <c r="I9" s="79" t="str">
        <f>"(Line "&amp;A36&amp;")"</f>
        <v>(Line 20)</v>
      </c>
    </row>
    <row r="10" spans="1:9" ht="15.6">
      <c r="A10" s="76">
        <f>+A9+1</f>
        <v>2</v>
      </c>
      <c r="B10" s="68"/>
      <c r="C10" s="77" t="s">
        <v>188</v>
      </c>
      <c r="D10" s="576">
        <v>0</v>
      </c>
      <c r="E10" s="78">
        <f>+F56</f>
        <v>0</v>
      </c>
      <c r="F10" s="78">
        <f>+G56</f>
        <v>0</v>
      </c>
      <c r="G10" s="78"/>
      <c r="H10" s="78"/>
      <c r="I10" s="79" t="str">
        <f>"(Line "&amp;A56&amp;")"</f>
        <v>(Line 26)</v>
      </c>
    </row>
    <row r="11" spans="1:9" ht="15.6">
      <c r="A11" s="76">
        <f>+A10+1</f>
        <v>3</v>
      </c>
      <c r="B11" s="68"/>
      <c r="C11" s="77" t="s">
        <v>184</v>
      </c>
      <c r="D11" s="80">
        <f>+E79</f>
        <v>0</v>
      </c>
      <c r="E11" s="80">
        <f>+F79</f>
        <v>0</v>
      </c>
      <c r="F11" s="80">
        <f>+G79</f>
        <v>0</v>
      </c>
      <c r="G11" s="80"/>
      <c r="H11" s="78"/>
      <c r="I11" s="79" t="str">
        <f>"(Line "&amp;A79&amp;")"</f>
        <v>(Line 34)</v>
      </c>
    </row>
    <row r="12" spans="1:9" ht="15.6">
      <c r="A12" s="76">
        <f t="shared" ref="A12:A14" si="0">+A11+1</f>
        <v>4</v>
      </c>
      <c r="B12" s="68"/>
      <c r="C12" s="77" t="s">
        <v>174</v>
      </c>
      <c r="D12" s="78">
        <f>+SUM(D9:D11)</f>
        <v>0</v>
      </c>
      <c r="E12" s="78">
        <f t="shared" ref="E12:F12" si="1">+SUM(E9:E11)</f>
        <v>0</v>
      </c>
      <c r="F12" s="78">
        <f t="shared" si="1"/>
        <v>0</v>
      </c>
      <c r="G12" s="78"/>
      <c r="H12" s="78"/>
      <c r="I12" s="79" t="str">
        <f>"(Line "&amp;A9&amp;" + Line "&amp;A10&amp;" + Line "&amp;A11&amp;")"</f>
        <v>(Line 1 + Line 2 + Line 3)</v>
      </c>
    </row>
    <row r="13" spans="1:9" ht="15.6">
      <c r="A13" s="76">
        <f t="shared" si="0"/>
        <v>5</v>
      </c>
      <c r="B13" s="68"/>
      <c r="C13" s="77" t="s">
        <v>611</v>
      </c>
      <c r="D13" s="65"/>
      <c r="E13" s="65"/>
      <c r="F13" s="312" t="e">
        <f>+'Appendix A'!F167</f>
        <v>#DIV/0!</v>
      </c>
      <c r="G13" s="65"/>
      <c r="H13" s="65"/>
      <c r="I13" s="79" t="s">
        <v>427</v>
      </c>
    </row>
    <row r="14" spans="1:9" ht="15.6">
      <c r="A14" s="76">
        <f t="shared" si="0"/>
        <v>6</v>
      </c>
      <c r="B14" s="68"/>
      <c r="C14" s="77" t="s">
        <v>189</v>
      </c>
      <c r="D14" s="65"/>
      <c r="E14" s="312" t="e">
        <f>+'Appendix A'!L20</f>
        <v>#DIV/0!</v>
      </c>
      <c r="F14" s="65"/>
      <c r="G14" s="65"/>
      <c r="H14" s="65"/>
      <c r="I14" s="79" t="s">
        <v>427</v>
      </c>
    </row>
    <row r="15" spans="1:9" ht="15.6">
      <c r="A15" s="76">
        <f>+A14+1</f>
        <v>7</v>
      </c>
      <c r="B15" s="68"/>
      <c r="C15" s="77" t="s">
        <v>343</v>
      </c>
      <c r="D15" s="78">
        <f>+D12</f>
        <v>0</v>
      </c>
      <c r="E15" s="78" t="e">
        <f>+E14*E12</f>
        <v>#DIV/0!</v>
      </c>
      <c r="F15" s="78" t="e">
        <f>+F13*F12</f>
        <v>#DIV/0!</v>
      </c>
      <c r="G15" s="78"/>
      <c r="H15" s="81" t="e">
        <f>SUM(D15:F15)</f>
        <v>#DIV/0!</v>
      </c>
      <c r="I15" s="79" t="str">
        <f>"(Line "&amp;A12&amp;" * Line "&amp;A13&amp;" or Line "&amp;A14&amp;")"</f>
        <v>(Line 4 * Line 5 or Line 6)</v>
      </c>
    </row>
    <row r="18" spans="1:9" ht="15.6">
      <c r="A18" s="65"/>
      <c r="B18" s="68" t="s">
        <v>176</v>
      </c>
      <c r="C18" s="65"/>
      <c r="D18" s="65"/>
      <c r="E18" s="65"/>
      <c r="F18" s="65"/>
      <c r="G18" s="65"/>
      <c r="H18" s="65"/>
      <c r="I18" s="65"/>
    </row>
    <row r="19" spans="1:9" ht="15.6">
      <c r="A19" s="65"/>
      <c r="B19" s="68" t="s">
        <v>177</v>
      </c>
      <c r="C19" s="65"/>
      <c r="D19" s="65"/>
      <c r="E19" s="65"/>
      <c r="F19" s="65"/>
      <c r="G19" s="65"/>
      <c r="H19" s="65"/>
      <c r="I19" s="65"/>
    </row>
    <row r="20" spans="1:9" ht="15.6">
      <c r="A20" s="65"/>
      <c r="B20" s="68"/>
      <c r="C20" s="65"/>
      <c r="D20" s="65"/>
      <c r="E20" s="65"/>
      <c r="F20" s="65"/>
      <c r="G20" s="82"/>
      <c r="H20" s="82"/>
      <c r="I20" s="65"/>
    </row>
    <row r="21" spans="1:9" ht="15.6">
      <c r="A21" s="65"/>
      <c r="B21" s="123" t="s">
        <v>69</v>
      </c>
      <c r="C21" s="123" t="s">
        <v>70</v>
      </c>
      <c r="D21" s="123" t="s">
        <v>71</v>
      </c>
      <c r="E21" s="123" t="s">
        <v>72</v>
      </c>
      <c r="F21" s="123" t="s">
        <v>73</v>
      </c>
      <c r="G21" s="123" t="s">
        <v>74</v>
      </c>
      <c r="H21" s="123" t="s">
        <v>75</v>
      </c>
      <c r="I21" s="123" t="s">
        <v>76</v>
      </c>
    </row>
    <row r="22" spans="1:9" ht="31.2">
      <c r="A22" s="65"/>
      <c r="B22" s="111" t="s">
        <v>612</v>
      </c>
      <c r="C22" s="71"/>
      <c r="D22" s="71"/>
      <c r="E22" s="113" t="str">
        <f>+D6</f>
        <v>Schedule 10 Projects</v>
      </c>
      <c r="F22" s="71" t="s">
        <v>170</v>
      </c>
      <c r="G22" s="71" t="s">
        <v>171</v>
      </c>
      <c r="H22" s="71"/>
      <c r="I22" s="65"/>
    </row>
    <row r="23" spans="1:9" ht="16.2" thickBot="1">
      <c r="A23" s="65"/>
      <c r="B23" s="68"/>
      <c r="C23" s="71" t="s">
        <v>9</v>
      </c>
      <c r="D23" s="71" t="s">
        <v>180</v>
      </c>
      <c r="E23" s="71" t="s">
        <v>172</v>
      </c>
      <c r="F23" s="71" t="s">
        <v>172</v>
      </c>
      <c r="G23" s="71" t="s">
        <v>172</v>
      </c>
      <c r="H23" s="85"/>
      <c r="I23" s="71" t="s">
        <v>181</v>
      </c>
    </row>
    <row r="24" spans="1:9" ht="16.2" thickBot="1">
      <c r="A24" s="76">
        <f>+A15+1</f>
        <v>8</v>
      </c>
      <c r="B24" s="308" t="str">
        <f>+'2a19-ADIT Current Year '!B30</f>
        <v>Alternative Minimum Tax</v>
      </c>
      <c r="C24" s="185">
        <f>+SUM(D24:G24)</f>
        <v>0</v>
      </c>
      <c r="D24" s="118">
        <v>0</v>
      </c>
      <c r="E24" s="118">
        <v>0</v>
      </c>
      <c r="F24" s="118">
        <v>0</v>
      </c>
      <c r="G24" s="118">
        <v>0</v>
      </c>
      <c r="H24" s="86"/>
      <c r="I24" s="87"/>
    </row>
    <row r="25" spans="1:9" ht="15.6">
      <c r="A25" s="76">
        <f>+A24+1</f>
        <v>9</v>
      </c>
      <c r="B25" s="308" t="str">
        <f>+'2a19-ADIT Current Year '!B31</f>
        <v>Net Operating Loss</v>
      </c>
      <c r="C25" s="180">
        <f t="shared" ref="C25:C35" si="2">+SUM(D25:G25)</f>
        <v>0</v>
      </c>
      <c r="D25" s="119">
        <v>0</v>
      </c>
      <c r="E25" s="119">
        <v>0</v>
      </c>
      <c r="F25" s="119">
        <v>0</v>
      </c>
      <c r="G25" s="119">
        <v>0</v>
      </c>
      <c r="H25" s="88"/>
      <c r="I25" s="87"/>
    </row>
    <row r="26" spans="1:9" ht="15.6">
      <c r="A26" s="76">
        <f t="shared" ref="A26:A34" si="3">+A25+1</f>
        <v>10</v>
      </c>
      <c r="B26" s="177"/>
      <c r="C26" s="180">
        <f t="shared" si="2"/>
        <v>0</v>
      </c>
      <c r="D26" s="119">
        <v>0</v>
      </c>
      <c r="E26" s="119">
        <v>0</v>
      </c>
      <c r="F26" s="119">
        <v>0</v>
      </c>
      <c r="G26" s="119">
        <v>0</v>
      </c>
      <c r="H26" s="88"/>
      <c r="I26" s="87"/>
    </row>
    <row r="27" spans="1:9" ht="15.6">
      <c r="A27" s="76">
        <f t="shared" si="3"/>
        <v>11</v>
      </c>
      <c r="B27" s="177"/>
      <c r="C27" s="180">
        <f t="shared" si="2"/>
        <v>0</v>
      </c>
      <c r="D27" s="119">
        <v>0</v>
      </c>
      <c r="E27" s="119">
        <v>0</v>
      </c>
      <c r="F27" s="119">
        <v>0</v>
      </c>
      <c r="G27" s="119">
        <v>0</v>
      </c>
      <c r="H27" s="88"/>
      <c r="I27" s="87"/>
    </row>
    <row r="28" spans="1:9" ht="15.6">
      <c r="A28" s="76">
        <f t="shared" si="3"/>
        <v>12</v>
      </c>
      <c r="B28" s="177"/>
      <c r="C28" s="180">
        <f t="shared" si="2"/>
        <v>0</v>
      </c>
      <c r="D28" s="119">
        <v>0</v>
      </c>
      <c r="E28" s="119">
        <v>0</v>
      </c>
      <c r="F28" s="119">
        <v>0</v>
      </c>
      <c r="G28" s="119">
        <v>0</v>
      </c>
      <c r="H28" s="88"/>
      <c r="I28" s="87"/>
    </row>
    <row r="29" spans="1:9" ht="15.6">
      <c r="A29" s="76">
        <f t="shared" si="3"/>
        <v>13</v>
      </c>
      <c r="B29" s="177"/>
      <c r="C29" s="180">
        <f t="shared" si="2"/>
        <v>0</v>
      </c>
      <c r="D29" s="119">
        <v>0</v>
      </c>
      <c r="E29" s="119">
        <v>0</v>
      </c>
      <c r="F29" s="119">
        <v>0</v>
      </c>
      <c r="G29" s="119">
        <v>0</v>
      </c>
      <c r="H29" s="88"/>
      <c r="I29" s="87"/>
    </row>
    <row r="30" spans="1:9" ht="15.6">
      <c r="A30" s="76">
        <f t="shared" si="3"/>
        <v>14</v>
      </c>
      <c r="B30" s="177"/>
      <c r="C30" s="180">
        <f t="shared" si="2"/>
        <v>0</v>
      </c>
      <c r="D30" s="119">
        <v>0</v>
      </c>
      <c r="E30" s="119">
        <v>0</v>
      </c>
      <c r="F30" s="119">
        <v>0</v>
      </c>
      <c r="G30" s="119">
        <v>0</v>
      </c>
      <c r="H30" s="88"/>
      <c r="I30" s="87"/>
    </row>
    <row r="31" spans="1:9" ht="15.6">
      <c r="A31" s="76">
        <f t="shared" si="3"/>
        <v>15</v>
      </c>
      <c r="B31" s="177"/>
      <c r="C31" s="180">
        <f t="shared" si="2"/>
        <v>0</v>
      </c>
      <c r="D31" s="119">
        <v>0</v>
      </c>
      <c r="E31" s="119">
        <v>0</v>
      </c>
      <c r="F31" s="119">
        <v>0</v>
      </c>
      <c r="G31" s="119">
        <v>0</v>
      </c>
      <c r="H31" s="88"/>
      <c r="I31" s="87"/>
    </row>
    <row r="32" spans="1:9" ht="15.6">
      <c r="A32" s="76">
        <f t="shared" si="3"/>
        <v>16</v>
      </c>
      <c r="B32" s="177"/>
      <c r="C32" s="180">
        <f t="shared" si="2"/>
        <v>0</v>
      </c>
      <c r="D32" s="119">
        <v>0</v>
      </c>
      <c r="E32" s="119">
        <v>0</v>
      </c>
      <c r="F32" s="119">
        <v>0</v>
      </c>
      <c r="G32" s="119">
        <v>0</v>
      </c>
      <c r="H32" s="88"/>
      <c r="I32" s="87"/>
    </row>
    <row r="33" spans="1:9" ht="15.6">
      <c r="A33" s="76">
        <f t="shared" si="3"/>
        <v>17</v>
      </c>
      <c r="B33" s="177"/>
      <c r="C33" s="180">
        <f t="shared" si="2"/>
        <v>0</v>
      </c>
      <c r="D33" s="119">
        <v>0</v>
      </c>
      <c r="E33" s="119">
        <v>0</v>
      </c>
      <c r="F33" s="119">
        <v>0</v>
      </c>
      <c r="G33" s="119">
        <v>0</v>
      </c>
      <c r="H33" s="88"/>
      <c r="I33" s="87"/>
    </row>
    <row r="34" spans="1:9" ht="15.6">
      <c r="A34" s="76">
        <f t="shared" si="3"/>
        <v>18</v>
      </c>
      <c r="B34" s="177"/>
      <c r="C34" s="180">
        <f t="shared" si="2"/>
        <v>0</v>
      </c>
      <c r="D34" s="119">
        <v>0</v>
      </c>
      <c r="E34" s="119">
        <v>0</v>
      </c>
      <c r="F34" s="119">
        <v>0</v>
      </c>
      <c r="G34" s="119">
        <v>0</v>
      </c>
      <c r="H34" s="88"/>
      <c r="I34" s="87"/>
    </row>
    <row r="35" spans="1:9" ht="15.6">
      <c r="A35" s="76">
        <f>+A34+1</f>
        <v>19</v>
      </c>
      <c r="B35" s="177"/>
      <c r="C35" s="180">
        <f t="shared" si="2"/>
        <v>0</v>
      </c>
      <c r="D35" s="119">
        <v>0</v>
      </c>
      <c r="E35" s="119">
        <v>0</v>
      </c>
      <c r="F35" s="119">
        <v>0</v>
      </c>
      <c r="G35" s="119">
        <v>0</v>
      </c>
      <c r="H35" s="88"/>
      <c r="I35" s="87"/>
    </row>
    <row r="36" spans="1:9" ht="16.2" thickBot="1">
      <c r="A36" s="76">
        <f>+A35+1</f>
        <v>20</v>
      </c>
      <c r="B36" s="89" t="s">
        <v>9</v>
      </c>
      <c r="C36" s="90">
        <f>+SUM(C24:C35)</f>
        <v>0</v>
      </c>
      <c r="D36" s="90">
        <f t="shared" ref="D36:G36" si="4">+SUM(D24:D35)</f>
        <v>0</v>
      </c>
      <c r="E36" s="90">
        <f t="shared" si="4"/>
        <v>0</v>
      </c>
      <c r="F36" s="90">
        <f t="shared" si="4"/>
        <v>0</v>
      </c>
      <c r="G36" s="90">
        <f t="shared" si="4"/>
        <v>0</v>
      </c>
      <c r="H36" s="90"/>
      <c r="I36" s="91"/>
    </row>
    <row r="37" spans="1:9" ht="15.6">
      <c r="A37" s="65"/>
      <c r="B37" s="65" t="s">
        <v>182</v>
      </c>
      <c r="C37" s="65"/>
      <c r="D37" s="78"/>
      <c r="E37" s="92"/>
      <c r="F37" s="76"/>
      <c r="G37" s="65"/>
      <c r="H37" s="65"/>
      <c r="I37" s="93"/>
    </row>
    <row r="38" spans="1:9" ht="15.6">
      <c r="A38" s="65"/>
      <c r="B38" s="68" t="s">
        <v>616</v>
      </c>
      <c r="C38" s="65"/>
      <c r="D38" s="65"/>
      <c r="E38" s="65"/>
      <c r="F38" s="65"/>
      <c r="G38" s="76"/>
      <c r="H38" s="76"/>
      <c r="I38" s="76"/>
    </row>
    <row r="39" spans="1:9" ht="15.6">
      <c r="A39" s="65"/>
      <c r="B39" s="68" t="s">
        <v>191</v>
      </c>
      <c r="C39" s="65"/>
      <c r="D39" s="65"/>
      <c r="E39" s="65"/>
      <c r="F39" s="65"/>
      <c r="G39" s="76"/>
      <c r="H39" s="76"/>
      <c r="I39" s="76"/>
    </row>
    <row r="40" spans="1:9" ht="15.6">
      <c r="A40" s="65"/>
      <c r="B40" s="68" t="s">
        <v>192</v>
      </c>
      <c r="C40" s="65"/>
      <c r="D40" s="65"/>
      <c r="E40" s="65"/>
      <c r="F40" s="65"/>
      <c r="G40" s="76"/>
      <c r="H40" s="76"/>
      <c r="I40" s="76"/>
    </row>
    <row r="41" spans="1:9" ht="15.6">
      <c r="A41" s="65"/>
      <c r="B41" s="873" t="s">
        <v>193</v>
      </c>
      <c r="C41" s="873"/>
      <c r="D41" s="873"/>
      <c r="E41" s="873"/>
      <c r="F41" s="873"/>
      <c r="G41" s="873"/>
      <c r="H41" s="873"/>
      <c r="I41" s="873"/>
    </row>
    <row r="42" spans="1:9" ht="15.6">
      <c r="A42" s="65"/>
      <c r="B42" s="68" t="s">
        <v>190</v>
      </c>
      <c r="C42" s="76"/>
      <c r="D42" s="94"/>
      <c r="E42" s="76"/>
      <c r="F42" s="76"/>
      <c r="G42" s="76"/>
      <c r="H42" s="76"/>
      <c r="I42" s="95"/>
    </row>
    <row r="43" spans="1:9" ht="15.6">
      <c r="A43" s="65"/>
      <c r="B43" s="68"/>
      <c r="C43" s="84"/>
      <c r="D43" s="84"/>
      <c r="E43" s="84"/>
      <c r="F43" s="84"/>
      <c r="G43" s="84"/>
      <c r="H43" s="84"/>
      <c r="I43" s="95"/>
    </row>
    <row r="44" spans="1:9" ht="17.399999999999999">
      <c r="A44" s="67"/>
      <c r="B44" s="874" t="str">
        <f>+B1</f>
        <v>Consolidated Edison Company of New York, Inc.</v>
      </c>
      <c r="C44" s="876"/>
      <c r="D44" s="876"/>
      <c r="E44" s="876"/>
      <c r="F44" s="876"/>
      <c r="G44" s="876"/>
      <c r="H44" s="876"/>
      <c r="I44" s="876"/>
    </row>
    <row r="45" spans="1:9" ht="17.399999999999999">
      <c r="A45" s="67"/>
      <c r="B45" s="874" t="str">
        <f>+B2</f>
        <v>Workpaper 2b10: Accumulated Deferred Income Taxes (ADIT) Workpaper - Prior Year (Schedule 10 Projects)</v>
      </c>
      <c r="C45" s="874"/>
      <c r="D45" s="874"/>
      <c r="E45" s="874"/>
      <c r="F45" s="874"/>
      <c r="G45" s="874"/>
      <c r="H45" s="874"/>
      <c r="I45" s="874"/>
    </row>
    <row r="46" spans="1:9" ht="17.399999999999999">
      <c r="A46" s="65"/>
      <c r="B46" s="71"/>
      <c r="C46" s="65"/>
      <c r="D46" s="65"/>
      <c r="E46" s="65"/>
      <c r="F46" s="65"/>
      <c r="G46" s="65"/>
      <c r="H46" s="65"/>
      <c r="I46" s="72"/>
    </row>
    <row r="47" spans="1:9" ht="15.6">
      <c r="A47" s="65"/>
      <c r="B47" s="123" t="s">
        <v>69</v>
      </c>
      <c r="C47" s="123" t="s">
        <v>70</v>
      </c>
      <c r="D47" s="123" t="s">
        <v>71</v>
      </c>
      <c r="E47" s="123" t="s">
        <v>72</v>
      </c>
      <c r="F47" s="123" t="s">
        <v>73</v>
      </c>
      <c r="G47" s="123" t="s">
        <v>74</v>
      </c>
      <c r="H47" s="123" t="s">
        <v>567</v>
      </c>
      <c r="I47" s="123" t="s">
        <v>76</v>
      </c>
    </row>
    <row r="49" spans="1:9" ht="31.2">
      <c r="A49" s="65"/>
      <c r="B49" s="115" t="s">
        <v>614</v>
      </c>
      <c r="C49" s="71"/>
      <c r="D49" s="71"/>
      <c r="E49" s="113" t="str">
        <f>+E22</f>
        <v>Schedule 10 Projects</v>
      </c>
      <c r="F49" s="71" t="s">
        <v>170</v>
      </c>
      <c r="G49" s="71" t="s">
        <v>171</v>
      </c>
      <c r="H49" s="71"/>
      <c r="I49" s="84"/>
    </row>
    <row r="50" spans="1:9" ht="16.2" thickBot="1">
      <c r="A50" s="65"/>
      <c r="B50" s="68"/>
      <c r="C50" s="71"/>
      <c r="D50" s="71" t="str">
        <f>+D23</f>
        <v>Excluded</v>
      </c>
      <c r="E50" s="71" t="s">
        <v>172</v>
      </c>
      <c r="F50" s="71" t="s">
        <v>172</v>
      </c>
      <c r="G50" s="71" t="s">
        <v>172</v>
      </c>
      <c r="H50" s="85"/>
      <c r="I50" s="71" t="s">
        <v>181</v>
      </c>
    </row>
    <row r="51" spans="1:9" ht="15.6">
      <c r="A51" s="65">
        <f>+A36+1</f>
        <v>21</v>
      </c>
      <c r="B51" s="97" t="s">
        <v>186</v>
      </c>
      <c r="C51" s="181" t="e">
        <f>+SUM(D51:G51)</f>
        <v>#DIV/0!</v>
      </c>
      <c r="D51" s="181">
        <v>0</v>
      </c>
      <c r="E51" s="182" t="e">
        <f>+'2d10-ADIT Proration Actual'!P28</f>
        <v>#DIV/0!</v>
      </c>
      <c r="F51" s="116">
        <v>0</v>
      </c>
      <c r="G51" s="116">
        <v>0</v>
      </c>
      <c r="H51" s="98"/>
      <c r="I51" s="99" t="str">
        <f>"Workpaper 2d, Line "&amp;'2d19-ADIT Proration Actual'!A28&amp;", Col. "&amp;'2d19-ADIT Proration Actual'!P13&amp;""</f>
        <v>Workpaper 2d, Line 13, Col. (n)</v>
      </c>
    </row>
    <row r="52" spans="1:9" ht="15.6">
      <c r="A52" s="65">
        <f>+A51+1</f>
        <v>22</v>
      </c>
      <c r="B52" s="117"/>
      <c r="C52" s="183">
        <f>+SUM(D52:G52)</f>
        <v>0</v>
      </c>
      <c r="D52" s="183"/>
      <c r="E52" s="184">
        <v>0</v>
      </c>
      <c r="F52" s="184"/>
      <c r="G52" s="184"/>
      <c r="H52" s="86"/>
      <c r="I52" s="100"/>
    </row>
    <row r="53" spans="1:9" ht="15.6">
      <c r="A53" s="65">
        <f t="shared" ref="A53:A56" si="5">+A52+1</f>
        <v>23</v>
      </c>
      <c r="B53" s="117"/>
      <c r="C53" s="183">
        <f t="shared" ref="C53:C55" si="6">+SUM(D53:G53)</f>
        <v>0</v>
      </c>
      <c r="D53" s="183"/>
      <c r="E53" s="184"/>
      <c r="F53" s="184"/>
      <c r="G53" s="184"/>
      <c r="H53" s="86"/>
      <c r="I53" s="100"/>
    </row>
    <row r="54" spans="1:9" ht="15.6">
      <c r="A54" s="65">
        <f t="shared" si="5"/>
        <v>24</v>
      </c>
      <c r="B54" s="117"/>
      <c r="C54" s="183">
        <f t="shared" si="6"/>
        <v>0</v>
      </c>
      <c r="D54" s="183"/>
      <c r="E54" s="184"/>
      <c r="F54" s="184"/>
      <c r="G54" s="184"/>
      <c r="H54" s="86"/>
      <c r="I54" s="100"/>
    </row>
    <row r="55" spans="1:9" ht="15.6">
      <c r="A55" s="65">
        <f t="shared" si="5"/>
        <v>25</v>
      </c>
      <c r="B55" s="112"/>
      <c r="C55" s="183">
        <f t="shared" si="6"/>
        <v>0</v>
      </c>
      <c r="D55" s="119">
        <v>0</v>
      </c>
      <c r="E55" s="119">
        <v>0</v>
      </c>
      <c r="F55" s="119">
        <v>0</v>
      </c>
      <c r="G55" s="119">
        <v>0</v>
      </c>
      <c r="H55" s="88"/>
      <c r="I55" s="100"/>
    </row>
    <row r="56" spans="1:9" ht="16.2" thickBot="1">
      <c r="A56" s="65">
        <f t="shared" si="5"/>
        <v>26</v>
      </c>
      <c r="B56" s="89" t="s">
        <v>9</v>
      </c>
      <c r="C56" s="90" t="e">
        <f>+SUM(C51:C55)</f>
        <v>#DIV/0!</v>
      </c>
      <c r="D56" s="90">
        <f t="shared" ref="D56:G56" si="7">+SUM(D51:D55)</f>
        <v>0</v>
      </c>
      <c r="E56" s="90" t="e">
        <f t="shared" si="7"/>
        <v>#DIV/0!</v>
      </c>
      <c r="F56" s="90">
        <f t="shared" si="7"/>
        <v>0</v>
      </c>
      <c r="G56" s="90">
        <f t="shared" si="7"/>
        <v>0</v>
      </c>
      <c r="H56" s="90"/>
      <c r="I56" s="91"/>
    </row>
    <row r="57" spans="1:9" ht="15.6">
      <c r="A57" s="65"/>
      <c r="B57" s="65" t="s">
        <v>183</v>
      </c>
      <c r="C57" s="65"/>
      <c r="D57" s="65"/>
      <c r="E57" s="76"/>
      <c r="F57" s="92"/>
      <c r="G57" s="65"/>
      <c r="H57" s="65"/>
      <c r="I57" s="95"/>
    </row>
    <row r="58" spans="1:9" ht="15.6">
      <c r="A58" s="65"/>
      <c r="B58" s="68" t="s">
        <v>616</v>
      </c>
      <c r="C58" s="65"/>
      <c r="D58" s="65"/>
      <c r="E58" s="65"/>
      <c r="F58" s="65"/>
      <c r="G58" s="76"/>
      <c r="H58" s="76"/>
      <c r="I58" s="76"/>
    </row>
    <row r="59" spans="1:9" ht="15.6">
      <c r="A59" s="65"/>
      <c r="B59" s="68" t="s">
        <v>191</v>
      </c>
      <c r="C59" s="65"/>
      <c r="D59" s="65"/>
      <c r="E59" s="65"/>
      <c r="F59" s="65"/>
      <c r="G59" s="76"/>
      <c r="H59" s="76"/>
      <c r="I59" s="76"/>
    </row>
    <row r="60" spans="1:9" ht="15.6">
      <c r="A60" s="65"/>
      <c r="B60" s="68" t="s">
        <v>192</v>
      </c>
      <c r="C60" s="65"/>
      <c r="D60" s="65"/>
      <c r="E60" s="65"/>
      <c r="F60" s="65"/>
      <c r="G60" s="76"/>
      <c r="H60" s="76"/>
      <c r="I60" s="76"/>
    </row>
    <row r="61" spans="1:9" ht="15.75" customHeight="1">
      <c r="A61" s="65"/>
      <c r="B61" s="873" t="s">
        <v>193</v>
      </c>
      <c r="C61" s="873"/>
      <c r="D61" s="873"/>
      <c r="E61" s="873"/>
      <c r="F61" s="873"/>
      <c r="G61" s="873"/>
      <c r="H61" s="873"/>
      <c r="I61" s="873"/>
    </row>
    <row r="62" spans="1:9" ht="15.6">
      <c r="A62" s="65"/>
      <c r="B62" s="68" t="s">
        <v>190</v>
      </c>
      <c r="C62" s="76"/>
      <c r="D62" s="94"/>
      <c r="E62" s="76"/>
      <c r="F62" s="76"/>
      <c r="G62" s="76"/>
      <c r="H62" s="76"/>
      <c r="I62" s="95"/>
    </row>
    <row r="66" spans="1:9" ht="17.399999999999999">
      <c r="A66" s="67"/>
      <c r="B66" s="101" t="str">
        <f>B1</f>
        <v>Consolidated Edison Company of New York, Inc.</v>
      </c>
      <c r="C66" s="102"/>
      <c r="D66" s="102"/>
      <c r="E66" s="102"/>
      <c r="F66" s="102"/>
      <c r="G66" s="102"/>
      <c r="H66" s="102"/>
      <c r="I66" s="102"/>
    </row>
    <row r="67" spans="1:9" ht="17.399999999999999">
      <c r="A67" s="67"/>
      <c r="B67" s="874" t="str">
        <f>+B2</f>
        <v>Workpaper 2b10: Accumulated Deferred Income Taxes (ADIT) Workpaper - Prior Year (Schedule 10 Projects)</v>
      </c>
      <c r="C67" s="874"/>
      <c r="D67" s="874"/>
      <c r="E67" s="874"/>
      <c r="F67" s="874"/>
      <c r="G67" s="874"/>
      <c r="H67" s="874"/>
      <c r="I67" s="874"/>
    </row>
    <row r="68" spans="1:9" ht="17.399999999999999">
      <c r="A68" s="67"/>
      <c r="B68" s="103"/>
      <c r="C68" s="67"/>
      <c r="D68" s="67"/>
      <c r="E68" s="67"/>
      <c r="F68" s="67"/>
      <c r="G68" s="104"/>
      <c r="H68" s="104"/>
      <c r="I68" s="105"/>
    </row>
    <row r="69" spans="1:9" ht="15.6">
      <c r="A69" s="65"/>
      <c r="B69" s="123" t="s">
        <v>69</v>
      </c>
      <c r="C69" s="123" t="s">
        <v>70</v>
      </c>
      <c r="D69" s="123" t="s">
        <v>71</v>
      </c>
      <c r="E69" s="123" t="s">
        <v>72</v>
      </c>
      <c r="F69" s="123" t="s">
        <v>73</v>
      </c>
      <c r="G69" s="123" t="s">
        <v>74</v>
      </c>
      <c r="H69" s="123" t="s">
        <v>75</v>
      </c>
      <c r="I69" s="123" t="s">
        <v>76</v>
      </c>
    </row>
    <row r="70" spans="1:9" ht="31.2">
      <c r="A70" s="65"/>
      <c r="B70" s="115" t="s">
        <v>615</v>
      </c>
      <c r="C70" s="84" t="s">
        <v>9</v>
      </c>
      <c r="D70" s="106"/>
      <c r="E70" s="114" t="str">
        <f>+E49</f>
        <v>Schedule 10 Projects</v>
      </c>
      <c r="F70" s="106" t="s">
        <v>170</v>
      </c>
      <c r="G70" s="106" t="s">
        <v>171</v>
      </c>
      <c r="H70" s="84"/>
      <c r="I70" s="65"/>
    </row>
    <row r="71" spans="1:9" ht="16.2" thickBot="1">
      <c r="A71" s="65"/>
      <c r="B71" s="68"/>
      <c r="C71" s="84"/>
      <c r="D71" s="84" t="str">
        <f>+D50</f>
        <v>Excluded</v>
      </c>
      <c r="E71" s="84" t="s">
        <v>172</v>
      </c>
      <c r="F71" s="84" t="str">
        <f>+F23</f>
        <v>Related</v>
      </c>
      <c r="G71" s="84" t="str">
        <f>+G23</f>
        <v>Related</v>
      </c>
      <c r="H71" s="107"/>
      <c r="I71" s="71" t="s">
        <v>181</v>
      </c>
    </row>
    <row r="72" spans="1:9" ht="15.6">
      <c r="A72" s="76">
        <f>+A56+1</f>
        <v>27</v>
      </c>
      <c r="B72" s="188"/>
      <c r="C72" s="119">
        <f>+SUM(D72:G72)</f>
        <v>0</v>
      </c>
      <c r="D72" s="119"/>
      <c r="E72" s="119">
        <v>0</v>
      </c>
      <c r="F72" s="119">
        <v>0</v>
      </c>
      <c r="G72" s="119">
        <v>0</v>
      </c>
      <c r="H72" s="182"/>
      <c r="I72" s="108"/>
    </row>
    <row r="73" spans="1:9" ht="15.6">
      <c r="A73" s="76">
        <f>+A72+1</f>
        <v>28</v>
      </c>
      <c r="B73" s="188"/>
      <c r="C73" s="119">
        <f t="shared" ref="C73:C78" si="8">+SUM(D73:G73)</f>
        <v>0</v>
      </c>
      <c r="D73" s="119"/>
      <c r="E73" s="119">
        <v>0</v>
      </c>
      <c r="F73" s="119"/>
      <c r="G73" s="119"/>
      <c r="H73" s="313"/>
      <c r="I73" s="109"/>
    </row>
    <row r="74" spans="1:9" ht="15.6">
      <c r="A74" s="76">
        <f t="shared" ref="A74:A77" si="9">+A73+1</f>
        <v>29</v>
      </c>
      <c r="B74" s="188"/>
      <c r="C74" s="119">
        <f t="shared" si="8"/>
        <v>0</v>
      </c>
      <c r="D74" s="119"/>
      <c r="E74" s="119"/>
      <c r="F74" s="119"/>
      <c r="G74" s="119"/>
      <c r="H74" s="313"/>
      <c r="I74" s="109"/>
    </row>
    <row r="75" spans="1:9" ht="15.6">
      <c r="A75" s="76">
        <f t="shared" si="9"/>
        <v>30</v>
      </c>
      <c r="B75" s="188"/>
      <c r="C75" s="119">
        <f t="shared" si="8"/>
        <v>0</v>
      </c>
      <c r="D75" s="119"/>
      <c r="E75" s="119"/>
      <c r="F75" s="119"/>
      <c r="G75" s="119"/>
      <c r="H75" s="313"/>
      <c r="I75" s="109"/>
    </row>
    <row r="76" spans="1:9" ht="15.6">
      <c r="A76" s="76">
        <f t="shared" si="9"/>
        <v>31</v>
      </c>
      <c r="B76" s="188"/>
      <c r="C76" s="119">
        <f t="shared" si="8"/>
        <v>0</v>
      </c>
      <c r="D76" s="119"/>
      <c r="E76" s="119"/>
      <c r="F76" s="119"/>
      <c r="G76" s="119"/>
      <c r="H76" s="313"/>
      <c r="I76" s="109"/>
    </row>
    <row r="77" spans="1:9" ht="15.6">
      <c r="A77" s="76">
        <f t="shared" si="9"/>
        <v>32</v>
      </c>
      <c r="B77" s="188"/>
      <c r="C77" s="119">
        <f t="shared" si="8"/>
        <v>0</v>
      </c>
      <c r="D77" s="119"/>
      <c r="E77" s="119"/>
      <c r="F77" s="119"/>
      <c r="G77" s="119"/>
      <c r="H77" s="313"/>
      <c r="I77" s="109"/>
    </row>
    <row r="78" spans="1:9" ht="15.6">
      <c r="A78" s="76">
        <f>+A77+1</f>
        <v>33</v>
      </c>
      <c r="B78" s="188"/>
      <c r="C78" s="119">
        <f t="shared" si="8"/>
        <v>0</v>
      </c>
      <c r="D78" s="119"/>
      <c r="E78" s="119"/>
      <c r="F78" s="119"/>
      <c r="G78" s="119"/>
      <c r="H78" s="313"/>
      <c r="I78" s="109"/>
    </row>
    <row r="79" spans="1:9" ht="16.2" thickBot="1">
      <c r="A79" s="76">
        <f>+A78+1</f>
        <v>34</v>
      </c>
      <c r="B79" s="89" t="s">
        <v>9</v>
      </c>
      <c r="C79" s="90">
        <f>+SUM(C72:C78)</f>
        <v>0</v>
      </c>
      <c r="D79" s="90">
        <f t="shared" ref="D79:G79" si="10">+SUM(D72:D78)</f>
        <v>0</v>
      </c>
      <c r="E79" s="90">
        <f t="shared" si="10"/>
        <v>0</v>
      </c>
      <c r="F79" s="90">
        <f t="shared" si="10"/>
        <v>0</v>
      </c>
      <c r="G79" s="90">
        <f t="shared" si="10"/>
        <v>0</v>
      </c>
      <c r="H79" s="90"/>
      <c r="I79" s="91"/>
    </row>
    <row r="81" spans="2:9" ht="15.6">
      <c r="B81" s="65" t="s">
        <v>185</v>
      </c>
      <c r="C81" s="65"/>
      <c r="D81" s="65"/>
      <c r="E81" s="76"/>
      <c r="F81" s="76"/>
      <c r="G81" s="65"/>
      <c r="H81" s="65"/>
      <c r="I81" s="110"/>
    </row>
    <row r="82" spans="2:9" ht="15.6">
      <c r="B82" s="68" t="s">
        <v>616</v>
      </c>
      <c r="C82" s="65"/>
      <c r="D82" s="65"/>
      <c r="E82" s="65"/>
      <c r="F82" s="65"/>
      <c r="G82" s="76"/>
      <c r="H82" s="76"/>
      <c r="I82" s="76"/>
    </row>
    <row r="83" spans="2:9" ht="15.6">
      <c r="B83" s="68" t="s">
        <v>191</v>
      </c>
      <c r="C83" s="65"/>
      <c r="D83" s="65"/>
      <c r="E83" s="65"/>
      <c r="F83" s="65"/>
      <c r="G83" s="76"/>
      <c r="H83" s="76"/>
      <c r="I83" s="76"/>
    </row>
    <row r="84" spans="2:9" ht="15.6">
      <c r="B84" s="68" t="s">
        <v>192</v>
      </c>
      <c r="C84" s="65"/>
      <c r="D84" s="65"/>
      <c r="E84" s="65"/>
      <c r="F84" s="65"/>
      <c r="G84" s="76"/>
      <c r="H84" s="76"/>
      <c r="I84" s="76"/>
    </row>
    <row r="85" spans="2:9" ht="15.75" customHeight="1">
      <c r="B85" s="873" t="s">
        <v>193</v>
      </c>
      <c r="C85" s="873"/>
      <c r="D85" s="873"/>
      <c r="E85" s="873"/>
      <c r="F85" s="873"/>
      <c r="G85" s="873"/>
      <c r="H85" s="873"/>
      <c r="I85" s="873"/>
    </row>
    <row r="86" spans="2:9" ht="15.6">
      <c r="B86" s="68" t="s">
        <v>190</v>
      </c>
      <c r="C86" s="76"/>
      <c r="D86" s="94"/>
      <c r="E86" s="76"/>
      <c r="F86" s="76"/>
      <c r="G86" s="76"/>
      <c r="H86" s="76"/>
      <c r="I86" s="95"/>
    </row>
  </sheetData>
  <mergeCells count="9">
    <mergeCell ref="B61:I61"/>
    <mergeCell ref="B67:I67"/>
    <mergeCell ref="B85:I85"/>
    <mergeCell ref="B1:I1"/>
    <mergeCell ref="B2:I2"/>
    <mergeCell ref="B3:I3"/>
    <mergeCell ref="B41:I41"/>
    <mergeCell ref="B44:I44"/>
    <mergeCell ref="B45:I45"/>
  </mergeCells>
  <pageMargins left="0.7" right="0.7" top="0.75" bottom="0.75" header="0.3" footer="0.3"/>
  <pageSetup scale="3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heetViews>
  <sheetFormatPr defaultRowHeight="14.4"/>
  <cols>
    <col min="2" max="2" width="37.6640625" customWidth="1"/>
    <col min="3" max="3" width="12.33203125" bestFit="1" customWidth="1"/>
    <col min="4" max="4" width="12.33203125" customWidth="1"/>
    <col min="5" max="5" width="17.44140625" customWidth="1"/>
    <col min="6" max="6" width="12.33203125" customWidth="1"/>
    <col min="7" max="7" width="13.33203125" bestFit="1" customWidth="1"/>
    <col min="8" max="8" width="18.33203125" customWidth="1"/>
    <col min="9" max="9" width="16.33203125" customWidth="1"/>
    <col min="10" max="10" width="16.44140625" customWidth="1"/>
    <col min="11" max="13" width="14.6640625" customWidth="1"/>
    <col min="14" max="14" width="19.44140625" customWidth="1"/>
    <col min="15" max="15" width="14.33203125" bestFit="1" customWidth="1"/>
    <col min="16" max="16" width="14.6640625" customWidth="1"/>
    <col min="17" max="17" width="11.33203125" customWidth="1"/>
    <col min="18" max="18" width="14.6640625" customWidth="1"/>
    <col min="19" max="19" width="21.6640625" customWidth="1"/>
  </cols>
  <sheetData>
    <row r="1" spans="1:19" ht="18" customHeight="1">
      <c r="B1" s="874" t="s">
        <v>64</v>
      </c>
      <c r="C1" s="874"/>
      <c r="D1" s="874"/>
      <c r="E1" s="874"/>
      <c r="F1" s="874"/>
      <c r="G1" s="874"/>
      <c r="H1" s="874"/>
      <c r="I1" s="874"/>
      <c r="J1" s="874"/>
      <c r="K1" s="874"/>
      <c r="L1" s="874"/>
      <c r="M1" s="874"/>
      <c r="N1" s="874"/>
      <c r="O1" s="874"/>
      <c r="P1" s="874"/>
      <c r="Q1" s="874"/>
      <c r="R1" s="874"/>
      <c r="S1" s="874"/>
    </row>
    <row r="2" spans="1:19" ht="17.399999999999999">
      <c r="B2" s="878" t="s">
        <v>712</v>
      </c>
      <c r="C2" s="878"/>
      <c r="D2" s="878"/>
      <c r="E2" s="878"/>
      <c r="F2" s="878"/>
      <c r="G2" s="878"/>
      <c r="H2" s="878"/>
      <c r="I2" s="878"/>
      <c r="J2" s="878"/>
      <c r="K2" s="878"/>
      <c r="L2" s="878"/>
      <c r="M2" s="878"/>
      <c r="N2" s="878"/>
      <c r="O2" s="878"/>
      <c r="P2" s="878"/>
      <c r="Q2" s="878"/>
      <c r="R2" s="878"/>
      <c r="S2" s="878"/>
    </row>
    <row r="3" spans="1:19" ht="18" customHeight="1">
      <c r="B3" s="877" t="str">
        <f>+'Appendix A'!K3</f>
        <v>Actual or Projected for the 12 Months Ended December ….</v>
      </c>
      <c r="C3" s="877"/>
      <c r="D3" s="877"/>
      <c r="E3" s="877"/>
      <c r="F3" s="877"/>
      <c r="G3" s="877"/>
      <c r="H3" s="877"/>
      <c r="I3" s="877"/>
      <c r="J3" s="877"/>
      <c r="K3" s="877"/>
      <c r="L3" s="877"/>
      <c r="M3" s="877"/>
      <c r="N3" s="877"/>
      <c r="O3" s="877"/>
      <c r="P3" s="877"/>
      <c r="Q3" s="877"/>
      <c r="R3" s="877"/>
      <c r="S3" s="877"/>
    </row>
    <row r="4" spans="1:19" ht="17.399999999999999">
      <c r="B4" s="68"/>
      <c r="C4" s="123"/>
      <c r="D4" s="123"/>
      <c r="E4" s="123"/>
      <c r="F4" s="123"/>
      <c r="G4" s="123"/>
      <c r="H4" s="124"/>
      <c r="I4" s="125"/>
      <c r="J4" s="123"/>
      <c r="K4" s="123"/>
      <c r="L4" s="123"/>
      <c r="M4" s="123"/>
      <c r="N4" s="123"/>
      <c r="O4" s="123"/>
      <c r="P4" s="123"/>
      <c r="Q4" s="123"/>
      <c r="R4" s="123"/>
    </row>
    <row r="5" spans="1:19" ht="17.399999999999999">
      <c r="B5" s="65" t="s">
        <v>194</v>
      </c>
      <c r="C5" s="123"/>
      <c r="D5" s="123"/>
      <c r="E5" s="123"/>
      <c r="F5" s="123"/>
      <c r="G5" s="123"/>
      <c r="H5" s="124"/>
      <c r="I5" s="125"/>
      <c r="J5" s="123"/>
      <c r="K5" s="123"/>
      <c r="L5" s="123"/>
      <c r="M5" s="123"/>
      <c r="N5" s="123"/>
      <c r="O5" s="123"/>
      <c r="P5" s="123"/>
      <c r="Q5" s="123"/>
      <c r="R5" s="123"/>
    </row>
    <row r="6" spans="1:19" ht="15.6">
      <c r="B6" s="126" t="s">
        <v>532</v>
      </c>
      <c r="C6" s="127"/>
      <c r="D6" s="127"/>
      <c r="E6" s="127"/>
      <c r="F6" s="127"/>
      <c r="G6" s="127"/>
      <c r="H6" s="65"/>
      <c r="I6" s="65"/>
      <c r="J6" s="127"/>
      <c r="K6" s="127"/>
      <c r="L6" s="127"/>
      <c r="M6" s="127"/>
      <c r="N6" s="127"/>
      <c r="O6" s="127"/>
      <c r="P6" s="127"/>
      <c r="Q6" s="127"/>
      <c r="R6" s="127"/>
    </row>
    <row r="7" spans="1:19" ht="15.6">
      <c r="B7" s="128" t="s">
        <v>213</v>
      </c>
      <c r="C7" s="127"/>
      <c r="D7" s="127"/>
      <c r="E7" s="127"/>
      <c r="F7" s="127"/>
      <c r="G7" s="127"/>
      <c r="H7" s="127"/>
      <c r="I7" s="127"/>
      <c r="J7" s="127"/>
      <c r="K7" s="127"/>
      <c r="L7" s="127"/>
      <c r="M7" s="127"/>
      <c r="N7" s="127"/>
      <c r="O7" s="127"/>
      <c r="P7" s="127"/>
      <c r="Q7" s="127"/>
      <c r="R7" s="127"/>
    </row>
    <row r="8" spans="1:19" ht="15.6">
      <c r="B8" s="123" t="s">
        <v>69</v>
      </c>
      <c r="C8" s="123" t="s">
        <v>70</v>
      </c>
      <c r="D8" s="123" t="s">
        <v>71</v>
      </c>
      <c r="E8" s="123" t="s">
        <v>72</v>
      </c>
      <c r="F8" s="123" t="s">
        <v>73</v>
      </c>
      <c r="G8" s="123" t="s">
        <v>74</v>
      </c>
      <c r="H8" s="123" t="s">
        <v>75</v>
      </c>
      <c r="I8" s="123" t="s">
        <v>76</v>
      </c>
      <c r="J8" s="123" t="s">
        <v>93</v>
      </c>
      <c r="K8" s="123" t="s">
        <v>94</v>
      </c>
      <c r="L8" s="123" t="s">
        <v>98</v>
      </c>
      <c r="M8" s="123" t="s">
        <v>121</v>
      </c>
      <c r="N8" s="123" t="s">
        <v>195</v>
      </c>
      <c r="O8" s="123" t="s">
        <v>196</v>
      </c>
      <c r="P8" s="123" t="s">
        <v>197</v>
      </c>
      <c r="Q8" s="123" t="s">
        <v>198</v>
      </c>
      <c r="R8" s="123" t="s">
        <v>199</v>
      </c>
      <c r="S8" s="123" t="s">
        <v>500</v>
      </c>
    </row>
    <row r="9" spans="1:19" ht="60">
      <c r="B9" s="129" t="s">
        <v>200</v>
      </c>
      <c r="C9" s="129" t="s">
        <v>201</v>
      </c>
      <c r="D9" s="129" t="s">
        <v>202</v>
      </c>
      <c r="E9" s="129" t="s">
        <v>203</v>
      </c>
      <c r="F9" s="129" t="s">
        <v>204</v>
      </c>
      <c r="G9" s="129" t="s">
        <v>444</v>
      </c>
      <c r="H9" s="129" t="s">
        <v>205</v>
      </c>
      <c r="I9" s="129" t="s">
        <v>499</v>
      </c>
      <c r="J9" s="129" t="s">
        <v>445</v>
      </c>
      <c r="K9" s="129" t="s">
        <v>206</v>
      </c>
      <c r="L9" s="129" t="s">
        <v>446</v>
      </c>
      <c r="M9" s="129" t="s">
        <v>447</v>
      </c>
      <c r="N9" s="129" t="s">
        <v>207</v>
      </c>
      <c r="O9" s="129" t="s">
        <v>210</v>
      </c>
      <c r="P9" s="129" t="s">
        <v>448</v>
      </c>
      <c r="Q9" s="129" t="s">
        <v>449</v>
      </c>
      <c r="R9" s="129" t="s">
        <v>208</v>
      </c>
      <c r="S9" s="129" t="s">
        <v>450</v>
      </c>
    </row>
    <row r="10" spans="1:19" ht="15.6">
      <c r="B10" s="128"/>
      <c r="C10" s="122"/>
      <c r="D10" s="122"/>
      <c r="E10" s="122"/>
      <c r="F10" s="122"/>
      <c r="G10" s="122"/>
      <c r="H10" s="122"/>
      <c r="I10" s="122"/>
      <c r="J10" s="127"/>
      <c r="K10" s="127"/>
      <c r="L10" s="127"/>
      <c r="M10" s="127"/>
      <c r="N10" s="127"/>
      <c r="O10" s="127"/>
      <c r="P10" s="127"/>
      <c r="Q10" s="127"/>
      <c r="R10" s="130"/>
      <c r="S10" s="130"/>
    </row>
    <row r="11" spans="1:19" ht="30">
      <c r="A11" s="325">
        <v>1</v>
      </c>
      <c r="B11" s="131" t="s">
        <v>214</v>
      </c>
      <c r="C11" s="314">
        <v>2020</v>
      </c>
      <c r="D11" s="132"/>
      <c r="E11" s="132"/>
      <c r="F11" s="132"/>
      <c r="G11" s="133">
        <f>365/365</f>
        <v>1</v>
      </c>
      <c r="H11" s="134" t="e">
        <f>+I11+M11+Q11</f>
        <v>#DIV/0!</v>
      </c>
      <c r="I11" s="315">
        <v>0</v>
      </c>
      <c r="J11" s="135"/>
      <c r="K11" s="315">
        <v>0</v>
      </c>
      <c r="L11" s="143" t="e">
        <f>+'Appendix A'!$G$20</f>
        <v>#DIV/0!</v>
      </c>
      <c r="M11" s="136" t="e">
        <f t="shared" ref="M11:M23" si="0">+K11*L11</f>
        <v>#DIV/0!</v>
      </c>
      <c r="N11" s="135"/>
      <c r="O11" s="315">
        <v>0</v>
      </c>
      <c r="P11" s="120" t="e">
        <f>+'Appendix A'!$D$167</f>
        <v>#DIV/0!</v>
      </c>
      <c r="Q11" s="136" t="e">
        <f t="shared" ref="Q11" si="1">+O11*P11</f>
        <v>#DIV/0!</v>
      </c>
      <c r="R11" s="135"/>
      <c r="S11" s="193">
        <f>+J11</f>
        <v>0</v>
      </c>
    </row>
    <row r="12" spans="1:19" ht="15.6">
      <c r="A12" s="325">
        <f>+A11+1</f>
        <v>2</v>
      </c>
      <c r="B12" s="127" t="s">
        <v>125</v>
      </c>
      <c r="C12" s="314">
        <v>2021</v>
      </c>
      <c r="D12" s="137">
        <v>31</v>
      </c>
      <c r="E12" s="138">
        <f>E13+D13</f>
        <v>335</v>
      </c>
      <c r="F12" s="138">
        <f>SUM(D12:D23)</f>
        <v>365</v>
      </c>
      <c r="G12" s="133">
        <f>+E12/F12</f>
        <v>0.9178082191780822</v>
      </c>
      <c r="H12" s="315">
        <v>0</v>
      </c>
      <c r="I12" s="315">
        <v>0</v>
      </c>
      <c r="J12" s="135">
        <f t="shared" ref="J12:J23" si="2">G12*I12</f>
        <v>0</v>
      </c>
      <c r="K12" s="315">
        <v>0</v>
      </c>
      <c r="L12" s="143" t="e">
        <f>+'Appendix A'!$G$20</f>
        <v>#DIV/0!</v>
      </c>
      <c r="M12" s="136" t="e">
        <f t="shared" si="0"/>
        <v>#DIV/0!</v>
      </c>
      <c r="N12" s="135" t="e">
        <f t="shared" ref="N12:N23" si="3">+G12*M12</f>
        <v>#DIV/0!</v>
      </c>
      <c r="O12" s="315">
        <v>0</v>
      </c>
      <c r="P12" s="120" t="e">
        <f>+'Appendix A'!$D$167</f>
        <v>#DIV/0!</v>
      </c>
      <c r="Q12" s="136" t="e">
        <f t="shared" ref="Q12:Q23" si="4">+O12*P12</f>
        <v>#DIV/0!</v>
      </c>
      <c r="R12" s="135" t="e">
        <f t="shared" ref="R12:R23" si="5">+G12*Q12</f>
        <v>#DIV/0!</v>
      </c>
      <c r="S12" s="193" t="e">
        <f t="shared" ref="S12:S24" si="6">+J12+N12+R12</f>
        <v>#DIV/0!</v>
      </c>
    </row>
    <row r="13" spans="1:19" ht="15.6">
      <c r="A13" s="325">
        <f>+A12+1</f>
        <v>3</v>
      </c>
      <c r="B13" s="127" t="s">
        <v>52</v>
      </c>
      <c r="C13" s="314">
        <f>+$C$12</f>
        <v>2021</v>
      </c>
      <c r="D13" s="139">
        <v>28</v>
      </c>
      <c r="E13" s="138">
        <f t="shared" ref="E13:E20" si="7">E14+D14</f>
        <v>307</v>
      </c>
      <c r="F13" s="138">
        <f>F12</f>
        <v>365</v>
      </c>
      <c r="G13" s="133">
        <f t="shared" ref="G13:G23" si="8">+E13/F13</f>
        <v>0.84109589041095889</v>
      </c>
      <c r="H13" s="315">
        <v>0</v>
      </c>
      <c r="I13" s="315">
        <v>0</v>
      </c>
      <c r="J13" s="135">
        <f t="shared" si="2"/>
        <v>0</v>
      </c>
      <c r="K13" s="315">
        <v>0</v>
      </c>
      <c r="L13" s="143" t="e">
        <f>+'Appendix A'!$G$20</f>
        <v>#DIV/0!</v>
      </c>
      <c r="M13" s="136" t="e">
        <f t="shared" si="0"/>
        <v>#DIV/0!</v>
      </c>
      <c r="N13" s="135" t="e">
        <f t="shared" si="3"/>
        <v>#DIV/0!</v>
      </c>
      <c r="O13" s="315">
        <v>0</v>
      </c>
      <c r="P13" s="120" t="e">
        <f>+'Appendix A'!$D$167</f>
        <v>#DIV/0!</v>
      </c>
      <c r="Q13" s="136" t="e">
        <f t="shared" si="4"/>
        <v>#DIV/0!</v>
      </c>
      <c r="R13" s="135" t="e">
        <f t="shared" si="5"/>
        <v>#DIV/0!</v>
      </c>
      <c r="S13" s="193" t="e">
        <f t="shared" si="6"/>
        <v>#DIV/0!</v>
      </c>
    </row>
    <row r="14" spans="1:19" ht="15.6">
      <c r="A14" s="325">
        <f>+A13+1</f>
        <v>4</v>
      </c>
      <c r="B14" s="127" t="s">
        <v>126</v>
      </c>
      <c r="C14" s="314">
        <f t="shared" ref="C14:C23" si="9">+$C$12</f>
        <v>2021</v>
      </c>
      <c r="D14" s="137">
        <v>31</v>
      </c>
      <c r="E14" s="138">
        <f t="shared" si="7"/>
        <v>276</v>
      </c>
      <c r="F14" s="138">
        <f t="shared" ref="F14:F23" si="10">F13</f>
        <v>365</v>
      </c>
      <c r="G14" s="133">
        <f t="shared" si="8"/>
        <v>0.75616438356164384</v>
      </c>
      <c r="H14" s="315">
        <v>0</v>
      </c>
      <c r="I14" s="315">
        <v>0</v>
      </c>
      <c r="J14" s="135">
        <f t="shared" si="2"/>
        <v>0</v>
      </c>
      <c r="K14" s="315">
        <v>0</v>
      </c>
      <c r="L14" s="143" t="e">
        <f>+'Appendix A'!$G$20</f>
        <v>#DIV/0!</v>
      </c>
      <c r="M14" s="136" t="e">
        <f t="shared" si="0"/>
        <v>#DIV/0!</v>
      </c>
      <c r="N14" s="135" t="e">
        <f t="shared" si="3"/>
        <v>#DIV/0!</v>
      </c>
      <c r="O14" s="315">
        <v>0</v>
      </c>
      <c r="P14" s="120" t="e">
        <f>+'Appendix A'!$D$167</f>
        <v>#DIV/0!</v>
      </c>
      <c r="Q14" s="136" t="e">
        <f t="shared" si="4"/>
        <v>#DIV/0!</v>
      </c>
      <c r="R14" s="135" t="e">
        <f t="shared" si="5"/>
        <v>#DIV/0!</v>
      </c>
      <c r="S14" s="193" t="e">
        <f t="shared" si="6"/>
        <v>#DIV/0!</v>
      </c>
    </row>
    <row r="15" spans="1:19" ht="15.6">
      <c r="A15" s="325">
        <f t="shared" ref="A15:A24" si="11">+A14+1</f>
        <v>5</v>
      </c>
      <c r="B15" s="127" t="s">
        <v>54</v>
      </c>
      <c r="C15" s="314">
        <f t="shared" si="9"/>
        <v>2021</v>
      </c>
      <c r="D15" s="137">
        <v>30</v>
      </c>
      <c r="E15" s="138">
        <f t="shared" si="7"/>
        <v>246</v>
      </c>
      <c r="F15" s="138">
        <f t="shared" si="10"/>
        <v>365</v>
      </c>
      <c r="G15" s="133">
        <f t="shared" si="8"/>
        <v>0.67397260273972603</v>
      </c>
      <c r="H15" s="315">
        <v>0</v>
      </c>
      <c r="I15" s="315">
        <v>0</v>
      </c>
      <c r="J15" s="135">
        <f t="shared" si="2"/>
        <v>0</v>
      </c>
      <c r="K15" s="315">
        <v>0</v>
      </c>
      <c r="L15" s="143" t="e">
        <f>+'Appendix A'!$G$20</f>
        <v>#DIV/0!</v>
      </c>
      <c r="M15" s="136" t="e">
        <f t="shared" si="0"/>
        <v>#DIV/0!</v>
      </c>
      <c r="N15" s="135" t="e">
        <f t="shared" si="3"/>
        <v>#DIV/0!</v>
      </c>
      <c r="O15" s="315">
        <v>0</v>
      </c>
      <c r="P15" s="120" t="e">
        <f>+'Appendix A'!$D$167</f>
        <v>#DIV/0!</v>
      </c>
      <c r="Q15" s="136" t="e">
        <f t="shared" si="4"/>
        <v>#DIV/0!</v>
      </c>
      <c r="R15" s="135" t="e">
        <f t="shared" si="5"/>
        <v>#DIV/0!</v>
      </c>
      <c r="S15" s="193" t="e">
        <f t="shared" si="6"/>
        <v>#DIV/0!</v>
      </c>
    </row>
    <row r="16" spans="1:19" ht="15.6">
      <c r="A16" s="325">
        <f t="shared" si="11"/>
        <v>6</v>
      </c>
      <c r="B16" s="127" t="s">
        <v>51</v>
      </c>
      <c r="C16" s="314">
        <f t="shared" si="9"/>
        <v>2021</v>
      </c>
      <c r="D16" s="137">
        <v>31</v>
      </c>
      <c r="E16" s="138">
        <f t="shared" si="7"/>
        <v>215</v>
      </c>
      <c r="F16" s="138">
        <f t="shared" si="10"/>
        <v>365</v>
      </c>
      <c r="G16" s="133">
        <f t="shared" si="8"/>
        <v>0.58904109589041098</v>
      </c>
      <c r="H16" s="315">
        <v>0</v>
      </c>
      <c r="I16" s="315">
        <v>0</v>
      </c>
      <c r="J16" s="135">
        <f t="shared" si="2"/>
        <v>0</v>
      </c>
      <c r="K16" s="315">
        <v>0</v>
      </c>
      <c r="L16" s="143" t="e">
        <f>+'Appendix A'!$G$20</f>
        <v>#DIV/0!</v>
      </c>
      <c r="M16" s="136" t="e">
        <f t="shared" si="0"/>
        <v>#DIV/0!</v>
      </c>
      <c r="N16" s="135" t="e">
        <f t="shared" si="3"/>
        <v>#DIV/0!</v>
      </c>
      <c r="O16" s="315">
        <v>0</v>
      </c>
      <c r="P16" s="120" t="e">
        <f>+'Appendix A'!$D$167</f>
        <v>#DIV/0!</v>
      </c>
      <c r="Q16" s="136" t="e">
        <f t="shared" si="4"/>
        <v>#DIV/0!</v>
      </c>
      <c r="R16" s="135" t="e">
        <f t="shared" si="5"/>
        <v>#DIV/0!</v>
      </c>
      <c r="S16" s="193" t="e">
        <f t="shared" si="6"/>
        <v>#DIV/0!</v>
      </c>
    </row>
    <row r="17" spans="1:19" ht="15.6">
      <c r="A17" s="325">
        <f t="shared" si="11"/>
        <v>7</v>
      </c>
      <c r="B17" s="127" t="s">
        <v>55</v>
      </c>
      <c r="C17" s="314">
        <f t="shared" si="9"/>
        <v>2021</v>
      </c>
      <c r="D17" s="137">
        <v>30</v>
      </c>
      <c r="E17" s="138">
        <f t="shared" si="7"/>
        <v>185</v>
      </c>
      <c r="F17" s="138">
        <f t="shared" si="10"/>
        <v>365</v>
      </c>
      <c r="G17" s="133">
        <f t="shared" si="8"/>
        <v>0.50684931506849318</v>
      </c>
      <c r="H17" s="315">
        <v>0</v>
      </c>
      <c r="I17" s="315">
        <v>0</v>
      </c>
      <c r="J17" s="135">
        <f t="shared" si="2"/>
        <v>0</v>
      </c>
      <c r="K17" s="315">
        <v>0</v>
      </c>
      <c r="L17" s="143" t="e">
        <f>+'Appendix A'!$G$20</f>
        <v>#DIV/0!</v>
      </c>
      <c r="M17" s="136" t="e">
        <f t="shared" si="0"/>
        <v>#DIV/0!</v>
      </c>
      <c r="N17" s="135" t="e">
        <f t="shared" si="3"/>
        <v>#DIV/0!</v>
      </c>
      <c r="O17" s="315">
        <v>0</v>
      </c>
      <c r="P17" s="120" t="e">
        <f>+'Appendix A'!$D$167</f>
        <v>#DIV/0!</v>
      </c>
      <c r="Q17" s="136" t="e">
        <f t="shared" si="4"/>
        <v>#DIV/0!</v>
      </c>
      <c r="R17" s="135" t="e">
        <f t="shared" si="5"/>
        <v>#DIV/0!</v>
      </c>
      <c r="S17" s="193" t="e">
        <f t="shared" si="6"/>
        <v>#DIV/0!</v>
      </c>
    </row>
    <row r="18" spans="1:19" ht="15.6">
      <c r="A18" s="325">
        <f t="shared" si="11"/>
        <v>8</v>
      </c>
      <c r="B18" s="127" t="s">
        <v>56</v>
      </c>
      <c r="C18" s="314">
        <f t="shared" si="9"/>
        <v>2021</v>
      </c>
      <c r="D18" s="137">
        <v>31</v>
      </c>
      <c r="E18" s="138">
        <f t="shared" si="7"/>
        <v>154</v>
      </c>
      <c r="F18" s="138">
        <f t="shared" si="10"/>
        <v>365</v>
      </c>
      <c r="G18" s="133">
        <f t="shared" si="8"/>
        <v>0.42191780821917807</v>
      </c>
      <c r="H18" s="315">
        <v>0</v>
      </c>
      <c r="I18" s="315">
        <v>0</v>
      </c>
      <c r="J18" s="135">
        <f t="shared" si="2"/>
        <v>0</v>
      </c>
      <c r="K18" s="315">
        <v>0</v>
      </c>
      <c r="L18" s="143" t="e">
        <f>+'Appendix A'!$G$20</f>
        <v>#DIV/0!</v>
      </c>
      <c r="M18" s="136" t="e">
        <f t="shared" si="0"/>
        <v>#DIV/0!</v>
      </c>
      <c r="N18" s="135" t="e">
        <f t="shared" si="3"/>
        <v>#DIV/0!</v>
      </c>
      <c r="O18" s="315">
        <v>0</v>
      </c>
      <c r="P18" s="120" t="e">
        <f>+'Appendix A'!$D$167</f>
        <v>#DIV/0!</v>
      </c>
      <c r="Q18" s="136" t="e">
        <f t="shared" si="4"/>
        <v>#DIV/0!</v>
      </c>
      <c r="R18" s="135" t="e">
        <f t="shared" si="5"/>
        <v>#DIV/0!</v>
      </c>
      <c r="S18" s="193" t="e">
        <f t="shared" si="6"/>
        <v>#DIV/0!</v>
      </c>
    </row>
    <row r="19" spans="1:19" ht="15.6">
      <c r="A19" s="325">
        <f t="shared" si="11"/>
        <v>9</v>
      </c>
      <c r="B19" s="127" t="s">
        <v>128</v>
      </c>
      <c r="C19" s="314">
        <f t="shared" si="9"/>
        <v>2021</v>
      </c>
      <c r="D19" s="137">
        <v>31</v>
      </c>
      <c r="E19" s="138">
        <f t="shared" si="7"/>
        <v>123</v>
      </c>
      <c r="F19" s="138">
        <f t="shared" si="10"/>
        <v>365</v>
      </c>
      <c r="G19" s="133">
        <f t="shared" si="8"/>
        <v>0.33698630136986302</v>
      </c>
      <c r="H19" s="315">
        <v>0</v>
      </c>
      <c r="I19" s="315">
        <v>0</v>
      </c>
      <c r="J19" s="135">
        <f t="shared" si="2"/>
        <v>0</v>
      </c>
      <c r="K19" s="315">
        <v>0</v>
      </c>
      <c r="L19" s="143" t="e">
        <f>+'Appendix A'!$G$20</f>
        <v>#DIV/0!</v>
      </c>
      <c r="M19" s="136" t="e">
        <f t="shared" si="0"/>
        <v>#DIV/0!</v>
      </c>
      <c r="N19" s="135" t="e">
        <f t="shared" si="3"/>
        <v>#DIV/0!</v>
      </c>
      <c r="O19" s="315">
        <v>0</v>
      </c>
      <c r="P19" s="120" t="e">
        <f>+'Appendix A'!$D$167</f>
        <v>#DIV/0!</v>
      </c>
      <c r="Q19" s="136" t="e">
        <f t="shared" si="4"/>
        <v>#DIV/0!</v>
      </c>
      <c r="R19" s="135" t="e">
        <f t="shared" si="5"/>
        <v>#DIV/0!</v>
      </c>
      <c r="S19" s="193" t="e">
        <f t="shared" si="6"/>
        <v>#DIV/0!</v>
      </c>
    </row>
    <row r="20" spans="1:19" ht="15.6">
      <c r="A20" s="325">
        <f t="shared" si="11"/>
        <v>10</v>
      </c>
      <c r="B20" s="127" t="s">
        <v>58</v>
      </c>
      <c r="C20" s="314">
        <f t="shared" si="9"/>
        <v>2021</v>
      </c>
      <c r="D20" s="137">
        <v>30</v>
      </c>
      <c r="E20" s="138">
        <f t="shared" si="7"/>
        <v>93</v>
      </c>
      <c r="F20" s="138">
        <f t="shared" si="10"/>
        <v>365</v>
      </c>
      <c r="G20" s="133">
        <f t="shared" si="8"/>
        <v>0.25479452054794521</v>
      </c>
      <c r="H20" s="315">
        <v>0</v>
      </c>
      <c r="I20" s="315">
        <v>0</v>
      </c>
      <c r="J20" s="135">
        <f t="shared" si="2"/>
        <v>0</v>
      </c>
      <c r="K20" s="315">
        <v>0</v>
      </c>
      <c r="L20" s="143" t="e">
        <f>+'Appendix A'!$G$20</f>
        <v>#DIV/0!</v>
      </c>
      <c r="M20" s="136" t="e">
        <f t="shared" si="0"/>
        <v>#DIV/0!</v>
      </c>
      <c r="N20" s="135" t="e">
        <f t="shared" si="3"/>
        <v>#DIV/0!</v>
      </c>
      <c r="O20" s="315">
        <v>0</v>
      </c>
      <c r="P20" s="120" t="e">
        <f>+'Appendix A'!$D$167</f>
        <v>#DIV/0!</v>
      </c>
      <c r="Q20" s="136" t="e">
        <f t="shared" si="4"/>
        <v>#DIV/0!</v>
      </c>
      <c r="R20" s="135" t="e">
        <f t="shared" si="5"/>
        <v>#DIV/0!</v>
      </c>
      <c r="S20" s="193" t="e">
        <f t="shared" si="6"/>
        <v>#DIV/0!</v>
      </c>
    </row>
    <row r="21" spans="1:19" ht="15.6">
      <c r="A21" s="325">
        <f t="shared" si="11"/>
        <v>11</v>
      </c>
      <c r="B21" s="127" t="s">
        <v>59</v>
      </c>
      <c r="C21" s="314">
        <f t="shared" si="9"/>
        <v>2021</v>
      </c>
      <c r="D21" s="137">
        <v>31</v>
      </c>
      <c r="E21" s="138">
        <f>E22+D22</f>
        <v>62</v>
      </c>
      <c r="F21" s="138">
        <f t="shared" si="10"/>
        <v>365</v>
      </c>
      <c r="G21" s="133">
        <f t="shared" si="8"/>
        <v>0.16986301369863013</v>
      </c>
      <c r="H21" s="315">
        <v>0</v>
      </c>
      <c r="I21" s="315">
        <v>0</v>
      </c>
      <c r="J21" s="135">
        <f t="shared" si="2"/>
        <v>0</v>
      </c>
      <c r="K21" s="315">
        <v>0</v>
      </c>
      <c r="L21" s="143" t="e">
        <f>+'Appendix A'!$G$20</f>
        <v>#DIV/0!</v>
      </c>
      <c r="M21" s="136" t="e">
        <f t="shared" si="0"/>
        <v>#DIV/0!</v>
      </c>
      <c r="N21" s="135" t="e">
        <f t="shared" si="3"/>
        <v>#DIV/0!</v>
      </c>
      <c r="O21" s="315">
        <v>0</v>
      </c>
      <c r="P21" s="120" t="e">
        <f>+'Appendix A'!$D$167</f>
        <v>#DIV/0!</v>
      </c>
      <c r="Q21" s="136" t="e">
        <f t="shared" si="4"/>
        <v>#DIV/0!</v>
      </c>
      <c r="R21" s="135" t="e">
        <f t="shared" si="5"/>
        <v>#DIV/0!</v>
      </c>
      <c r="S21" s="193" t="e">
        <f t="shared" si="6"/>
        <v>#DIV/0!</v>
      </c>
    </row>
    <row r="22" spans="1:19" ht="15.6">
      <c r="A22" s="325">
        <f t="shared" si="11"/>
        <v>12</v>
      </c>
      <c r="B22" s="127" t="s">
        <v>60</v>
      </c>
      <c r="C22" s="314">
        <f t="shared" si="9"/>
        <v>2021</v>
      </c>
      <c r="D22" s="137">
        <v>30</v>
      </c>
      <c r="E22" s="138">
        <f>E23+D23</f>
        <v>32</v>
      </c>
      <c r="F22" s="138">
        <f t="shared" si="10"/>
        <v>365</v>
      </c>
      <c r="G22" s="133">
        <f t="shared" si="8"/>
        <v>8.7671232876712329E-2</v>
      </c>
      <c r="H22" s="315">
        <v>0</v>
      </c>
      <c r="I22" s="315">
        <v>0</v>
      </c>
      <c r="J22" s="135">
        <f t="shared" si="2"/>
        <v>0</v>
      </c>
      <c r="K22" s="315">
        <v>0</v>
      </c>
      <c r="L22" s="143" t="e">
        <f>+'Appendix A'!$G$20</f>
        <v>#DIV/0!</v>
      </c>
      <c r="M22" s="136" t="e">
        <f t="shared" si="0"/>
        <v>#DIV/0!</v>
      </c>
      <c r="N22" s="135" t="e">
        <f t="shared" si="3"/>
        <v>#DIV/0!</v>
      </c>
      <c r="O22" s="315">
        <v>0</v>
      </c>
      <c r="P22" s="120" t="e">
        <f>+'Appendix A'!$D$167</f>
        <v>#DIV/0!</v>
      </c>
      <c r="Q22" s="136" t="e">
        <f t="shared" si="4"/>
        <v>#DIV/0!</v>
      </c>
      <c r="R22" s="135" t="e">
        <f t="shared" si="5"/>
        <v>#DIV/0!</v>
      </c>
      <c r="S22" s="193" t="e">
        <f t="shared" si="6"/>
        <v>#DIV/0!</v>
      </c>
    </row>
    <row r="23" spans="1:19" ht="16.8">
      <c r="A23" s="325">
        <f t="shared" si="11"/>
        <v>13</v>
      </c>
      <c r="B23" s="127" t="s">
        <v>129</v>
      </c>
      <c r="C23" s="314">
        <f t="shared" si="9"/>
        <v>2021</v>
      </c>
      <c r="D23" s="369">
        <v>31</v>
      </c>
      <c r="E23" s="138">
        <v>1</v>
      </c>
      <c r="F23" s="138">
        <f t="shared" si="10"/>
        <v>365</v>
      </c>
      <c r="G23" s="133">
        <f t="shared" si="8"/>
        <v>2.7397260273972603E-3</v>
      </c>
      <c r="H23" s="317">
        <v>0</v>
      </c>
      <c r="I23" s="315">
        <v>0</v>
      </c>
      <c r="J23" s="318">
        <f t="shared" si="2"/>
        <v>0</v>
      </c>
      <c r="K23" s="316">
        <v>0</v>
      </c>
      <c r="L23" s="143" t="e">
        <f>+'Appendix A'!$G$20</f>
        <v>#DIV/0!</v>
      </c>
      <c r="M23" s="136" t="e">
        <f t="shared" si="0"/>
        <v>#DIV/0!</v>
      </c>
      <c r="N23" s="140" t="e">
        <f t="shared" si="3"/>
        <v>#DIV/0!</v>
      </c>
      <c r="O23" s="317">
        <v>0</v>
      </c>
      <c r="P23" s="120" t="e">
        <f>+'Appendix A'!$D$167</f>
        <v>#DIV/0!</v>
      </c>
      <c r="Q23" s="136" t="e">
        <f t="shared" si="4"/>
        <v>#DIV/0!</v>
      </c>
      <c r="R23" s="140" t="e">
        <f t="shared" si="5"/>
        <v>#DIV/0!</v>
      </c>
      <c r="S23" s="194" t="e">
        <f t="shared" si="6"/>
        <v>#DIV/0!</v>
      </c>
    </row>
    <row r="24" spans="1:19" ht="15.6">
      <c r="A24" s="325">
        <f t="shared" si="11"/>
        <v>14</v>
      </c>
      <c r="B24" s="141" t="s">
        <v>209</v>
      </c>
      <c r="C24" s="127"/>
      <c r="D24" s="142">
        <f>+SUM(D12:D23)</f>
        <v>365</v>
      </c>
      <c r="E24" s="127"/>
      <c r="F24" s="127"/>
      <c r="G24" s="127"/>
      <c r="H24" s="134" t="e">
        <f>+SUM(H11:H23)</f>
        <v>#DIV/0!</v>
      </c>
      <c r="I24" s="135">
        <f>SUM(I11:I23)</f>
        <v>0</v>
      </c>
      <c r="J24" s="135">
        <f t="shared" ref="J24:O24" si="12">SUM(J11:J23)</f>
        <v>0</v>
      </c>
      <c r="K24" s="135">
        <f t="shared" si="12"/>
        <v>0</v>
      </c>
      <c r="L24" s="135"/>
      <c r="M24" s="135"/>
      <c r="N24" s="135" t="e">
        <f t="shared" ref="N24" si="13">SUM(N11:N23)</f>
        <v>#DIV/0!</v>
      </c>
      <c r="O24" s="135">
        <f t="shared" si="12"/>
        <v>0</v>
      </c>
      <c r="P24" s="135"/>
      <c r="Q24" s="135"/>
      <c r="R24" s="135" t="e">
        <f t="shared" ref="R24" si="14">SUM(R11:R23)</f>
        <v>#DIV/0!</v>
      </c>
      <c r="S24" s="193" t="e">
        <f t="shared" si="6"/>
        <v>#DIV/0!</v>
      </c>
    </row>
    <row r="25" spans="1:19" ht="15.6">
      <c r="B25" s="141"/>
      <c r="C25" s="127"/>
      <c r="D25" s="142"/>
      <c r="E25" s="127"/>
      <c r="F25" s="127"/>
      <c r="G25" s="127"/>
      <c r="H25" s="142"/>
      <c r="I25" s="142"/>
      <c r="J25" s="142"/>
      <c r="K25" s="142"/>
      <c r="L25" s="142"/>
      <c r="M25" s="142"/>
      <c r="N25" s="142"/>
      <c r="O25" s="142"/>
      <c r="P25" s="142"/>
      <c r="Q25" s="142"/>
      <c r="R25" s="142"/>
    </row>
    <row r="26" spans="1:19" ht="15.6">
      <c r="B26" s="141"/>
      <c r="C26" s="127"/>
      <c r="D26" s="142"/>
      <c r="E26" s="127"/>
      <c r="F26" s="127"/>
      <c r="G26" s="127"/>
      <c r="H26" s="142"/>
      <c r="I26" s="142"/>
      <c r="J26" s="142"/>
      <c r="K26" s="142"/>
      <c r="L26" s="142"/>
      <c r="M26" s="142"/>
      <c r="N26" s="142"/>
      <c r="O26" s="142"/>
      <c r="P26" s="142"/>
      <c r="Q26" s="142"/>
      <c r="R26" s="142"/>
    </row>
    <row r="27" spans="1:19" ht="15.6">
      <c r="B27" s="65" t="s">
        <v>215</v>
      </c>
      <c r="C27" s="65"/>
      <c r="D27" s="65"/>
      <c r="E27" s="65"/>
      <c r="F27" s="65"/>
      <c r="G27" s="65"/>
      <c r="H27" s="65"/>
      <c r="I27" s="65"/>
      <c r="J27" s="65"/>
      <c r="K27" s="65"/>
      <c r="L27" s="65"/>
      <c r="M27" s="65"/>
      <c r="N27" s="65"/>
      <c r="O27" s="65"/>
      <c r="P27" s="65"/>
      <c r="Q27" s="65"/>
      <c r="R27" s="65"/>
    </row>
    <row r="28" spans="1:19" ht="15.6">
      <c r="B28" s="65" t="s">
        <v>743</v>
      </c>
      <c r="C28" s="65"/>
      <c r="D28" s="65"/>
      <c r="E28" s="65"/>
      <c r="F28" s="65"/>
      <c r="G28" s="65"/>
      <c r="H28" s="65"/>
      <c r="I28" s="65"/>
      <c r="J28" s="65"/>
      <c r="K28" s="65"/>
      <c r="L28" s="65"/>
      <c r="M28" s="65"/>
      <c r="N28" s="65"/>
      <c r="O28" s="65"/>
      <c r="P28" s="65"/>
      <c r="Q28" s="65"/>
      <c r="R28" s="65"/>
    </row>
  </sheetData>
  <mergeCells count="3">
    <mergeCell ref="B1:S1"/>
    <mergeCell ref="B2:S2"/>
    <mergeCell ref="B3:S3"/>
  </mergeCells>
  <pageMargins left="0.7" right="0.7" top="0.75" bottom="0.75" header="0.3" footer="0.3"/>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D1EA-6A21-4D43-A7D1-14CFDB445C94}">
  <sheetPr>
    <pageSetUpPr fitToPage="1"/>
  </sheetPr>
  <dimension ref="A1:S28"/>
  <sheetViews>
    <sheetView zoomScale="80" zoomScaleNormal="80" zoomScalePageLayoutView="80" workbookViewId="0"/>
  </sheetViews>
  <sheetFormatPr defaultRowHeight="14.4"/>
  <cols>
    <col min="2" max="2" width="37.6640625" customWidth="1"/>
    <col min="3" max="3" width="12.33203125" bestFit="1" customWidth="1"/>
    <col min="4" max="4" width="12.33203125" customWidth="1"/>
    <col min="5" max="5" width="17.44140625" customWidth="1"/>
    <col min="6" max="6" width="12.33203125" customWidth="1"/>
    <col min="7" max="7" width="13.33203125" bestFit="1" customWidth="1"/>
    <col min="8" max="8" width="18.33203125" customWidth="1"/>
    <col min="9" max="9" width="16.33203125" customWidth="1"/>
    <col min="10" max="10" width="16.44140625" customWidth="1"/>
    <col min="11" max="13" width="14.6640625" customWidth="1"/>
    <col min="14" max="14" width="19.44140625" customWidth="1"/>
    <col min="15" max="15" width="14.33203125" bestFit="1" customWidth="1"/>
    <col min="16" max="16" width="14.6640625" customWidth="1"/>
    <col min="17" max="17" width="11.33203125" customWidth="1"/>
    <col min="18" max="18" width="14.6640625" customWidth="1"/>
    <col min="19" max="19" width="21.6640625" customWidth="1"/>
  </cols>
  <sheetData>
    <row r="1" spans="1:19" ht="18" customHeight="1">
      <c r="B1" s="874" t="s">
        <v>64</v>
      </c>
      <c r="C1" s="874"/>
      <c r="D1" s="874"/>
      <c r="E1" s="874"/>
      <c r="F1" s="874"/>
      <c r="G1" s="874"/>
      <c r="H1" s="874"/>
      <c r="I1" s="874"/>
      <c r="J1" s="874"/>
      <c r="K1" s="874"/>
      <c r="L1" s="874"/>
      <c r="M1" s="874"/>
      <c r="N1" s="874"/>
      <c r="O1" s="874"/>
      <c r="P1" s="874"/>
      <c r="Q1" s="874"/>
      <c r="R1" s="874"/>
      <c r="S1" s="874"/>
    </row>
    <row r="2" spans="1:19" ht="17.399999999999999">
      <c r="B2" s="878" t="s">
        <v>713</v>
      </c>
      <c r="C2" s="878"/>
      <c r="D2" s="878"/>
      <c r="E2" s="878"/>
      <c r="F2" s="878"/>
      <c r="G2" s="878"/>
      <c r="H2" s="878"/>
      <c r="I2" s="878"/>
      <c r="J2" s="878"/>
      <c r="K2" s="878"/>
      <c r="L2" s="878"/>
      <c r="M2" s="878"/>
      <c r="N2" s="878"/>
      <c r="O2" s="878"/>
      <c r="P2" s="878"/>
      <c r="Q2" s="878"/>
      <c r="R2" s="878"/>
      <c r="S2" s="878"/>
    </row>
    <row r="3" spans="1:19" ht="18" customHeight="1">
      <c r="B3" s="877" t="str">
        <f>+'Appendix A'!K3</f>
        <v>Actual or Projected for the 12 Months Ended December ….</v>
      </c>
      <c r="C3" s="877"/>
      <c r="D3" s="877"/>
      <c r="E3" s="877"/>
      <c r="F3" s="877"/>
      <c r="G3" s="877"/>
      <c r="H3" s="877"/>
      <c r="I3" s="877"/>
      <c r="J3" s="877"/>
      <c r="K3" s="877"/>
      <c r="L3" s="877"/>
      <c r="M3" s="877"/>
      <c r="N3" s="877"/>
      <c r="O3" s="877"/>
      <c r="P3" s="877"/>
      <c r="Q3" s="877"/>
      <c r="R3" s="877"/>
      <c r="S3" s="877"/>
    </row>
    <row r="4" spans="1:19" ht="17.399999999999999">
      <c r="B4" s="68"/>
      <c r="C4" s="123"/>
      <c r="D4" s="123"/>
      <c r="E4" s="123"/>
      <c r="F4" s="123"/>
      <c r="G4" s="123"/>
      <c r="H4" s="124"/>
      <c r="I4" s="125"/>
      <c r="J4" s="123"/>
      <c r="K4" s="123"/>
      <c r="L4" s="123"/>
      <c r="M4" s="123"/>
      <c r="N4" s="123"/>
      <c r="O4" s="123"/>
      <c r="P4" s="123"/>
      <c r="Q4" s="123"/>
      <c r="R4" s="123"/>
    </row>
    <row r="5" spans="1:19" ht="17.399999999999999">
      <c r="B5" s="65" t="s">
        <v>194</v>
      </c>
      <c r="C5" s="123"/>
      <c r="D5" s="123"/>
      <c r="E5" s="123"/>
      <c r="F5" s="123"/>
      <c r="G5" s="123"/>
      <c r="H5" s="124"/>
      <c r="I5" s="125"/>
      <c r="J5" s="123"/>
      <c r="K5" s="123"/>
      <c r="L5" s="123"/>
      <c r="M5" s="123"/>
      <c r="N5" s="123"/>
      <c r="O5" s="123"/>
      <c r="P5" s="123"/>
      <c r="Q5" s="123"/>
      <c r="R5" s="123"/>
    </row>
    <row r="6" spans="1:19" ht="15.6">
      <c r="B6" s="126" t="s">
        <v>532</v>
      </c>
      <c r="C6" s="127"/>
      <c r="D6" s="127"/>
      <c r="E6" s="127"/>
      <c r="F6" s="127"/>
      <c r="G6" s="127"/>
      <c r="H6" s="65"/>
      <c r="I6" s="65"/>
      <c r="J6" s="127"/>
      <c r="K6" s="127"/>
      <c r="L6" s="127"/>
      <c r="M6" s="127"/>
      <c r="N6" s="127"/>
      <c r="O6" s="127"/>
      <c r="P6" s="127"/>
      <c r="Q6" s="127"/>
      <c r="R6" s="127"/>
    </row>
    <row r="7" spans="1:19" ht="15.6">
      <c r="B7" s="128" t="s">
        <v>213</v>
      </c>
      <c r="C7" s="127"/>
      <c r="D7" s="127"/>
      <c r="E7" s="127"/>
      <c r="F7" s="127"/>
      <c r="G7" s="127"/>
      <c r="H7" s="127"/>
      <c r="I7" s="127"/>
      <c r="J7" s="127"/>
      <c r="K7" s="127"/>
      <c r="L7" s="127"/>
      <c r="M7" s="127"/>
      <c r="N7" s="127"/>
      <c r="O7" s="127"/>
      <c r="P7" s="127"/>
      <c r="Q7" s="127"/>
      <c r="R7" s="127"/>
    </row>
    <row r="8" spans="1:19" ht="15.6">
      <c r="B8" s="123" t="s">
        <v>69</v>
      </c>
      <c r="C8" s="123" t="s">
        <v>70</v>
      </c>
      <c r="D8" s="123" t="s">
        <v>71</v>
      </c>
      <c r="E8" s="123" t="s">
        <v>72</v>
      </c>
      <c r="F8" s="123" t="s">
        <v>73</v>
      </c>
      <c r="G8" s="123" t="s">
        <v>74</v>
      </c>
      <c r="H8" s="123" t="s">
        <v>75</v>
      </c>
      <c r="I8" s="123" t="s">
        <v>76</v>
      </c>
      <c r="J8" s="123" t="s">
        <v>93</v>
      </c>
      <c r="K8" s="123" t="s">
        <v>94</v>
      </c>
      <c r="L8" s="123" t="s">
        <v>98</v>
      </c>
      <c r="M8" s="123" t="s">
        <v>121</v>
      </c>
      <c r="N8" s="123" t="s">
        <v>195</v>
      </c>
      <c r="O8" s="123" t="s">
        <v>196</v>
      </c>
      <c r="P8" s="123" t="s">
        <v>197</v>
      </c>
      <c r="Q8" s="123" t="s">
        <v>198</v>
      </c>
      <c r="R8" s="123" t="s">
        <v>199</v>
      </c>
      <c r="S8" s="123" t="s">
        <v>500</v>
      </c>
    </row>
    <row r="9" spans="1:19" ht="60">
      <c r="B9" s="129" t="s">
        <v>200</v>
      </c>
      <c r="C9" s="129" t="s">
        <v>201</v>
      </c>
      <c r="D9" s="129" t="s">
        <v>202</v>
      </c>
      <c r="E9" s="129" t="s">
        <v>203</v>
      </c>
      <c r="F9" s="129" t="s">
        <v>204</v>
      </c>
      <c r="G9" s="129" t="s">
        <v>444</v>
      </c>
      <c r="H9" s="129" t="s">
        <v>205</v>
      </c>
      <c r="I9" s="129" t="s">
        <v>585</v>
      </c>
      <c r="J9" s="129" t="s">
        <v>445</v>
      </c>
      <c r="K9" s="129" t="s">
        <v>206</v>
      </c>
      <c r="L9" s="129" t="s">
        <v>446</v>
      </c>
      <c r="M9" s="129" t="s">
        <v>447</v>
      </c>
      <c r="N9" s="129" t="s">
        <v>207</v>
      </c>
      <c r="O9" s="129" t="s">
        <v>210</v>
      </c>
      <c r="P9" s="129" t="s">
        <v>448</v>
      </c>
      <c r="Q9" s="129" t="s">
        <v>449</v>
      </c>
      <c r="R9" s="129" t="s">
        <v>208</v>
      </c>
      <c r="S9" s="129" t="s">
        <v>450</v>
      </c>
    </row>
    <row r="10" spans="1:19" ht="15.6">
      <c r="B10" s="128"/>
      <c r="C10" s="122"/>
      <c r="D10" s="122"/>
      <c r="E10" s="122"/>
      <c r="F10" s="122"/>
      <c r="G10" s="122"/>
      <c r="H10" s="122"/>
      <c r="I10" s="122"/>
      <c r="J10" s="127"/>
      <c r="K10" s="127"/>
      <c r="L10" s="127"/>
      <c r="M10" s="127"/>
      <c r="N10" s="127"/>
      <c r="O10" s="127"/>
      <c r="P10" s="127"/>
      <c r="Q10" s="127"/>
      <c r="R10" s="130"/>
      <c r="S10" s="130"/>
    </row>
    <row r="11" spans="1:19" ht="30">
      <c r="A11" s="325">
        <v>1</v>
      </c>
      <c r="B11" s="131" t="s">
        <v>214</v>
      </c>
      <c r="C11" s="314">
        <v>2020</v>
      </c>
      <c r="D11" s="132"/>
      <c r="E11" s="132"/>
      <c r="F11" s="132"/>
      <c r="G11" s="133">
        <f>365/365</f>
        <v>1</v>
      </c>
      <c r="H11" s="134" t="e">
        <f>+I11+M11+Q11</f>
        <v>#DIV/0!</v>
      </c>
      <c r="I11" s="315">
        <v>0</v>
      </c>
      <c r="J11" s="135"/>
      <c r="K11" s="315">
        <v>0</v>
      </c>
      <c r="L11" s="143" t="e">
        <f>+'Appendix A'!$G$20</f>
        <v>#DIV/0!</v>
      </c>
      <c r="M11" s="136" t="e">
        <f t="shared" ref="M11" si="0">+K11*L11</f>
        <v>#DIV/0!</v>
      </c>
      <c r="N11" s="135"/>
      <c r="O11" s="813">
        <v>0</v>
      </c>
      <c r="P11" s="120" t="e">
        <f>+'Appendix A'!$D$167</f>
        <v>#DIV/0!</v>
      </c>
      <c r="Q11" s="136" t="e">
        <f t="shared" ref="Q11" si="1">+O11*P11</f>
        <v>#DIV/0!</v>
      </c>
      <c r="R11" s="135"/>
      <c r="S11" s="193">
        <f>+J11</f>
        <v>0</v>
      </c>
    </row>
    <row r="12" spans="1:19" ht="15.6">
      <c r="A12" s="325">
        <f>+A11+1</f>
        <v>2</v>
      </c>
      <c r="B12" s="127" t="s">
        <v>125</v>
      </c>
      <c r="C12" s="314">
        <v>2021</v>
      </c>
      <c r="D12" s="137">
        <v>31</v>
      </c>
      <c r="E12" s="138">
        <f>E13+D13</f>
        <v>335</v>
      </c>
      <c r="F12" s="138">
        <f>SUM(D12:D23)</f>
        <v>365</v>
      </c>
      <c r="G12" s="133">
        <f>+E12/F12</f>
        <v>0.9178082191780822</v>
      </c>
      <c r="H12" s="315">
        <v>0</v>
      </c>
      <c r="I12" s="315">
        <v>0</v>
      </c>
      <c r="J12" s="135">
        <f t="shared" ref="J12:J23" si="2">G12*I12</f>
        <v>0</v>
      </c>
      <c r="K12" s="315">
        <v>0</v>
      </c>
      <c r="L12" s="143" t="e">
        <f>+'Appendix A'!$G$20</f>
        <v>#DIV/0!</v>
      </c>
      <c r="M12" s="136" t="e">
        <f t="shared" ref="M12:M23" si="3">+K12*L12</f>
        <v>#DIV/0!</v>
      </c>
      <c r="N12" s="135" t="e">
        <f t="shared" ref="N12:N23" si="4">+G12*M12</f>
        <v>#DIV/0!</v>
      </c>
      <c r="O12" s="315">
        <v>0</v>
      </c>
      <c r="P12" s="120" t="e">
        <f>+'Appendix A'!$D$167</f>
        <v>#DIV/0!</v>
      </c>
      <c r="Q12" s="136" t="e">
        <f t="shared" ref="Q12:Q23" si="5">+O12*P12</f>
        <v>#DIV/0!</v>
      </c>
      <c r="R12" s="135" t="e">
        <f t="shared" ref="R12:R23" si="6">+G12*Q12</f>
        <v>#DIV/0!</v>
      </c>
      <c r="S12" s="193" t="e">
        <f t="shared" ref="S12:S24" si="7">+J12+N12+R12</f>
        <v>#DIV/0!</v>
      </c>
    </row>
    <row r="13" spans="1:19" ht="15.6">
      <c r="A13" s="325">
        <f>+A12+1</f>
        <v>3</v>
      </c>
      <c r="B13" s="127" t="s">
        <v>52</v>
      </c>
      <c r="C13" s="314">
        <f>+$C$12</f>
        <v>2021</v>
      </c>
      <c r="D13" s="139">
        <v>28</v>
      </c>
      <c r="E13" s="138">
        <f t="shared" ref="E13:E20" si="8">E14+D14</f>
        <v>307</v>
      </c>
      <c r="F13" s="138">
        <f>F12</f>
        <v>365</v>
      </c>
      <c r="G13" s="133">
        <f t="shared" ref="G13:G23" si="9">+E13/F13</f>
        <v>0.84109589041095889</v>
      </c>
      <c r="H13" s="315">
        <v>0</v>
      </c>
      <c r="I13" s="315">
        <v>0</v>
      </c>
      <c r="J13" s="135">
        <f t="shared" si="2"/>
        <v>0</v>
      </c>
      <c r="K13" s="315">
        <v>0</v>
      </c>
      <c r="L13" s="143" t="e">
        <f>+'Appendix A'!$G$20</f>
        <v>#DIV/0!</v>
      </c>
      <c r="M13" s="136" t="e">
        <f t="shared" si="3"/>
        <v>#DIV/0!</v>
      </c>
      <c r="N13" s="135" t="e">
        <f t="shared" si="4"/>
        <v>#DIV/0!</v>
      </c>
      <c r="O13" s="315">
        <v>0</v>
      </c>
      <c r="P13" s="120" t="e">
        <f>+'Appendix A'!$D$167</f>
        <v>#DIV/0!</v>
      </c>
      <c r="Q13" s="136" t="e">
        <f t="shared" si="5"/>
        <v>#DIV/0!</v>
      </c>
      <c r="R13" s="135" t="e">
        <f t="shared" si="6"/>
        <v>#DIV/0!</v>
      </c>
      <c r="S13" s="193" t="e">
        <f t="shared" si="7"/>
        <v>#DIV/0!</v>
      </c>
    </row>
    <row r="14" spans="1:19" ht="15.6">
      <c r="A14" s="325">
        <f>+A13+1</f>
        <v>4</v>
      </c>
      <c r="B14" s="127" t="s">
        <v>126</v>
      </c>
      <c r="C14" s="314">
        <f t="shared" ref="C14:C23" si="10">+$C$12</f>
        <v>2021</v>
      </c>
      <c r="D14" s="137">
        <v>31</v>
      </c>
      <c r="E14" s="138">
        <f t="shared" si="8"/>
        <v>276</v>
      </c>
      <c r="F14" s="138">
        <f t="shared" ref="F14:F23" si="11">F13</f>
        <v>365</v>
      </c>
      <c r="G14" s="133">
        <f t="shared" si="9"/>
        <v>0.75616438356164384</v>
      </c>
      <c r="H14" s="315">
        <v>0</v>
      </c>
      <c r="I14" s="315">
        <v>0</v>
      </c>
      <c r="J14" s="135">
        <f t="shared" si="2"/>
        <v>0</v>
      </c>
      <c r="K14" s="315">
        <v>0</v>
      </c>
      <c r="L14" s="143" t="e">
        <f>+'Appendix A'!$G$20</f>
        <v>#DIV/0!</v>
      </c>
      <c r="M14" s="136" t="e">
        <f t="shared" si="3"/>
        <v>#DIV/0!</v>
      </c>
      <c r="N14" s="135" t="e">
        <f t="shared" si="4"/>
        <v>#DIV/0!</v>
      </c>
      <c r="O14" s="315">
        <v>0</v>
      </c>
      <c r="P14" s="120" t="e">
        <f>+'Appendix A'!$D$167</f>
        <v>#DIV/0!</v>
      </c>
      <c r="Q14" s="136" t="e">
        <f t="shared" si="5"/>
        <v>#DIV/0!</v>
      </c>
      <c r="R14" s="135" t="e">
        <f t="shared" si="6"/>
        <v>#DIV/0!</v>
      </c>
      <c r="S14" s="193" t="e">
        <f t="shared" si="7"/>
        <v>#DIV/0!</v>
      </c>
    </row>
    <row r="15" spans="1:19" ht="15.6">
      <c r="A15" s="325">
        <f t="shared" ref="A15:A24" si="12">+A14+1</f>
        <v>5</v>
      </c>
      <c r="B15" s="127" t="s">
        <v>54</v>
      </c>
      <c r="C15" s="314">
        <f t="shared" si="10"/>
        <v>2021</v>
      </c>
      <c r="D15" s="137">
        <v>30</v>
      </c>
      <c r="E15" s="138">
        <f t="shared" si="8"/>
        <v>246</v>
      </c>
      <c r="F15" s="138">
        <f t="shared" si="11"/>
        <v>365</v>
      </c>
      <c r="G15" s="133">
        <f t="shared" si="9"/>
        <v>0.67397260273972603</v>
      </c>
      <c r="H15" s="315">
        <v>0</v>
      </c>
      <c r="I15" s="315">
        <v>0</v>
      </c>
      <c r="J15" s="135">
        <f t="shared" si="2"/>
        <v>0</v>
      </c>
      <c r="K15" s="315">
        <v>0</v>
      </c>
      <c r="L15" s="143" t="e">
        <f>+'Appendix A'!$G$20</f>
        <v>#DIV/0!</v>
      </c>
      <c r="M15" s="136" t="e">
        <f t="shared" si="3"/>
        <v>#DIV/0!</v>
      </c>
      <c r="N15" s="135" t="e">
        <f t="shared" si="4"/>
        <v>#DIV/0!</v>
      </c>
      <c r="O15" s="315">
        <v>0</v>
      </c>
      <c r="P15" s="120" t="e">
        <f>+'Appendix A'!$D$167</f>
        <v>#DIV/0!</v>
      </c>
      <c r="Q15" s="136" t="e">
        <f t="shared" si="5"/>
        <v>#DIV/0!</v>
      </c>
      <c r="R15" s="135" t="e">
        <f t="shared" si="6"/>
        <v>#DIV/0!</v>
      </c>
      <c r="S15" s="193" t="e">
        <f t="shared" si="7"/>
        <v>#DIV/0!</v>
      </c>
    </row>
    <row r="16" spans="1:19" ht="15.6">
      <c r="A16" s="325">
        <f t="shared" si="12"/>
        <v>6</v>
      </c>
      <c r="B16" s="127" t="s">
        <v>51</v>
      </c>
      <c r="C16" s="314">
        <f t="shared" si="10"/>
        <v>2021</v>
      </c>
      <c r="D16" s="137">
        <v>31</v>
      </c>
      <c r="E16" s="138">
        <f t="shared" si="8"/>
        <v>215</v>
      </c>
      <c r="F16" s="138">
        <f t="shared" si="11"/>
        <v>365</v>
      </c>
      <c r="G16" s="133">
        <f t="shared" si="9"/>
        <v>0.58904109589041098</v>
      </c>
      <c r="H16" s="315">
        <v>0</v>
      </c>
      <c r="I16" s="315">
        <v>0</v>
      </c>
      <c r="J16" s="135">
        <f t="shared" si="2"/>
        <v>0</v>
      </c>
      <c r="K16" s="315">
        <v>0</v>
      </c>
      <c r="L16" s="143" t="e">
        <f>+'Appendix A'!$G$20</f>
        <v>#DIV/0!</v>
      </c>
      <c r="M16" s="136" t="e">
        <f t="shared" si="3"/>
        <v>#DIV/0!</v>
      </c>
      <c r="N16" s="135" t="e">
        <f t="shared" si="4"/>
        <v>#DIV/0!</v>
      </c>
      <c r="O16" s="315">
        <v>0</v>
      </c>
      <c r="P16" s="120" t="e">
        <f>+'Appendix A'!$D$167</f>
        <v>#DIV/0!</v>
      </c>
      <c r="Q16" s="136" t="e">
        <f t="shared" si="5"/>
        <v>#DIV/0!</v>
      </c>
      <c r="R16" s="135" t="e">
        <f t="shared" si="6"/>
        <v>#DIV/0!</v>
      </c>
      <c r="S16" s="193" t="e">
        <f t="shared" si="7"/>
        <v>#DIV/0!</v>
      </c>
    </row>
    <row r="17" spans="1:19" ht="15.6">
      <c r="A17" s="325">
        <f t="shared" si="12"/>
        <v>7</v>
      </c>
      <c r="B17" s="127" t="s">
        <v>55</v>
      </c>
      <c r="C17" s="314">
        <f t="shared" si="10"/>
        <v>2021</v>
      </c>
      <c r="D17" s="137">
        <v>30</v>
      </c>
      <c r="E17" s="138">
        <f t="shared" si="8"/>
        <v>185</v>
      </c>
      <c r="F17" s="138">
        <f t="shared" si="11"/>
        <v>365</v>
      </c>
      <c r="G17" s="133">
        <f t="shared" si="9"/>
        <v>0.50684931506849318</v>
      </c>
      <c r="H17" s="315">
        <v>0</v>
      </c>
      <c r="I17" s="315">
        <v>0</v>
      </c>
      <c r="J17" s="135">
        <f t="shared" si="2"/>
        <v>0</v>
      </c>
      <c r="K17" s="315">
        <v>0</v>
      </c>
      <c r="L17" s="143" t="e">
        <f>+'Appendix A'!$G$20</f>
        <v>#DIV/0!</v>
      </c>
      <c r="M17" s="136" t="e">
        <f t="shared" si="3"/>
        <v>#DIV/0!</v>
      </c>
      <c r="N17" s="135" t="e">
        <f t="shared" si="4"/>
        <v>#DIV/0!</v>
      </c>
      <c r="O17" s="315">
        <v>0</v>
      </c>
      <c r="P17" s="120" t="e">
        <f>+'Appendix A'!$D$167</f>
        <v>#DIV/0!</v>
      </c>
      <c r="Q17" s="136" t="e">
        <f t="shared" si="5"/>
        <v>#DIV/0!</v>
      </c>
      <c r="R17" s="135" t="e">
        <f t="shared" si="6"/>
        <v>#DIV/0!</v>
      </c>
      <c r="S17" s="193" t="e">
        <f t="shared" si="7"/>
        <v>#DIV/0!</v>
      </c>
    </row>
    <row r="18" spans="1:19" ht="15.6">
      <c r="A18" s="325">
        <f t="shared" si="12"/>
        <v>8</v>
      </c>
      <c r="B18" s="127" t="s">
        <v>56</v>
      </c>
      <c r="C18" s="314">
        <f t="shared" si="10"/>
        <v>2021</v>
      </c>
      <c r="D18" s="137">
        <v>31</v>
      </c>
      <c r="E18" s="138">
        <f t="shared" si="8"/>
        <v>154</v>
      </c>
      <c r="F18" s="138">
        <f t="shared" si="11"/>
        <v>365</v>
      </c>
      <c r="G18" s="133">
        <f t="shared" si="9"/>
        <v>0.42191780821917807</v>
      </c>
      <c r="H18" s="315">
        <v>0</v>
      </c>
      <c r="I18" s="315">
        <v>0</v>
      </c>
      <c r="J18" s="135">
        <f t="shared" si="2"/>
        <v>0</v>
      </c>
      <c r="K18" s="315">
        <v>0</v>
      </c>
      <c r="L18" s="143" t="e">
        <f>+'Appendix A'!$G$20</f>
        <v>#DIV/0!</v>
      </c>
      <c r="M18" s="136" t="e">
        <f t="shared" si="3"/>
        <v>#DIV/0!</v>
      </c>
      <c r="N18" s="135" t="e">
        <f t="shared" si="4"/>
        <v>#DIV/0!</v>
      </c>
      <c r="O18" s="315">
        <v>0</v>
      </c>
      <c r="P18" s="120" t="e">
        <f>+'Appendix A'!$D$167</f>
        <v>#DIV/0!</v>
      </c>
      <c r="Q18" s="136" t="e">
        <f t="shared" si="5"/>
        <v>#DIV/0!</v>
      </c>
      <c r="R18" s="135" t="e">
        <f t="shared" si="6"/>
        <v>#DIV/0!</v>
      </c>
      <c r="S18" s="193" t="e">
        <f t="shared" si="7"/>
        <v>#DIV/0!</v>
      </c>
    </row>
    <row r="19" spans="1:19" ht="15.6">
      <c r="A19" s="325">
        <f t="shared" si="12"/>
        <v>9</v>
      </c>
      <c r="B19" s="127" t="s">
        <v>128</v>
      </c>
      <c r="C19" s="314">
        <f t="shared" si="10"/>
        <v>2021</v>
      </c>
      <c r="D19" s="137">
        <v>31</v>
      </c>
      <c r="E19" s="138">
        <f t="shared" si="8"/>
        <v>123</v>
      </c>
      <c r="F19" s="138">
        <f t="shared" si="11"/>
        <v>365</v>
      </c>
      <c r="G19" s="133">
        <f t="shared" si="9"/>
        <v>0.33698630136986302</v>
      </c>
      <c r="H19" s="315">
        <v>0</v>
      </c>
      <c r="I19" s="315">
        <v>0</v>
      </c>
      <c r="J19" s="135">
        <f t="shared" si="2"/>
        <v>0</v>
      </c>
      <c r="K19" s="315">
        <v>0</v>
      </c>
      <c r="L19" s="143" t="e">
        <f>+'Appendix A'!$G$20</f>
        <v>#DIV/0!</v>
      </c>
      <c r="M19" s="136" t="e">
        <f t="shared" si="3"/>
        <v>#DIV/0!</v>
      </c>
      <c r="N19" s="135" t="e">
        <f t="shared" si="4"/>
        <v>#DIV/0!</v>
      </c>
      <c r="O19" s="315">
        <v>0</v>
      </c>
      <c r="P19" s="120" t="e">
        <f>+'Appendix A'!$D$167</f>
        <v>#DIV/0!</v>
      </c>
      <c r="Q19" s="136" t="e">
        <f t="shared" si="5"/>
        <v>#DIV/0!</v>
      </c>
      <c r="R19" s="135" t="e">
        <f t="shared" si="6"/>
        <v>#DIV/0!</v>
      </c>
      <c r="S19" s="193" t="e">
        <f t="shared" si="7"/>
        <v>#DIV/0!</v>
      </c>
    </row>
    <row r="20" spans="1:19" ht="15.6">
      <c r="A20" s="325">
        <f t="shared" si="12"/>
        <v>10</v>
      </c>
      <c r="B20" s="127" t="s">
        <v>58</v>
      </c>
      <c r="C20" s="314">
        <f t="shared" si="10"/>
        <v>2021</v>
      </c>
      <c r="D20" s="137">
        <v>30</v>
      </c>
      <c r="E20" s="138">
        <f t="shared" si="8"/>
        <v>93</v>
      </c>
      <c r="F20" s="138">
        <f t="shared" si="11"/>
        <v>365</v>
      </c>
      <c r="G20" s="133">
        <f t="shared" si="9"/>
        <v>0.25479452054794521</v>
      </c>
      <c r="H20" s="315">
        <v>0</v>
      </c>
      <c r="I20" s="315">
        <v>0</v>
      </c>
      <c r="J20" s="135">
        <f t="shared" si="2"/>
        <v>0</v>
      </c>
      <c r="K20" s="315">
        <v>0</v>
      </c>
      <c r="L20" s="143" t="e">
        <f>+'Appendix A'!$G$20</f>
        <v>#DIV/0!</v>
      </c>
      <c r="M20" s="136" t="e">
        <f t="shared" si="3"/>
        <v>#DIV/0!</v>
      </c>
      <c r="N20" s="135" t="e">
        <f t="shared" si="4"/>
        <v>#DIV/0!</v>
      </c>
      <c r="O20" s="315">
        <v>0</v>
      </c>
      <c r="P20" s="120" t="e">
        <f>+'Appendix A'!$D$167</f>
        <v>#DIV/0!</v>
      </c>
      <c r="Q20" s="136" t="e">
        <f t="shared" si="5"/>
        <v>#DIV/0!</v>
      </c>
      <c r="R20" s="135" t="e">
        <f t="shared" si="6"/>
        <v>#DIV/0!</v>
      </c>
      <c r="S20" s="193" t="e">
        <f t="shared" si="7"/>
        <v>#DIV/0!</v>
      </c>
    </row>
    <row r="21" spans="1:19" ht="15.6">
      <c r="A21" s="325">
        <f t="shared" si="12"/>
        <v>11</v>
      </c>
      <c r="B21" s="127" t="s">
        <v>59</v>
      </c>
      <c r="C21" s="314">
        <f t="shared" si="10"/>
        <v>2021</v>
      </c>
      <c r="D21" s="137">
        <v>31</v>
      </c>
      <c r="E21" s="138">
        <f>E22+D22</f>
        <v>62</v>
      </c>
      <c r="F21" s="138">
        <f t="shared" si="11"/>
        <v>365</v>
      </c>
      <c r="G21" s="133">
        <f t="shared" si="9"/>
        <v>0.16986301369863013</v>
      </c>
      <c r="H21" s="315">
        <v>0</v>
      </c>
      <c r="I21" s="315">
        <v>0</v>
      </c>
      <c r="J21" s="135">
        <f t="shared" si="2"/>
        <v>0</v>
      </c>
      <c r="K21" s="315">
        <v>0</v>
      </c>
      <c r="L21" s="143" t="e">
        <f>+'Appendix A'!$G$20</f>
        <v>#DIV/0!</v>
      </c>
      <c r="M21" s="136" t="e">
        <f t="shared" si="3"/>
        <v>#DIV/0!</v>
      </c>
      <c r="N21" s="135" t="e">
        <f t="shared" si="4"/>
        <v>#DIV/0!</v>
      </c>
      <c r="O21" s="315">
        <v>0</v>
      </c>
      <c r="P21" s="120" t="e">
        <f>+'Appendix A'!$D$167</f>
        <v>#DIV/0!</v>
      </c>
      <c r="Q21" s="136" t="e">
        <f t="shared" si="5"/>
        <v>#DIV/0!</v>
      </c>
      <c r="R21" s="135" t="e">
        <f t="shared" si="6"/>
        <v>#DIV/0!</v>
      </c>
      <c r="S21" s="193" t="e">
        <f t="shared" si="7"/>
        <v>#DIV/0!</v>
      </c>
    </row>
    <row r="22" spans="1:19" ht="15.6">
      <c r="A22" s="325">
        <f t="shared" si="12"/>
        <v>12</v>
      </c>
      <c r="B22" s="127" t="s">
        <v>60</v>
      </c>
      <c r="C22" s="314">
        <f t="shared" si="10"/>
        <v>2021</v>
      </c>
      <c r="D22" s="137">
        <v>30</v>
      </c>
      <c r="E22" s="138">
        <f>E23+D23</f>
        <v>32</v>
      </c>
      <c r="F22" s="138">
        <f t="shared" si="11"/>
        <v>365</v>
      </c>
      <c r="G22" s="133">
        <f t="shared" si="9"/>
        <v>8.7671232876712329E-2</v>
      </c>
      <c r="H22" s="315">
        <v>0</v>
      </c>
      <c r="I22" s="315">
        <v>0</v>
      </c>
      <c r="J22" s="135">
        <f t="shared" si="2"/>
        <v>0</v>
      </c>
      <c r="K22" s="315">
        <v>0</v>
      </c>
      <c r="L22" s="143" t="e">
        <f>+'Appendix A'!$G$20</f>
        <v>#DIV/0!</v>
      </c>
      <c r="M22" s="136" t="e">
        <f t="shared" si="3"/>
        <v>#DIV/0!</v>
      </c>
      <c r="N22" s="135" t="e">
        <f t="shared" si="4"/>
        <v>#DIV/0!</v>
      </c>
      <c r="O22" s="315">
        <v>0</v>
      </c>
      <c r="P22" s="120" t="e">
        <f>+'Appendix A'!$D$167</f>
        <v>#DIV/0!</v>
      </c>
      <c r="Q22" s="136" t="e">
        <f t="shared" si="5"/>
        <v>#DIV/0!</v>
      </c>
      <c r="R22" s="135" t="e">
        <f t="shared" si="6"/>
        <v>#DIV/0!</v>
      </c>
      <c r="S22" s="193" t="e">
        <f t="shared" si="7"/>
        <v>#DIV/0!</v>
      </c>
    </row>
    <row r="23" spans="1:19" ht="16.8">
      <c r="A23" s="325">
        <f t="shared" si="12"/>
        <v>13</v>
      </c>
      <c r="B23" s="127" t="s">
        <v>129</v>
      </c>
      <c r="C23" s="314">
        <f t="shared" si="10"/>
        <v>2021</v>
      </c>
      <c r="D23" s="369">
        <v>31</v>
      </c>
      <c r="E23" s="138">
        <v>1</v>
      </c>
      <c r="F23" s="138">
        <f t="shared" si="11"/>
        <v>365</v>
      </c>
      <c r="G23" s="133">
        <f t="shared" si="9"/>
        <v>2.7397260273972603E-3</v>
      </c>
      <c r="H23" s="317">
        <v>0</v>
      </c>
      <c r="I23" s="317">
        <v>0</v>
      </c>
      <c r="J23" s="318">
        <f t="shared" si="2"/>
        <v>0</v>
      </c>
      <c r="K23" s="316">
        <v>0</v>
      </c>
      <c r="L23" s="143" t="e">
        <f>+'Appendix A'!$G$20</f>
        <v>#DIV/0!</v>
      </c>
      <c r="M23" s="136" t="e">
        <f t="shared" si="3"/>
        <v>#DIV/0!</v>
      </c>
      <c r="N23" s="140" t="e">
        <f t="shared" si="4"/>
        <v>#DIV/0!</v>
      </c>
      <c r="O23" s="317">
        <v>0</v>
      </c>
      <c r="P23" s="120" t="e">
        <f>+'Appendix A'!$D$167</f>
        <v>#DIV/0!</v>
      </c>
      <c r="Q23" s="136" t="e">
        <f t="shared" si="5"/>
        <v>#DIV/0!</v>
      </c>
      <c r="R23" s="140" t="e">
        <f t="shared" si="6"/>
        <v>#DIV/0!</v>
      </c>
      <c r="S23" s="194" t="e">
        <f t="shared" si="7"/>
        <v>#DIV/0!</v>
      </c>
    </row>
    <row r="24" spans="1:19" ht="15.6">
      <c r="A24" s="325">
        <f t="shared" si="12"/>
        <v>14</v>
      </c>
      <c r="B24" s="141" t="s">
        <v>209</v>
      </c>
      <c r="C24" s="127"/>
      <c r="D24" s="142">
        <f>+SUM(D12:D23)</f>
        <v>365</v>
      </c>
      <c r="E24" s="127"/>
      <c r="F24" s="127"/>
      <c r="G24" s="127"/>
      <c r="H24" s="134" t="e">
        <f>+SUM(H11:H23)</f>
        <v>#DIV/0!</v>
      </c>
      <c r="I24" s="135">
        <f>SUM(I11:I23)</f>
        <v>0</v>
      </c>
      <c r="J24" s="135">
        <f t="shared" ref="J24:O24" si="13">SUM(J11:J23)</f>
        <v>0</v>
      </c>
      <c r="K24" s="135">
        <f t="shared" si="13"/>
        <v>0</v>
      </c>
      <c r="L24" s="135"/>
      <c r="M24" s="135"/>
      <c r="N24" s="135" t="e">
        <f t="shared" ref="N24" si="14">SUM(N11:N23)</f>
        <v>#DIV/0!</v>
      </c>
      <c r="O24" s="135">
        <f t="shared" si="13"/>
        <v>0</v>
      </c>
      <c r="P24" s="135"/>
      <c r="Q24" s="135"/>
      <c r="R24" s="135" t="e">
        <f t="shared" ref="R24" si="15">SUM(R11:R23)</f>
        <v>#DIV/0!</v>
      </c>
      <c r="S24" s="193" t="e">
        <f t="shared" si="7"/>
        <v>#DIV/0!</v>
      </c>
    </row>
    <row r="25" spans="1:19" ht="15.6">
      <c r="B25" s="141"/>
      <c r="C25" s="127"/>
      <c r="D25" s="142"/>
      <c r="E25" s="127"/>
      <c r="F25" s="127"/>
      <c r="G25" s="127"/>
      <c r="H25" s="142"/>
      <c r="I25" s="142"/>
      <c r="J25" s="142"/>
      <c r="K25" s="142"/>
      <c r="L25" s="142"/>
      <c r="M25" s="142"/>
      <c r="N25" s="142"/>
      <c r="O25" s="142"/>
      <c r="P25" s="142"/>
      <c r="Q25" s="142"/>
      <c r="R25" s="142"/>
    </row>
    <row r="26" spans="1:19" ht="15.6">
      <c r="B26" s="141"/>
      <c r="C26" s="127"/>
      <c r="D26" s="142"/>
      <c r="E26" s="127"/>
      <c r="F26" s="127"/>
      <c r="G26" s="127"/>
      <c r="H26" s="142"/>
      <c r="I26" s="142"/>
      <c r="J26" s="142"/>
      <c r="K26" s="142"/>
      <c r="L26" s="142"/>
      <c r="M26" s="142"/>
      <c r="N26" s="142"/>
      <c r="O26" s="142"/>
      <c r="P26" s="142"/>
      <c r="Q26" s="142"/>
      <c r="R26" s="142"/>
    </row>
    <row r="27" spans="1:19" ht="15.6">
      <c r="B27" s="65" t="s">
        <v>215</v>
      </c>
      <c r="C27" s="65"/>
      <c r="D27" s="65"/>
      <c r="E27" s="65"/>
      <c r="F27" s="65"/>
      <c r="G27" s="65"/>
      <c r="H27" s="65"/>
      <c r="I27" s="65"/>
      <c r="J27" s="65"/>
      <c r="K27" s="65"/>
      <c r="L27" s="65"/>
      <c r="M27" s="65"/>
      <c r="N27" s="65"/>
      <c r="O27" s="65"/>
      <c r="P27" s="65"/>
      <c r="Q27" s="65"/>
      <c r="R27" s="65"/>
    </row>
    <row r="28" spans="1:19" ht="15.6">
      <c r="B28" s="65" t="s">
        <v>743</v>
      </c>
      <c r="C28" s="65"/>
      <c r="D28" s="65"/>
      <c r="E28" s="65"/>
      <c r="F28" s="65"/>
      <c r="G28" s="65"/>
      <c r="H28" s="65"/>
      <c r="I28" s="65"/>
      <c r="J28" s="65"/>
      <c r="K28" s="65"/>
      <c r="L28" s="65"/>
      <c r="M28" s="65"/>
      <c r="N28" s="65"/>
      <c r="O28" s="65"/>
      <c r="P28" s="65"/>
      <c r="Q28" s="65"/>
      <c r="R28" s="65"/>
    </row>
  </sheetData>
  <mergeCells count="3">
    <mergeCell ref="B1:S1"/>
    <mergeCell ref="B2:S2"/>
    <mergeCell ref="B3:S3"/>
  </mergeCells>
  <pageMargins left="0.7" right="0.7" top="0.75" bottom="0.75" header="0.3" footer="0.3"/>
  <pageSetup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Index</vt:lpstr>
      <vt:lpstr>Appendix A</vt:lpstr>
      <vt:lpstr>1-RB Items</vt:lpstr>
      <vt:lpstr>2a19-ADIT Current Year </vt:lpstr>
      <vt:lpstr>2a10-ADIT Current Year</vt:lpstr>
      <vt:lpstr>2b19-ADIT Prior Year</vt:lpstr>
      <vt:lpstr>2b10-ADIT Prior Year</vt:lpstr>
      <vt:lpstr>2c19-ADIT Proration Projected</vt:lpstr>
      <vt:lpstr>2c10-ADIT Proration Project</vt:lpstr>
      <vt:lpstr>2d19-ADIT Proration Actual</vt:lpstr>
      <vt:lpstr>2d10-ADIT Proration Actual</vt:lpstr>
      <vt:lpstr>3a19-EADIT</vt:lpstr>
      <vt:lpstr>3b10-EADIT</vt:lpstr>
      <vt:lpstr>4-IT Permanent Differences</vt:lpstr>
      <vt:lpstr>5-Project Return</vt:lpstr>
      <vt:lpstr>6a19-Project Cost of Capital</vt:lpstr>
      <vt:lpstr>6b10-Project Cost of Capital</vt:lpstr>
      <vt:lpstr>7a19-True-up Adjustment</vt:lpstr>
      <vt:lpstr>7b10-True-up Adjustment</vt:lpstr>
      <vt:lpstr>8-Depreciation Rates</vt:lpstr>
      <vt:lpstr>9-Corrections</vt:lpstr>
      <vt:lpstr>10a19-Schedule 19 ATRRs</vt:lpstr>
      <vt:lpstr>10b10-Schedule 10 ATRRs</vt:lpstr>
      <vt:lpstr>'1-RB Items'!Print_Area</vt:lpstr>
      <vt:lpstr>'2a10-ADIT Current Year'!Print_Area</vt:lpstr>
      <vt:lpstr>'2a19-ADIT Current Year '!Print_Area</vt:lpstr>
      <vt:lpstr>'3a19-EADIT'!Print_Area</vt:lpstr>
      <vt:lpstr>'3b10-EADIT'!Print_Area</vt:lpstr>
      <vt:lpstr>'4-IT Permanent Differences'!Print_Area</vt:lpstr>
      <vt:lpstr>'5-Project Return'!Print_Area</vt:lpstr>
      <vt:lpstr>'6a19-Project Cost of Capital'!Print_Area</vt:lpstr>
      <vt:lpstr>'6b10-Project Cost of Capital'!Print_Area</vt:lpstr>
      <vt:lpstr>'9-Corrections'!Print_Area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2025-05-13T16:16:14Z</cp:lastPrinted>
  <dcterms:created xsi:type="dcterms:W3CDTF">2017-06-08T16:04:55Z</dcterms:created>
  <dcterms:modified xsi:type="dcterms:W3CDTF">2025-05-13T16:58:37Z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2023-06-20T17:26:41Z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29aa6d37-4455-45b9-88ae-febfe10751c3</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6490586b-6766-439a-826f-fa6da183971c_Enabled">
    <vt:lpwstr>true</vt:lpwstr>
  </property>
  <property fmtid="{D5CDD505-2E9C-101B-9397-08002B2CF9AE}" pid="11" name="MSIP_Label_6490586b-6766-439a-826f-fa6da183971c_SetDate">
    <vt:lpwstr>2023-06-21T18:04:28Z</vt:lpwstr>
  </property>
  <property fmtid="{D5CDD505-2E9C-101B-9397-08002B2CF9AE}" pid="12" name="MSIP_Label_6490586b-6766-439a-826f-fa6da183971c_Method">
    <vt:lpwstr>Standard</vt:lpwstr>
  </property>
  <property fmtid="{D5CDD505-2E9C-101B-9397-08002B2CF9AE}" pid="13" name="MSIP_Label_6490586b-6766-439a-826f-fa6da183971c_Name">
    <vt:lpwstr>General</vt:lpwstr>
  </property>
  <property fmtid="{D5CDD505-2E9C-101B-9397-08002B2CF9AE}" pid="14" name="MSIP_Label_6490586b-6766-439a-826f-fa6da183971c_SiteId">
    <vt:lpwstr>e9aef9b7-25ca-4518-a881-33e546773136</vt:lpwstr>
  </property>
  <property fmtid="{D5CDD505-2E9C-101B-9397-08002B2CF9AE}" pid="15" name="MSIP_Label_6490586b-6766-439a-826f-fa6da183971c_ActionId">
    <vt:lpwstr>cb0bb55e-87d0-48a9-a939-3a40675a5fcb</vt:lpwstr>
  </property>
  <property fmtid="{D5CDD505-2E9C-101B-9397-08002B2CF9AE}" pid="16" name="MSIP_Label_6490586b-6766-439a-826f-fa6da183971c_ContentBits">
    <vt:lpwstr>0</vt:lpwstr>
  </property>
</Properties>
</file>