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L:\Bissell\Transmission Rate Filings\NYPA\NYPA 2024 Formula Rate Changes\Deficiency Response\"/>
    </mc:Choice>
  </mc:AlternateContent>
  <xr:revisionPtr revIDLastSave="0" documentId="8_{5F445B1F-3A4B-437D-9E51-EC64E961952A}" xr6:coauthVersionLast="47" xr6:coauthVersionMax="47" xr10:uidLastSave="{00000000-0000-0000-0000-000000000000}"/>
  <bookViews>
    <workbookView xWindow="28680" yWindow="-120" windowWidth="29040" windowHeight="16440" tabRatio="847" activeTab="3" xr2:uid="{00000000-000D-0000-FFFF-FFFF00000000}"/>
  </bookViews>
  <sheets>
    <sheet name="Index" sheetId="1" r:id="rId1"/>
    <sheet name="SUMMARY" sheetId="2" r:id="rId2"/>
    <sheet name="A1-O&amp;M" sheetId="3" r:id="rId3"/>
    <sheet name="A2-A&amp;G" sheetId="4" r:id="rId4"/>
    <sheet name="B1-Depn" sheetId="5" r:id="rId5"/>
    <sheet name="B2-Plant" sheetId="6" r:id="rId6"/>
    <sheet name="B3-Depn Rates" sheetId="7" r:id="rId7"/>
    <sheet name="C1-Rate Base" sheetId="8" r:id="rId8"/>
    <sheet name="D1-Cap Structure" sheetId="9" r:id="rId9"/>
    <sheet name="D2-Project Cap Structures" sheetId="10" r:id="rId10"/>
    <sheet name="E1-Allocator" sheetId="11" r:id="rId11"/>
    <sheet name="F1-Proj RR" sheetId="12" r:id="rId12"/>
    <sheet name="F2-Incentives" sheetId="13" r:id="rId13"/>
    <sheet name="F3-True-Up" sheetId="14" r:id="rId14"/>
    <sheet name="WP-AA" sheetId="15" r:id="rId15"/>
    <sheet name="WP-AB" sheetId="16" r:id="rId16"/>
    <sheet name="WP-AC" sheetId="17" r:id="rId17"/>
    <sheet name="WP-AD" sheetId="18" r:id="rId18"/>
    <sheet name="WP-AE" sheetId="19" r:id="rId19"/>
    <sheet name="WP-AF" sheetId="20" r:id="rId20"/>
    <sheet name="WP-AG" sheetId="21" r:id="rId21"/>
    <sheet name="WP-AH" sheetId="22" r:id="rId22"/>
    <sheet name="WP-AI" sheetId="23" r:id="rId23"/>
    <sheet name="WP-BA" sheetId="24" r:id="rId24"/>
    <sheet name="WP-BB" sheetId="25" r:id="rId25"/>
    <sheet name="WP-BC" sheetId="26" r:id="rId26"/>
    <sheet name="WP-BC (SupportA)" sheetId="44" r:id="rId27"/>
    <sheet name="WP-BC (SupportB)" sheetId="45" r:id="rId28"/>
    <sheet name="WP-BD" sheetId="27" r:id="rId29"/>
    <sheet name="WP-BE" sheetId="28" r:id="rId30"/>
    <sheet name="WP-BE (Support)" sheetId="67" r:id="rId31"/>
    <sheet name="WP-BF" sheetId="29" r:id="rId32"/>
    <sheet name="WP-BF (Support)" sheetId="66" r:id="rId33"/>
    <sheet name="WP-BG" sheetId="30" r:id="rId34"/>
    <sheet name="WP-BG (Support)" sheetId="63" r:id="rId35"/>
    <sheet name="WP-BH" sheetId="31" r:id="rId36"/>
    <sheet name="WP-BI" sheetId="32" r:id="rId37"/>
    <sheet name="WP-BJ" sheetId="42" r:id="rId38"/>
    <sheet name="WP-BJ (Support)" sheetId="61" r:id="rId39"/>
    <sheet name="WP-CA" sheetId="70" r:id="rId40"/>
    <sheet name="WP-CB" sheetId="69" r:id="rId41"/>
    <sheet name="WP-CC" sheetId="71" r:id="rId42"/>
    <sheet name="WP-DA" sheetId="35" r:id="rId43"/>
    <sheet name="WP-DB" sheetId="36" r:id="rId44"/>
    <sheet name="WP-EA" sheetId="37" r:id="rId45"/>
    <sheet name="WP-AR-IS" sheetId="38" r:id="rId46"/>
    <sheet name="WP-AR-BS" sheetId="39" r:id="rId47"/>
    <sheet name="WP-AR-Cap Assets" sheetId="40" r:id="rId48"/>
    <sheet name="WP-Reconciliations" sheetId="41" r:id="rId49"/>
  </sheets>
  <definedNames>
    <definedName name="_xlnm._FilterDatabase" localSheetId="24" hidden="1">'WP-BB'!$A$17:$T$148</definedName>
    <definedName name="_xlnm._FilterDatabase" localSheetId="25" hidden="1">'WP-BC'!$A$12:$J$12</definedName>
    <definedName name="_xlnm._FilterDatabase" localSheetId="26" hidden="1">'WP-BC (SupportA)'!$A$12:$N$12</definedName>
    <definedName name="_xlnm._FilterDatabase" localSheetId="27" hidden="1">'WP-BC (SupportB)'!$A$12:$N$12</definedName>
    <definedName name="_Key1" localSheetId="9" hidden="1">#REF!</definedName>
    <definedName name="_Key1" localSheetId="46" hidden="1">#REF!</definedName>
    <definedName name="_Key1" localSheetId="45" hidden="1">#REF!</definedName>
    <definedName name="_Key1" localSheetId="24" hidden="1">#REF!</definedName>
    <definedName name="_Key1" localSheetId="25" hidden="1">#REF!</definedName>
    <definedName name="_Key1" localSheetId="26" hidden="1">#REF!</definedName>
    <definedName name="_Key1" localSheetId="27" hidden="1">#REF!</definedName>
    <definedName name="_Key1" hidden="1">#REF!</definedName>
    <definedName name="_Order1" hidden="1">255</definedName>
    <definedName name="_Sort" localSheetId="9" hidden="1">#REF!</definedName>
    <definedName name="_Sort" localSheetId="46" hidden="1">#REF!</definedName>
    <definedName name="_Sort" localSheetId="45" hidden="1">#REF!</definedName>
    <definedName name="_Sort" localSheetId="24" hidden="1">#REF!</definedName>
    <definedName name="_Sort" localSheetId="25" hidden="1">#REF!</definedName>
    <definedName name="_Sort" localSheetId="26" hidden="1">#REF!</definedName>
    <definedName name="_Sort" localSheetId="27" hidden="1">#REF!</definedName>
    <definedName name="_Sort" hidden="1">#REF!</definedName>
    <definedName name="ASH_KENSICO" localSheetId="4">#REF!</definedName>
    <definedName name="ASH_KENSICO" localSheetId="9">#REF!</definedName>
    <definedName name="ASH_KENSICO" localSheetId="16">#REF!</definedName>
    <definedName name="ASH_KENSICO" localSheetId="17">#REF!</definedName>
    <definedName name="ASH_KENSICO" localSheetId="20">#REF!</definedName>
    <definedName name="ASH_KENSICO" localSheetId="21">#REF!</definedName>
    <definedName name="ASH_KENSICO" localSheetId="46">#REF!</definedName>
    <definedName name="ASH_KENSICO" localSheetId="45">#REF!</definedName>
    <definedName name="ASH_KENSICO" localSheetId="23">#REF!</definedName>
    <definedName name="ASH_KENSICO" localSheetId="24">#REF!</definedName>
    <definedName name="ASH_KENSICO" localSheetId="25">#REF!</definedName>
    <definedName name="ASH_KENSICO" localSheetId="26">#REF!</definedName>
    <definedName name="ASH_KENSICO" localSheetId="27">#REF!</definedName>
    <definedName name="ASH_KENSICO" localSheetId="40">#REF!</definedName>
    <definedName name="ASH_KENSICO" localSheetId="44">#REF!</definedName>
    <definedName name="ASH_KENSICO">#REF!</definedName>
    <definedName name="BLEN_GILBOA" localSheetId="4">#REF!</definedName>
    <definedName name="BLEN_GILBOA" localSheetId="9">#REF!</definedName>
    <definedName name="BLEN_GILBOA" localSheetId="16">#REF!</definedName>
    <definedName name="BLEN_GILBOA" localSheetId="17">#REF!</definedName>
    <definedName name="BLEN_GILBOA" localSheetId="20">#REF!</definedName>
    <definedName name="BLEN_GILBOA" localSheetId="21">#REF!</definedName>
    <definedName name="BLEN_GILBOA" localSheetId="46">#REF!</definedName>
    <definedName name="BLEN_GILBOA" localSheetId="45">#REF!</definedName>
    <definedName name="BLEN_GILBOA" localSheetId="23">#REF!</definedName>
    <definedName name="BLEN_GILBOA" localSheetId="24">#REF!</definedName>
    <definedName name="BLEN_GILBOA" localSheetId="25">#REF!</definedName>
    <definedName name="BLEN_GILBOA" localSheetId="26">#REF!</definedName>
    <definedName name="BLEN_GILBOA" localSheetId="27">#REF!</definedName>
    <definedName name="BLEN_GILBOA" localSheetId="40">#REF!</definedName>
    <definedName name="BLEN_GILBOA" localSheetId="44">#REF!</definedName>
    <definedName name="BLEN_GILBOA">#REF!</definedName>
    <definedName name="FACILITY" localSheetId="4">#REF!</definedName>
    <definedName name="FACILITY" localSheetId="9">#REF!</definedName>
    <definedName name="FACILITY" localSheetId="16">#REF!</definedName>
    <definedName name="FACILITY" localSheetId="17">#REF!</definedName>
    <definedName name="FACILITY" localSheetId="20">#REF!</definedName>
    <definedName name="FACILITY" localSheetId="21">#REF!</definedName>
    <definedName name="FACILITY" localSheetId="46">#REF!</definedName>
    <definedName name="FACILITY" localSheetId="45">#REF!</definedName>
    <definedName name="FACILITY" localSheetId="23">#REF!</definedName>
    <definedName name="FACILITY" localSheetId="24">#REF!</definedName>
    <definedName name="FACILITY" localSheetId="25">#REF!</definedName>
    <definedName name="FACILITY" localSheetId="26">#REF!</definedName>
    <definedName name="FACILITY" localSheetId="27">#REF!</definedName>
    <definedName name="FACILITY" localSheetId="40">#REF!</definedName>
    <definedName name="FACILITY" localSheetId="44">#REF!</definedName>
    <definedName name="FACILITY">#REF!</definedName>
    <definedName name="FITZPATRICK" localSheetId="4">#REF!</definedName>
    <definedName name="FITZPATRICK" localSheetId="9">#REF!</definedName>
    <definedName name="FITZPATRICK" localSheetId="16">#REF!</definedName>
    <definedName name="FITZPATRICK" localSheetId="17">#REF!</definedName>
    <definedName name="FITZPATRICK" localSheetId="20">#REF!</definedName>
    <definedName name="FITZPATRICK" localSheetId="21">#REF!</definedName>
    <definedName name="FITZPATRICK" localSheetId="46">#REF!</definedName>
    <definedName name="FITZPATRICK" localSheetId="45">#REF!</definedName>
    <definedName name="FITZPATRICK" localSheetId="23">#REF!</definedName>
    <definedName name="FITZPATRICK" localSheetId="24">#REF!</definedName>
    <definedName name="FITZPATRICK" localSheetId="25">#REF!</definedName>
    <definedName name="FITZPATRICK" localSheetId="26">#REF!</definedName>
    <definedName name="FITZPATRICK" localSheetId="27">#REF!</definedName>
    <definedName name="FITZPATRICK" localSheetId="40">#REF!</definedName>
    <definedName name="FITZPATRICK" localSheetId="44">#REF!</definedName>
    <definedName name="FITZPATRICK">#REF!</definedName>
    <definedName name="FLYNN" localSheetId="4">#REF!</definedName>
    <definedName name="FLYNN" localSheetId="9">#REF!</definedName>
    <definedName name="FLYNN" localSheetId="16">#REF!</definedName>
    <definedName name="FLYNN" localSheetId="17">#REF!</definedName>
    <definedName name="FLYNN" localSheetId="20">#REF!</definedName>
    <definedName name="FLYNN" localSheetId="21">#REF!</definedName>
    <definedName name="FLYNN" localSheetId="46">#REF!</definedName>
    <definedName name="FLYNN" localSheetId="45">#REF!</definedName>
    <definedName name="FLYNN" localSheetId="23">#REF!</definedName>
    <definedName name="FLYNN" localSheetId="24">#REF!</definedName>
    <definedName name="FLYNN" localSheetId="25">#REF!</definedName>
    <definedName name="FLYNN" localSheetId="26">#REF!</definedName>
    <definedName name="FLYNN" localSheetId="27">#REF!</definedName>
    <definedName name="FLYNN" localSheetId="40">#REF!</definedName>
    <definedName name="FLYNN" localSheetId="44">#REF!</definedName>
    <definedName name="FLYNN">#REF!</definedName>
    <definedName name="FUNCTION" localSheetId="4">#REF!</definedName>
    <definedName name="FUNCTION" localSheetId="9">#REF!</definedName>
    <definedName name="FUNCTION" localSheetId="16">#REF!</definedName>
    <definedName name="FUNCTION" localSheetId="17">#REF!</definedName>
    <definedName name="FUNCTION" localSheetId="20">#REF!</definedName>
    <definedName name="FUNCTION" localSheetId="21">#REF!</definedName>
    <definedName name="FUNCTION" localSheetId="46">#REF!</definedName>
    <definedName name="FUNCTION" localSheetId="45">#REF!</definedName>
    <definedName name="FUNCTION" localSheetId="23">#REF!</definedName>
    <definedName name="FUNCTION" localSheetId="24">#REF!</definedName>
    <definedName name="FUNCTION" localSheetId="25">#REF!</definedName>
    <definedName name="FUNCTION" localSheetId="26">#REF!</definedName>
    <definedName name="FUNCTION" localSheetId="27">#REF!</definedName>
    <definedName name="FUNCTION" localSheetId="40">#REF!</definedName>
    <definedName name="FUNCTION" localSheetId="44">#REF!</definedName>
    <definedName name="FUNCTION">#REF!</definedName>
    <definedName name="GPLTdist">#REF!</definedName>
    <definedName name="GPLTprod">#REF!</definedName>
    <definedName name="GPLTtran">#REF!</definedName>
    <definedName name="HEADQUARTERS" localSheetId="4">#REF!</definedName>
    <definedName name="HEADQUARTERS" localSheetId="9">#REF!</definedName>
    <definedName name="HEADQUARTERS" localSheetId="16">#REF!</definedName>
    <definedName name="HEADQUARTERS" localSheetId="17">#REF!</definedName>
    <definedName name="HEADQUARTERS" localSheetId="20">#REF!</definedName>
    <definedName name="HEADQUARTERS" localSheetId="21">#REF!</definedName>
    <definedName name="HEADQUARTERS" localSheetId="46">#REF!</definedName>
    <definedName name="HEADQUARTERS" localSheetId="45">#REF!</definedName>
    <definedName name="HEADQUARTERS" localSheetId="23">#REF!</definedName>
    <definedName name="HEADQUARTERS" localSheetId="24">#REF!</definedName>
    <definedName name="HEADQUARTERS" localSheetId="25">#REF!</definedName>
    <definedName name="HEADQUARTERS" localSheetId="26">#REF!</definedName>
    <definedName name="HEADQUARTERS" localSheetId="27">#REF!</definedName>
    <definedName name="HEADQUARTERS" localSheetId="40">#REF!</definedName>
    <definedName name="HEADQUARTERS" localSheetId="44">#REF!</definedName>
    <definedName name="HEADQUARTERS">#REF!</definedName>
    <definedName name="INDIAN_PT_3" localSheetId="4">#REF!</definedName>
    <definedName name="INDIAN_PT_3" localSheetId="9">#REF!</definedName>
    <definedName name="INDIAN_PT_3" localSheetId="16">#REF!</definedName>
    <definedName name="INDIAN_PT_3" localSheetId="17">#REF!</definedName>
    <definedName name="INDIAN_PT_3" localSheetId="20">#REF!</definedName>
    <definedName name="INDIAN_PT_3" localSheetId="21">#REF!</definedName>
    <definedName name="INDIAN_PT_3" localSheetId="46">#REF!</definedName>
    <definedName name="INDIAN_PT_3" localSheetId="45">#REF!</definedName>
    <definedName name="INDIAN_PT_3" localSheetId="23">#REF!</definedName>
    <definedName name="INDIAN_PT_3" localSheetId="24">#REF!</definedName>
    <definedName name="INDIAN_PT_3" localSheetId="25">#REF!</definedName>
    <definedName name="INDIAN_PT_3" localSheetId="26">#REF!</definedName>
    <definedName name="INDIAN_PT_3" localSheetId="27">#REF!</definedName>
    <definedName name="INDIAN_PT_3" localSheetId="40">#REF!</definedName>
    <definedName name="INDIAN_PT_3" localSheetId="44">#REF!</definedName>
    <definedName name="INDIAN_PT_3">#REF!</definedName>
    <definedName name="L.I.SOUND" localSheetId="4">#REF!</definedName>
    <definedName name="L.I.SOUND" localSheetId="9">#REF!</definedName>
    <definedName name="L.I.SOUND" localSheetId="16">#REF!</definedName>
    <definedName name="L.I.SOUND" localSheetId="17">#REF!</definedName>
    <definedName name="L.I.SOUND" localSheetId="20">#REF!</definedName>
    <definedName name="L.I.SOUND" localSheetId="21">#REF!</definedName>
    <definedName name="L.I.SOUND" localSheetId="46">#REF!</definedName>
    <definedName name="L.I.SOUND" localSheetId="45">#REF!</definedName>
    <definedName name="L.I.SOUND" localSheetId="23">#REF!</definedName>
    <definedName name="L.I.SOUND" localSheetId="24">#REF!</definedName>
    <definedName name="L.I.SOUND" localSheetId="25">#REF!</definedName>
    <definedName name="L.I.SOUND" localSheetId="26">#REF!</definedName>
    <definedName name="L.I.SOUND" localSheetId="27">#REF!</definedName>
    <definedName name="L.I.SOUND" localSheetId="40">#REF!</definedName>
    <definedName name="L.I.SOUND" localSheetId="44">#REF!</definedName>
    <definedName name="L.I.SOUND">#REF!</definedName>
    <definedName name="MARCY_SOUTH" localSheetId="4">#REF!</definedName>
    <definedName name="MARCY_SOUTH" localSheetId="9">#REF!</definedName>
    <definedName name="MARCY_SOUTH" localSheetId="16">#REF!</definedName>
    <definedName name="MARCY_SOUTH" localSheetId="17">#REF!</definedName>
    <definedName name="MARCY_SOUTH" localSheetId="20">#REF!</definedName>
    <definedName name="MARCY_SOUTH" localSheetId="21">#REF!</definedName>
    <definedName name="MARCY_SOUTH" localSheetId="46">#REF!</definedName>
    <definedName name="MARCY_SOUTH" localSheetId="45">#REF!</definedName>
    <definedName name="MARCY_SOUTH" localSheetId="23">#REF!</definedName>
    <definedName name="MARCY_SOUTH" localSheetId="24">#REF!</definedName>
    <definedName name="MARCY_SOUTH" localSheetId="25">#REF!</definedName>
    <definedName name="MARCY_SOUTH" localSheetId="26">#REF!</definedName>
    <definedName name="MARCY_SOUTH" localSheetId="27">#REF!</definedName>
    <definedName name="MARCY_SOUTH" localSheetId="40">#REF!</definedName>
    <definedName name="MARCY_SOUTH" localSheetId="44">#REF!</definedName>
    <definedName name="MARCY_SOUTH">#REF!</definedName>
    <definedName name="MASS_MARCY" localSheetId="4">#REF!</definedName>
    <definedName name="MASS_MARCY" localSheetId="9">#REF!</definedName>
    <definedName name="MASS_MARCY" localSheetId="16">#REF!</definedName>
    <definedName name="MASS_MARCY" localSheetId="17">#REF!</definedName>
    <definedName name="MASS_MARCY" localSheetId="20">#REF!</definedName>
    <definedName name="MASS_MARCY" localSheetId="21">#REF!</definedName>
    <definedName name="MASS_MARCY" localSheetId="46">#REF!</definedName>
    <definedName name="MASS_MARCY" localSheetId="45">#REF!</definedName>
    <definedName name="MASS_MARCY" localSheetId="23">#REF!</definedName>
    <definedName name="MASS_MARCY" localSheetId="24">#REF!</definedName>
    <definedName name="MASS_MARCY" localSheetId="25">#REF!</definedName>
    <definedName name="MASS_MARCY" localSheetId="26">#REF!</definedName>
    <definedName name="MASS_MARCY" localSheetId="27">#REF!</definedName>
    <definedName name="MASS_MARCY" localSheetId="40">#REF!</definedName>
    <definedName name="MASS_MARCY" localSheetId="44">#REF!</definedName>
    <definedName name="MASS_MARCY">#REF!</definedName>
    <definedName name="NIAGARA" localSheetId="4">#REF!</definedName>
    <definedName name="NIAGARA" localSheetId="9">#REF!</definedName>
    <definedName name="NIAGARA" localSheetId="16">#REF!</definedName>
    <definedName name="NIAGARA" localSheetId="17">#REF!</definedName>
    <definedName name="NIAGARA" localSheetId="20">#REF!</definedName>
    <definedName name="NIAGARA" localSheetId="21">#REF!</definedName>
    <definedName name="NIAGARA" localSheetId="46">#REF!</definedName>
    <definedName name="NIAGARA" localSheetId="45">#REF!</definedName>
    <definedName name="NIAGARA" localSheetId="23">#REF!</definedName>
    <definedName name="NIAGARA" localSheetId="24">#REF!</definedName>
    <definedName name="NIAGARA" localSheetId="25">#REF!</definedName>
    <definedName name="NIAGARA" localSheetId="26">#REF!</definedName>
    <definedName name="NIAGARA" localSheetId="27">#REF!</definedName>
    <definedName name="NIAGARA" localSheetId="40">#REF!</definedName>
    <definedName name="NIAGARA" localSheetId="44">#REF!</definedName>
    <definedName name="NIAGARA">#REF!</definedName>
    <definedName name="NPLTDist">#REF!</definedName>
    <definedName name="NPLTPRod">#REF!</definedName>
    <definedName name="NPLTTran">#REF!</definedName>
    <definedName name="POLETTI" localSheetId="4">#REF!</definedName>
    <definedName name="POLETTI" localSheetId="9">#REF!</definedName>
    <definedName name="POLETTI" localSheetId="16">#REF!</definedName>
    <definedName name="POLETTI" localSheetId="17">#REF!</definedName>
    <definedName name="POLETTI" localSheetId="20">#REF!</definedName>
    <definedName name="POLETTI" localSheetId="21">#REF!</definedName>
    <definedName name="POLETTI" localSheetId="46">#REF!</definedName>
    <definedName name="POLETTI" localSheetId="45">#REF!</definedName>
    <definedName name="POLETTI" localSheetId="23">#REF!</definedName>
    <definedName name="POLETTI" localSheetId="24">#REF!</definedName>
    <definedName name="POLETTI" localSheetId="25">#REF!</definedName>
    <definedName name="POLETTI" localSheetId="26">#REF!</definedName>
    <definedName name="POLETTI" localSheetId="27">#REF!</definedName>
    <definedName name="POLETTI" localSheetId="40">#REF!</definedName>
    <definedName name="POLETTI" localSheetId="44">#REF!</definedName>
    <definedName name="POLETTI">#REF!</definedName>
    <definedName name="_xlnm.Print_Area" localSheetId="2">'A1-O&amp;M'!$A$1:$K$43</definedName>
    <definedName name="_xlnm.Print_Area" localSheetId="3">'A2-A&amp;G'!$A$1:$N$49</definedName>
    <definedName name="_xlnm.Print_Area" localSheetId="4">'B1-Depn'!$A$1:$Q$62</definedName>
    <definedName name="_xlnm.Print_Area" localSheetId="5">'B2-Plant'!$A$1:$L$65</definedName>
    <definedName name="_xlnm.Print_Area" localSheetId="6">'B3-Depn Rates'!$A$1:$Q$60</definedName>
    <definedName name="_xlnm.Print_Area" localSheetId="7">'C1-Rate Base'!$A$1:$R$53</definedName>
    <definedName name="_xlnm.Print_Area" localSheetId="8">'D1-Cap Structure'!$A$1:$L$32</definedName>
    <definedName name="_xlnm.Print_Area" localSheetId="10">'E1-Allocator'!$A$1:$I$38</definedName>
    <definedName name="_xlnm.Print_Area" localSheetId="11">'F1-Proj RR'!$A$1:$T$83</definedName>
    <definedName name="_xlnm.Print_Area" localSheetId="12">'F2-Incentives'!$A$1:$K$31</definedName>
    <definedName name="_xlnm.Print_Area" localSheetId="13">'F3-True-Up'!$A$1:$J$82</definedName>
    <definedName name="_xlnm.Print_Area" localSheetId="0">Index!$A$1:$D$58</definedName>
    <definedName name="_xlnm.Print_Area" localSheetId="1">SUMMARY!$A$1:$G$52</definedName>
    <definedName name="_xlnm.Print_Area" localSheetId="14">'WP-AA'!$A$1:$G$74</definedName>
    <definedName name="_xlnm.Print_Area" localSheetId="15">'WP-AB'!$A$1:$AX$74</definedName>
    <definedName name="_xlnm.Print_Area" localSheetId="16">'WP-AC'!$A$1:$H$25</definedName>
    <definedName name="_xlnm.Print_Area" localSheetId="17">'WP-AD'!$A$1:$G$25</definedName>
    <definedName name="_xlnm.Print_Area" localSheetId="18">'WP-AE'!$A$1:$J$34</definedName>
    <definedName name="_xlnm.Print_Area" localSheetId="19">'WP-AF'!$A$1:$I$25</definedName>
    <definedName name="_xlnm.Print_Area" localSheetId="20">'WP-AG'!$A$1:$M$38</definedName>
    <definedName name="_xlnm.Print_Area" localSheetId="21">'WP-AH'!$A$1:$L$40</definedName>
    <definedName name="_xlnm.Print_Area" localSheetId="22">'WP-AI'!$A$1:$J$27</definedName>
    <definedName name="_xlnm.Print_Area" localSheetId="46">'WP-AR-BS'!$A$1:$G$135</definedName>
    <definedName name="_xlnm.Print_Area" localSheetId="47">'WP-AR-Cap Assets'!$A$1:$P$57</definedName>
    <definedName name="_xlnm.Print_Area" localSheetId="45">'WP-AR-IS'!$A$1:$J$66</definedName>
    <definedName name="_xlnm.Print_Area" localSheetId="23">'WP-BA'!$B$1:$L$217</definedName>
    <definedName name="_xlnm.Print_Area" localSheetId="24">'WP-BB'!$E$1:$N$148</definedName>
    <definedName name="_xlnm.Print_Area" localSheetId="25">'WP-BC'!$B$1:$J$359</definedName>
    <definedName name="_xlnm.Print_Area" localSheetId="26">'WP-BC (SupportA)'!$B$1:$T$364</definedName>
    <definedName name="_xlnm.Print_Area" localSheetId="27">'WP-BC (SupportB)'!$B$1:$T$364</definedName>
    <definedName name="_xlnm.Print_Area" localSheetId="28">'WP-BD'!$A$1:$K$70</definedName>
    <definedName name="_xlnm.Print_Area" localSheetId="29">'WP-BE'!$A$1:$I$50</definedName>
    <definedName name="_xlnm.Print_Area" localSheetId="30">'WP-BE (Support)'!$A$1:$S$87</definedName>
    <definedName name="_xlnm.Print_Area" localSheetId="31">'WP-BF'!$A$1:$M$64</definedName>
    <definedName name="_xlnm.Print_Area" localSheetId="32">'WP-BF (Support)'!$A$1:$S$124</definedName>
    <definedName name="_xlnm.Print_Area" localSheetId="33">'WP-BG'!$A$1:$I$51</definedName>
    <definedName name="_xlnm.Print_Area" localSheetId="34">'WP-BG (Support)'!$A$1:$Q$100</definedName>
    <definedName name="_xlnm.Print_Area" localSheetId="35">'WP-BH'!$A$1:$V$37</definedName>
    <definedName name="_xlnm.Print_Area" localSheetId="36">'WP-BI'!$A$1:$Q$25</definedName>
    <definedName name="_xlnm.Print_Area" localSheetId="38">'WP-BJ (Support)'!$A$1:$S$106</definedName>
    <definedName name="_xlnm.Print_Area" localSheetId="39">'WP-CA'!$A$1:$U$40</definedName>
    <definedName name="_xlnm.Print_Area" localSheetId="40">'WP-CB'!$A$1:$G$34</definedName>
    <definedName name="_xlnm.Print_Area" localSheetId="41">'WP-CC'!$A$1:$T$32</definedName>
    <definedName name="_xlnm.Print_Area" localSheetId="42">'WP-DA'!$A$1:$Q$51</definedName>
    <definedName name="_xlnm.Print_Area" localSheetId="43">'WP-DB'!$A$1:$T$49</definedName>
    <definedName name="_xlnm.Print_Area" localSheetId="44">'WP-EA'!$A$1:$R$47</definedName>
    <definedName name="_xlnm.Print_Area" localSheetId="48">'WP-Reconciliations'!$A$1:$K$160</definedName>
    <definedName name="_xlnm.Print_Area">SUMMARY!$H$24</definedName>
    <definedName name="_xlnm.Print_Titles" localSheetId="15">'WP-AB'!$A:$C</definedName>
    <definedName name="_xlnm.Print_Titles" localSheetId="46">'WP-AR-BS'!$1:$10</definedName>
    <definedName name="_xlnm.Print_Titles" localSheetId="23">'WP-BA'!$1:$12</definedName>
    <definedName name="_xlnm.Print_Titles" localSheetId="24">'WP-BB'!$G:$J,'WP-BB'!$1:$16</definedName>
    <definedName name="_xlnm.Print_Titles" localSheetId="25">'WP-BC'!$1:$13</definedName>
    <definedName name="_xlnm.Print_Titles" localSheetId="26">'WP-BC (SupportA)'!$1:$13</definedName>
    <definedName name="_xlnm.Print_Titles" localSheetId="27">'WP-BC (SupportB)'!$1:$13</definedName>
    <definedName name="_xlnm.Print_Titles" localSheetId="48">'WP-Reconciliations'!$4:$9</definedName>
    <definedName name="SAPBEXrevision" localSheetId="44" hidden="1">1</definedName>
    <definedName name="SAPBEXrevision" hidden="1">3</definedName>
    <definedName name="SAPBEXsysID" hidden="1">"BIP"</definedName>
    <definedName name="SAPBEXwbID" localSheetId="44" hidden="1">"D5ZWPSXURULJDDGZZZT05CVQ9"</definedName>
    <definedName name="SAPBEXwbID" hidden="1">"DBWCU6IQEMCIVCY9FMFOKC31R"</definedName>
    <definedName name="SM.HYDRO_1" localSheetId="4">#REF!</definedName>
    <definedName name="SM.HYDRO_1" localSheetId="9">#REF!</definedName>
    <definedName name="SM.HYDRO_1" localSheetId="16">#REF!</definedName>
    <definedName name="SM.HYDRO_1" localSheetId="17">#REF!</definedName>
    <definedName name="SM.HYDRO_1" localSheetId="20">#REF!</definedName>
    <definedName name="SM.HYDRO_1" localSheetId="21">#REF!</definedName>
    <definedName name="SM.HYDRO_1" localSheetId="46">#REF!</definedName>
    <definedName name="SM.HYDRO_1" localSheetId="45">#REF!</definedName>
    <definedName name="SM.HYDRO_1" localSheetId="23">#REF!</definedName>
    <definedName name="SM.HYDRO_1" localSheetId="24">#REF!</definedName>
    <definedName name="SM.HYDRO_1" localSheetId="25">#REF!</definedName>
    <definedName name="SM.HYDRO_1" localSheetId="26">#REF!</definedName>
    <definedName name="SM.HYDRO_1" localSheetId="27">#REF!</definedName>
    <definedName name="SM.HYDRO_1" localSheetId="40">#REF!</definedName>
    <definedName name="SM.HYDRO_1" localSheetId="44">#REF!</definedName>
    <definedName name="SM.HYDRO_1">#REF!</definedName>
    <definedName name="ST.LAWRENCE" localSheetId="4">#REF!</definedName>
    <definedName name="ST.LAWRENCE" localSheetId="9">#REF!</definedName>
    <definedName name="ST.LAWRENCE" localSheetId="16">#REF!</definedName>
    <definedName name="ST.LAWRENCE" localSheetId="17">#REF!</definedName>
    <definedName name="ST.LAWRENCE" localSheetId="20">#REF!</definedName>
    <definedName name="ST.LAWRENCE" localSheetId="21">#REF!</definedName>
    <definedName name="ST.LAWRENCE" localSheetId="46">#REF!</definedName>
    <definedName name="ST.LAWRENCE" localSheetId="45">#REF!</definedName>
    <definedName name="ST.LAWRENCE" localSheetId="23">#REF!</definedName>
    <definedName name="ST.LAWRENCE" localSheetId="24">#REF!</definedName>
    <definedName name="ST.LAWRENCE" localSheetId="25">#REF!</definedName>
    <definedName name="ST.LAWRENCE" localSheetId="26">#REF!</definedName>
    <definedName name="ST.LAWRENCE" localSheetId="27">#REF!</definedName>
    <definedName name="ST.LAWRENCE" localSheetId="40">#REF!</definedName>
    <definedName name="ST.LAWRENCE" localSheetId="44">#REF!</definedName>
    <definedName name="ST.LAWRENCE">#REF!</definedName>
    <definedName name="SUMMARY_1" localSheetId="4">#REF!</definedName>
    <definedName name="SUMMARY_1" localSheetId="9">#REF!</definedName>
    <definedName name="SUMMARY_1" localSheetId="16">#REF!</definedName>
    <definedName name="SUMMARY_1" localSheetId="17">#REF!</definedName>
    <definedName name="SUMMARY_1" localSheetId="20">#REF!</definedName>
    <definedName name="SUMMARY_1" localSheetId="21">#REF!</definedName>
    <definedName name="SUMMARY_1" localSheetId="46">#REF!</definedName>
    <definedName name="SUMMARY_1" localSheetId="45">#REF!</definedName>
    <definedName name="SUMMARY_1" localSheetId="23">#REF!</definedName>
    <definedName name="SUMMARY_1" localSheetId="24">#REF!</definedName>
    <definedName name="SUMMARY_1" localSheetId="25">#REF!</definedName>
    <definedName name="SUMMARY_1" localSheetId="26">#REF!</definedName>
    <definedName name="SUMMARY_1" localSheetId="27">#REF!</definedName>
    <definedName name="SUMMARY_1" localSheetId="40">#REF!</definedName>
    <definedName name="SUMMARY_1" localSheetId="44">#REF!</definedName>
    <definedName name="SUMMARY_1">#REF!</definedName>
    <definedName name="SUMMARY_2" localSheetId="4">#REF!</definedName>
    <definedName name="SUMMARY_2" localSheetId="9">#REF!</definedName>
    <definedName name="SUMMARY_2" localSheetId="16">#REF!</definedName>
    <definedName name="SUMMARY_2" localSheetId="17">#REF!</definedName>
    <definedName name="SUMMARY_2" localSheetId="20">#REF!</definedName>
    <definedName name="SUMMARY_2" localSheetId="21">#REF!</definedName>
    <definedName name="SUMMARY_2" localSheetId="46">#REF!</definedName>
    <definedName name="SUMMARY_2" localSheetId="45">#REF!</definedName>
    <definedName name="SUMMARY_2" localSheetId="23">#REF!</definedName>
    <definedName name="SUMMARY_2" localSheetId="24">#REF!</definedName>
    <definedName name="SUMMARY_2" localSheetId="25">#REF!</definedName>
    <definedName name="SUMMARY_2" localSheetId="26">#REF!</definedName>
    <definedName name="SUMMARY_2" localSheetId="27">#REF!</definedName>
    <definedName name="SUMMARY_2" localSheetId="40">#REF!</definedName>
    <definedName name="SUMMARY_2" localSheetId="44">#REF!</definedName>
    <definedName name="SUMMARY_2">#REF!</definedName>
    <definedName name="SWH" localSheetId="43">#REF!</definedName>
    <definedName name="SWH">#REF!</definedName>
    <definedName name="TP_Footer_User" hidden="1">"Will Kane"</definedName>
    <definedName name="TP_Footer_Version" hidden="1">"v4.00"</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Z_343BF296_013A_41F5_BDAB_AD6220EA7F78_.wvu.Cols" localSheetId="23" hidden="1">'WP-BA'!$A:$A,'WP-BA'!#REF!</definedName>
    <definedName name="Z_343BF296_013A_41F5_BDAB_AD6220EA7F78_.wvu.Cols" localSheetId="24" hidden="1">'WP-BB'!$A:$D,'WP-BB'!#REF!</definedName>
    <definedName name="Z_343BF296_013A_41F5_BDAB_AD6220EA7F78_.wvu.Cols" localSheetId="25" hidden="1">'WP-BC'!$A:$A</definedName>
    <definedName name="Z_343BF296_013A_41F5_BDAB_AD6220EA7F78_.wvu.Cols" localSheetId="26" hidden="1">'WP-BC (SupportA)'!$A:$A</definedName>
    <definedName name="Z_343BF296_013A_41F5_BDAB_AD6220EA7F78_.wvu.Cols" localSheetId="27" hidden="1">'WP-BC (SupportB)'!$A:$A</definedName>
    <definedName name="Z_343BF296_013A_41F5_BDAB_AD6220EA7F78_.wvu.Cols" localSheetId="29" hidden="1">'WP-BE'!$B:$B</definedName>
    <definedName name="Z_343BF296_013A_41F5_BDAB_AD6220EA7F78_.wvu.Cols" localSheetId="30" hidden="1">'WP-BE (Support)'!$B:$B</definedName>
    <definedName name="Z_343BF296_013A_41F5_BDAB_AD6220EA7F78_.wvu.FilterData" localSheetId="24" hidden="1">'WP-BB'!$A$17:$T$148</definedName>
    <definedName name="Z_343BF296_013A_41F5_BDAB_AD6220EA7F78_.wvu.FilterData" localSheetId="25" hidden="1">'WP-BC'!$A$12:$J$12</definedName>
    <definedName name="Z_343BF296_013A_41F5_BDAB_AD6220EA7F78_.wvu.FilterData" localSheetId="26" hidden="1">'WP-BC (SupportA)'!$A$12:$N$12</definedName>
    <definedName name="Z_343BF296_013A_41F5_BDAB_AD6220EA7F78_.wvu.FilterData" localSheetId="27" hidden="1">'WP-BC (SupportB)'!$A$12:$N$12</definedName>
    <definedName name="Z_343BF296_013A_41F5_BDAB_AD6220EA7F78_.wvu.PrintArea" localSheetId="2" hidden="1">'A1-O&amp;M'!$A$1:$K$43</definedName>
    <definedName name="Z_343BF296_013A_41F5_BDAB_AD6220EA7F78_.wvu.PrintArea" localSheetId="3" hidden="1">'A2-A&amp;G'!$A$1:$N$48</definedName>
    <definedName name="Z_343BF296_013A_41F5_BDAB_AD6220EA7F78_.wvu.PrintArea" localSheetId="4" hidden="1">'B1-Depn'!$A$1:$Q$57</definedName>
    <definedName name="Z_343BF296_013A_41F5_BDAB_AD6220EA7F78_.wvu.PrintArea" localSheetId="5" hidden="1">'B2-Plant'!$A$1:$L$64</definedName>
    <definedName name="Z_343BF296_013A_41F5_BDAB_AD6220EA7F78_.wvu.PrintArea" localSheetId="6" hidden="1">'B3-Depn Rates'!$A$1:$N$63</definedName>
    <definedName name="Z_343BF296_013A_41F5_BDAB_AD6220EA7F78_.wvu.PrintArea" localSheetId="7" hidden="1">'C1-Rate Base'!$A$1:$R$53</definedName>
    <definedName name="Z_343BF296_013A_41F5_BDAB_AD6220EA7F78_.wvu.PrintArea" localSheetId="8" hidden="1">'D1-Cap Structure'!$A$1:$L$32</definedName>
    <definedName name="Z_343BF296_013A_41F5_BDAB_AD6220EA7F78_.wvu.PrintArea" localSheetId="9" hidden="1">'D2-Project Cap Structures'!$A$1:$L$85</definedName>
    <definedName name="Z_343BF296_013A_41F5_BDAB_AD6220EA7F78_.wvu.PrintArea" localSheetId="10" hidden="1">'E1-Allocator'!$A$1:$M$38</definedName>
    <definedName name="Z_343BF296_013A_41F5_BDAB_AD6220EA7F78_.wvu.PrintArea" localSheetId="11" hidden="1">'F1-Proj RR'!$A$1:$T$83</definedName>
    <definedName name="Z_343BF296_013A_41F5_BDAB_AD6220EA7F78_.wvu.PrintArea" localSheetId="12" hidden="1">'F2-Incentives'!$A$1:$K$31</definedName>
    <definedName name="Z_343BF296_013A_41F5_BDAB_AD6220EA7F78_.wvu.PrintArea" localSheetId="13" hidden="1">'F3-True-Up'!$A$1:$J$82</definedName>
    <definedName name="Z_343BF296_013A_41F5_BDAB_AD6220EA7F78_.wvu.PrintArea" localSheetId="0" hidden="1">Index!$A$1:$D$58</definedName>
    <definedName name="Z_343BF296_013A_41F5_BDAB_AD6220EA7F78_.wvu.PrintArea" localSheetId="1" hidden="1">SUMMARY!$A$1:$F$52</definedName>
    <definedName name="Z_343BF296_013A_41F5_BDAB_AD6220EA7F78_.wvu.PrintArea" localSheetId="14" hidden="1">'WP-AA'!$A$1:$G$74</definedName>
    <definedName name="Z_343BF296_013A_41F5_BDAB_AD6220EA7F78_.wvu.PrintArea" localSheetId="15" hidden="1">'WP-AB'!$A$1:$AN$73</definedName>
    <definedName name="Z_343BF296_013A_41F5_BDAB_AD6220EA7F78_.wvu.PrintArea" localSheetId="16" hidden="1">'WP-AC'!$A$1:$H$25</definedName>
    <definedName name="Z_343BF296_013A_41F5_BDAB_AD6220EA7F78_.wvu.PrintArea" localSheetId="17" hidden="1">'WP-AD'!$A$1:$G$25</definedName>
    <definedName name="Z_343BF296_013A_41F5_BDAB_AD6220EA7F78_.wvu.PrintArea" localSheetId="18" hidden="1">'WP-AE'!$A$1:$J$34</definedName>
    <definedName name="Z_343BF296_013A_41F5_BDAB_AD6220EA7F78_.wvu.PrintArea" localSheetId="19" hidden="1">'WP-AF'!$A$1:$I$25</definedName>
    <definedName name="Z_343BF296_013A_41F5_BDAB_AD6220EA7F78_.wvu.PrintArea" localSheetId="20" hidden="1">'WP-AG'!$A$1:$M$38</definedName>
    <definedName name="Z_343BF296_013A_41F5_BDAB_AD6220EA7F78_.wvu.PrintArea" localSheetId="21" hidden="1">'WP-AH'!$A$1:$L$40</definedName>
    <definedName name="Z_343BF296_013A_41F5_BDAB_AD6220EA7F78_.wvu.PrintArea" localSheetId="22" hidden="1">'WP-AI'!$A$1:$J$27</definedName>
    <definedName name="Z_343BF296_013A_41F5_BDAB_AD6220EA7F78_.wvu.PrintArea" localSheetId="46" hidden="1">'WP-AR-BS'!$A$1:$G$136</definedName>
    <definedName name="Z_343BF296_013A_41F5_BDAB_AD6220EA7F78_.wvu.PrintArea" localSheetId="47" hidden="1">'WP-AR-Cap Assets'!$A$1:$P$57</definedName>
    <definedName name="Z_343BF296_013A_41F5_BDAB_AD6220EA7F78_.wvu.PrintArea" localSheetId="45" hidden="1">'WP-AR-IS'!$A$1:$J$66</definedName>
    <definedName name="Z_343BF296_013A_41F5_BDAB_AD6220EA7F78_.wvu.PrintArea" localSheetId="23" hidden="1">'WP-BA'!$B$1:$K$219</definedName>
    <definedName name="Z_343BF296_013A_41F5_BDAB_AD6220EA7F78_.wvu.PrintArea" localSheetId="24" hidden="1">'WP-BB'!$E$1:$N$148</definedName>
    <definedName name="Z_343BF296_013A_41F5_BDAB_AD6220EA7F78_.wvu.PrintArea" localSheetId="25" hidden="1">'WP-BC'!$B$1:$J$361</definedName>
    <definedName name="Z_343BF296_013A_41F5_BDAB_AD6220EA7F78_.wvu.PrintArea" localSheetId="26" hidden="1">'WP-BC (SupportA)'!$B$1:$N$365</definedName>
    <definedName name="Z_343BF296_013A_41F5_BDAB_AD6220EA7F78_.wvu.PrintArea" localSheetId="27" hidden="1">'WP-BC (SupportB)'!$B$1:$N$364</definedName>
    <definedName name="Z_343BF296_013A_41F5_BDAB_AD6220EA7F78_.wvu.PrintArea" localSheetId="28" hidden="1">'WP-BD'!$A$1:$K$70</definedName>
    <definedName name="Z_343BF296_013A_41F5_BDAB_AD6220EA7F78_.wvu.PrintArea" localSheetId="29" hidden="1">'WP-BE'!$A$1:$I$49</definedName>
    <definedName name="Z_343BF296_013A_41F5_BDAB_AD6220EA7F78_.wvu.PrintArea" localSheetId="30" hidden="1">'WP-BE (Support)'!$A$1:$M$48</definedName>
    <definedName name="Z_343BF296_013A_41F5_BDAB_AD6220EA7F78_.wvu.PrintArea" localSheetId="31" hidden="1">'WP-BF'!$A$1:$M$64</definedName>
    <definedName name="Z_343BF296_013A_41F5_BDAB_AD6220EA7F78_.wvu.PrintArea" localSheetId="32" hidden="1">'WP-BF (Support)'!$A$1:$M$64</definedName>
    <definedName name="Z_343BF296_013A_41F5_BDAB_AD6220EA7F78_.wvu.PrintArea" localSheetId="33" hidden="1">'WP-BG'!$A$1:$I$46</definedName>
    <definedName name="Z_343BF296_013A_41F5_BDAB_AD6220EA7F78_.wvu.PrintArea" localSheetId="34" hidden="1">'WP-BG (Support)'!$A$1:$M$47</definedName>
    <definedName name="Z_343BF296_013A_41F5_BDAB_AD6220EA7F78_.wvu.PrintArea" localSheetId="35" hidden="1">'WP-BH'!$A$1:$H$37</definedName>
    <definedName name="Z_343BF296_013A_41F5_BDAB_AD6220EA7F78_.wvu.PrintArea" localSheetId="36" hidden="1">'WP-BI'!$A$1:$F$26</definedName>
    <definedName name="Z_343BF296_013A_41F5_BDAB_AD6220EA7F78_.wvu.PrintArea" localSheetId="39" hidden="1">'WP-CA'!$A$1:$U$35</definedName>
    <definedName name="Z_343BF296_013A_41F5_BDAB_AD6220EA7F78_.wvu.PrintArea" localSheetId="40" hidden="1">'WP-CB'!$A$1:$G$34</definedName>
    <definedName name="Z_343BF296_013A_41F5_BDAB_AD6220EA7F78_.wvu.PrintArea" localSheetId="42" hidden="1">'WP-DA'!$A$1:$Q$51</definedName>
    <definedName name="Z_343BF296_013A_41F5_BDAB_AD6220EA7F78_.wvu.PrintArea" localSheetId="43" hidden="1">'WP-DB'!$A$1:$H$46</definedName>
    <definedName name="Z_343BF296_013A_41F5_BDAB_AD6220EA7F78_.wvu.PrintArea" localSheetId="44" hidden="1">'WP-EA'!$A$1:$K$39</definedName>
    <definedName name="Z_343BF296_013A_41F5_BDAB_AD6220EA7F78_.wvu.PrintArea" localSheetId="48" hidden="1">'WP-Reconciliations'!$A$1:$K$160</definedName>
    <definedName name="Z_343BF296_013A_41F5_BDAB_AD6220EA7F78_.wvu.PrintTitles" localSheetId="15" hidden="1">'WP-AB'!$B:$C</definedName>
    <definedName name="Z_343BF296_013A_41F5_BDAB_AD6220EA7F78_.wvu.PrintTitles" localSheetId="46" hidden="1">'WP-AR-BS'!$1:$10</definedName>
    <definedName name="Z_343BF296_013A_41F5_BDAB_AD6220EA7F78_.wvu.PrintTitles" localSheetId="23" hidden="1">'WP-BA'!$1:$12</definedName>
    <definedName name="Z_343BF296_013A_41F5_BDAB_AD6220EA7F78_.wvu.PrintTitles" localSheetId="24" hidden="1">'WP-BB'!$G:$J,'WP-BB'!$1:$16</definedName>
    <definedName name="Z_343BF296_013A_41F5_BDAB_AD6220EA7F78_.wvu.PrintTitles" localSheetId="25" hidden="1">'WP-BC'!$1:$12</definedName>
    <definedName name="Z_343BF296_013A_41F5_BDAB_AD6220EA7F78_.wvu.PrintTitles" localSheetId="26" hidden="1">'WP-BC (SupportA)'!$1:$12</definedName>
    <definedName name="Z_343BF296_013A_41F5_BDAB_AD6220EA7F78_.wvu.PrintTitles" localSheetId="27" hidden="1">'WP-BC (SupportB)'!$1:$12</definedName>
    <definedName name="Z_B321D76C_CDE5_48BB_9CDE_80FF97D58FCF_.wvu.Cols" localSheetId="23" hidden="1">'WP-BA'!$A:$A,'WP-BA'!#REF!</definedName>
    <definedName name="Z_B321D76C_CDE5_48BB_9CDE_80FF97D58FCF_.wvu.Cols" localSheetId="24" hidden="1">'WP-BB'!$A:$D,'WP-BB'!#REF!</definedName>
    <definedName name="Z_B321D76C_CDE5_48BB_9CDE_80FF97D58FCF_.wvu.Cols" localSheetId="25" hidden="1">'WP-BC'!$A:$A</definedName>
    <definedName name="Z_B321D76C_CDE5_48BB_9CDE_80FF97D58FCF_.wvu.Cols" localSheetId="26" hidden="1">'WP-BC (SupportA)'!$A:$A</definedName>
    <definedName name="Z_B321D76C_CDE5_48BB_9CDE_80FF97D58FCF_.wvu.Cols" localSheetId="27" hidden="1">'WP-BC (SupportB)'!$A:$A</definedName>
    <definedName name="Z_B321D76C_CDE5_48BB_9CDE_80FF97D58FCF_.wvu.Cols" localSheetId="29" hidden="1">'WP-BE'!$B:$B</definedName>
    <definedName name="Z_B321D76C_CDE5_48BB_9CDE_80FF97D58FCF_.wvu.Cols" localSheetId="30" hidden="1">'WP-BE (Support)'!$B:$B</definedName>
    <definedName name="Z_B321D76C_CDE5_48BB_9CDE_80FF97D58FCF_.wvu.FilterData" localSheetId="24" hidden="1">'WP-BB'!$A$17:$T$148</definedName>
    <definedName name="Z_B321D76C_CDE5_48BB_9CDE_80FF97D58FCF_.wvu.FilterData" localSheetId="25" hidden="1">'WP-BC'!$A$12:$J$12</definedName>
    <definedName name="Z_B321D76C_CDE5_48BB_9CDE_80FF97D58FCF_.wvu.FilterData" localSheetId="26" hidden="1">'WP-BC (SupportA)'!$A$12:$N$12</definedName>
    <definedName name="Z_B321D76C_CDE5_48BB_9CDE_80FF97D58FCF_.wvu.FilterData" localSheetId="27" hidden="1">'WP-BC (SupportB)'!$A$12:$N$12</definedName>
    <definedName name="Z_B321D76C_CDE5_48BB_9CDE_80FF97D58FCF_.wvu.PrintArea" localSheetId="2" hidden="1">'A1-O&amp;M'!$A$1:$K$43</definedName>
    <definedName name="Z_B321D76C_CDE5_48BB_9CDE_80FF97D58FCF_.wvu.PrintArea" localSheetId="3" hidden="1">'A2-A&amp;G'!$A$1:$N$48</definedName>
    <definedName name="Z_B321D76C_CDE5_48BB_9CDE_80FF97D58FCF_.wvu.PrintArea" localSheetId="4" hidden="1">'B1-Depn'!$A$1:$Q$57</definedName>
    <definedName name="Z_B321D76C_CDE5_48BB_9CDE_80FF97D58FCF_.wvu.PrintArea" localSheetId="5" hidden="1">'B2-Plant'!$A$1:$L$64</definedName>
    <definedName name="Z_B321D76C_CDE5_48BB_9CDE_80FF97D58FCF_.wvu.PrintArea" localSheetId="6" hidden="1">'B3-Depn Rates'!$A$1:$N$63</definedName>
    <definedName name="Z_B321D76C_CDE5_48BB_9CDE_80FF97D58FCF_.wvu.PrintArea" localSheetId="7" hidden="1">'C1-Rate Base'!$A$1:$R$53</definedName>
    <definedName name="Z_B321D76C_CDE5_48BB_9CDE_80FF97D58FCF_.wvu.PrintArea" localSheetId="8" hidden="1">'D1-Cap Structure'!$A$1:$L$32</definedName>
    <definedName name="Z_B321D76C_CDE5_48BB_9CDE_80FF97D58FCF_.wvu.PrintArea" localSheetId="9" hidden="1">'D2-Project Cap Structures'!$A$1:$L$85</definedName>
    <definedName name="Z_B321D76C_CDE5_48BB_9CDE_80FF97D58FCF_.wvu.PrintArea" localSheetId="10" hidden="1">'E1-Allocator'!$A$1:$M$38</definedName>
    <definedName name="Z_B321D76C_CDE5_48BB_9CDE_80FF97D58FCF_.wvu.PrintArea" localSheetId="11" hidden="1">'F1-Proj RR'!$A$1:$T$83</definedName>
    <definedName name="Z_B321D76C_CDE5_48BB_9CDE_80FF97D58FCF_.wvu.PrintArea" localSheetId="12" hidden="1">'F2-Incentives'!$A$1:$K$31</definedName>
    <definedName name="Z_B321D76C_CDE5_48BB_9CDE_80FF97D58FCF_.wvu.PrintArea" localSheetId="13" hidden="1">'F3-True-Up'!$A$1:$J$82</definedName>
    <definedName name="Z_B321D76C_CDE5_48BB_9CDE_80FF97D58FCF_.wvu.PrintArea" localSheetId="0" hidden="1">Index!$A$1:$D$58</definedName>
    <definedName name="Z_B321D76C_CDE5_48BB_9CDE_80FF97D58FCF_.wvu.PrintArea" localSheetId="1" hidden="1">SUMMARY!$A$1:$F$52</definedName>
    <definedName name="Z_B321D76C_CDE5_48BB_9CDE_80FF97D58FCF_.wvu.PrintArea" localSheetId="14" hidden="1">'WP-AA'!$A$1:$G$74</definedName>
    <definedName name="Z_B321D76C_CDE5_48BB_9CDE_80FF97D58FCF_.wvu.PrintArea" localSheetId="15" hidden="1">'WP-AB'!$A$1:$AN$73</definedName>
    <definedName name="Z_B321D76C_CDE5_48BB_9CDE_80FF97D58FCF_.wvu.PrintArea" localSheetId="16" hidden="1">'WP-AC'!$A$1:$H$25</definedName>
    <definedName name="Z_B321D76C_CDE5_48BB_9CDE_80FF97D58FCF_.wvu.PrintArea" localSheetId="17" hidden="1">'WP-AD'!$A$1:$G$25</definedName>
    <definedName name="Z_B321D76C_CDE5_48BB_9CDE_80FF97D58FCF_.wvu.PrintArea" localSheetId="18" hidden="1">'WP-AE'!$A$1:$J$34</definedName>
    <definedName name="Z_B321D76C_CDE5_48BB_9CDE_80FF97D58FCF_.wvu.PrintArea" localSheetId="19" hidden="1">'WP-AF'!$A$1:$I$25</definedName>
    <definedName name="Z_B321D76C_CDE5_48BB_9CDE_80FF97D58FCF_.wvu.PrintArea" localSheetId="20" hidden="1">'WP-AG'!$A$1:$M$38</definedName>
    <definedName name="Z_B321D76C_CDE5_48BB_9CDE_80FF97D58FCF_.wvu.PrintArea" localSheetId="21" hidden="1">'WP-AH'!$A$1:$L$40</definedName>
    <definedName name="Z_B321D76C_CDE5_48BB_9CDE_80FF97D58FCF_.wvu.PrintArea" localSheetId="22" hidden="1">'WP-AI'!$A$1:$J$27</definedName>
    <definedName name="Z_B321D76C_CDE5_48BB_9CDE_80FF97D58FCF_.wvu.PrintArea" localSheetId="46" hidden="1">'WP-AR-BS'!$A$1:$G$136</definedName>
    <definedName name="Z_B321D76C_CDE5_48BB_9CDE_80FF97D58FCF_.wvu.PrintArea" localSheetId="47" hidden="1">'WP-AR-Cap Assets'!$A$1:$P$57</definedName>
    <definedName name="Z_B321D76C_CDE5_48BB_9CDE_80FF97D58FCF_.wvu.PrintArea" localSheetId="45" hidden="1">'WP-AR-IS'!$A$1:$J$66</definedName>
    <definedName name="Z_B321D76C_CDE5_48BB_9CDE_80FF97D58FCF_.wvu.PrintArea" localSheetId="23" hidden="1">'WP-BA'!$B$1:$K$219</definedName>
    <definedName name="Z_B321D76C_CDE5_48BB_9CDE_80FF97D58FCF_.wvu.PrintArea" localSheetId="24" hidden="1">'WP-BB'!$E$1:$N$148</definedName>
    <definedName name="Z_B321D76C_CDE5_48BB_9CDE_80FF97D58FCF_.wvu.PrintArea" localSheetId="25" hidden="1">'WP-BC'!$B$1:$J$361</definedName>
    <definedName name="Z_B321D76C_CDE5_48BB_9CDE_80FF97D58FCF_.wvu.PrintArea" localSheetId="26" hidden="1">'WP-BC (SupportA)'!$B$1:$N$365</definedName>
    <definedName name="Z_B321D76C_CDE5_48BB_9CDE_80FF97D58FCF_.wvu.PrintArea" localSheetId="27" hidden="1">'WP-BC (SupportB)'!$B$1:$N$364</definedName>
    <definedName name="Z_B321D76C_CDE5_48BB_9CDE_80FF97D58FCF_.wvu.PrintArea" localSheetId="28" hidden="1">'WP-BD'!$A$1:$K$70</definedName>
    <definedName name="Z_B321D76C_CDE5_48BB_9CDE_80FF97D58FCF_.wvu.PrintArea" localSheetId="29" hidden="1">'WP-BE'!$A$1:$I$49</definedName>
    <definedName name="Z_B321D76C_CDE5_48BB_9CDE_80FF97D58FCF_.wvu.PrintArea" localSheetId="30" hidden="1">'WP-BE (Support)'!$A$1:$M$48</definedName>
    <definedName name="Z_B321D76C_CDE5_48BB_9CDE_80FF97D58FCF_.wvu.PrintArea" localSheetId="31" hidden="1">'WP-BF'!$A$1:$M$64</definedName>
    <definedName name="Z_B321D76C_CDE5_48BB_9CDE_80FF97D58FCF_.wvu.PrintArea" localSheetId="32" hidden="1">'WP-BF (Support)'!$A$1:$M$64</definedName>
    <definedName name="Z_B321D76C_CDE5_48BB_9CDE_80FF97D58FCF_.wvu.PrintArea" localSheetId="33" hidden="1">'WP-BG'!$A$1:$I$46</definedName>
    <definedName name="Z_B321D76C_CDE5_48BB_9CDE_80FF97D58FCF_.wvu.PrintArea" localSheetId="34" hidden="1">'WP-BG (Support)'!$A$1:$M$47</definedName>
    <definedName name="Z_B321D76C_CDE5_48BB_9CDE_80FF97D58FCF_.wvu.PrintArea" localSheetId="35" hidden="1">'WP-BH'!$A$1:$H$37</definedName>
    <definedName name="Z_B321D76C_CDE5_48BB_9CDE_80FF97D58FCF_.wvu.PrintArea" localSheetId="36" hidden="1">'WP-BI'!$A$1:$F$26</definedName>
    <definedName name="Z_B321D76C_CDE5_48BB_9CDE_80FF97D58FCF_.wvu.PrintArea" localSheetId="39" hidden="1">'WP-CA'!$A$1:$U$35</definedName>
    <definedName name="Z_B321D76C_CDE5_48BB_9CDE_80FF97D58FCF_.wvu.PrintArea" localSheetId="40" hidden="1">'WP-CB'!$A$1:$G$34</definedName>
    <definedName name="Z_B321D76C_CDE5_48BB_9CDE_80FF97D58FCF_.wvu.PrintArea" localSheetId="42" hidden="1">'WP-DA'!$A$1:$Q$51</definedName>
    <definedName name="Z_B321D76C_CDE5_48BB_9CDE_80FF97D58FCF_.wvu.PrintArea" localSheetId="43" hidden="1">'WP-DB'!$A$1:$H$46</definedName>
    <definedName name="Z_B321D76C_CDE5_48BB_9CDE_80FF97D58FCF_.wvu.PrintArea" localSheetId="44" hidden="1">'WP-EA'!$A$1:$K$39</definedName>
    <definedName name="Z_B321D76C_CDE5_48BB_9CDE_80FF97D58FCF_.wvu.PrintArea" localSheetId="48" hidden="1">'WP-Reconciliations'!$A$1:$K$160</definedName>
    <definedName name="Z_B321D76C_CDE5_48BB_9CDE_80FF97D58FCF_.wvu.PrintTitles" localSheetId="15" hidden="1">'WP-AB'!$B:$C</definedName>
    <definedName name="Z_B321D76C_CDE5_48BB_9CDE_80FF97D58FCF_.wvu.PrintTitles" localSheetId="46" hidden="1">'WP-AR-BS'!$1:$10</definedName>
    <definedName name="Z_B321D76C_CDE5_48BB_9CDE_80FF97D58FCF_.wvu.PrintTitles" localSheetId="23" hidden="1">'WP-BA'!$1:$12</definedName>
    <definedName name="Z_B321D76C_CDE5_48BB_9CDE_80FF97D58FCF_.wvu.PrintTitles" localSheetId="24" hidden="1">'WP-BB'!$G:$J,'WP-BB'!$1:$16</definedName>
    <definedName name="Z_B321D76C_CDE5_48BB_9CDE_80FF97D58FCF_.wvu.PrintTitles" localSheetId="25" hidden="1">'WP-BC'!$1:$12</definedName>
    <definedName name="Z_B321D76C_CDE5_48BB_9CDE_80FF97D58FCF_.wvu.PrintTitles" localSheetId="26" hidden="1">'WP-BC (SupportA)'!$1:$12</definedName>
    <definedName name="Z_B321D76C_CDE5_48BB_9CDE_80FF97D58FCF_.wvu.PrintTitles" localSheetId="27" hidden="1">'WP-BC (SupportB)'!$1:$12</definedName>
    <definedName name="Z_F04A2B9A_C6FE_4FEB_AD1E_2CF9AC309BE4_.wvu.PrintArea" localSheetId="11" hidden="1">'F1-Proj RR'!$A$1:$R$85</definedName>
    <definedName name="Z_F04A2B9A_C6FE_4FEB_AD1E_2CF9AC309BE4_.wvu.PrintArea" localSheetId="13" hidden="1">'F3-True-Up'!$A$1:$L$31</definedName>
  </definedNames>
  <calcPr calcId="191028"/>
  <customWorkbookViews>
    <customWorkbookView name="Kamalya Marano - Personal View" guid="{B321D76C-CDE5-48BB-9CDE-80FF97D58FCF}" mergeInterval="0" personalView="1" maximized="1" xWindow="1271" yWindow="-9" windowWidth="1298" windowHeight="1042" tabRatio="847" activeSheetId="1" showComments="commIndAndComment"/>
    <customWorkbookView name="NYPA User - Personal View" guid="{343BF296-013A-41F5-BDAB-AD6220EA7F78}" mergeInterval="0" personalView="1" maximized="1" xWindow="1912" yWindow="-8" windowWidth="1936" windowHeight="1056" tabRatio="847" activeSheetId="10"/>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54" i="5" l="1"/>
  <c r="N54" i="5"/>
  <c r="L54" i="5"/>
  <c r="J54" i="5"/>
  <c r="H54" i="5"/>
  <c r="J51" i="5"/>
  <c r="H51" i="5"/>
  <c r="I41" i="4"/>
  <c r="G72" i="15" l="1"/>
  <c r="G68" i="15"/>
  <c r="F68" i="15"/>
  <c r="F71" i="15"/>
  <c r="AX67" i="16"/>
  <c r="AX68" i="16"/>
  <c r="AX69" i="16"/>
  <c r="AX70" i="16"/>
  <c r="AX71" i="16"/>
  <c r="K216" i="24"/>
  <c r="K212" i="24"/>
  <c r="K206" i="24"/>
  <c r="K200" i="24"/>
  <c r="K211" i="24"/>
  <c r="K210" i="24"/>
  <c r="K209" i="24"/>
  <c r="K208" i="24"/>
  <c r="K205" i="24"/>
  <c r="K204" i="24"/>
  <c r="K203" i="24"/>
  <c r="K202" i="24"/>
  <c r="K199" i="24"/>
  <c r="K198" i="24"/>
  <c r="K197" i="24"/>
  <c r="K196" i="24"/>
  <c r="F72" i="15"/>
  <c r="F67" i="15"/>
  <c r="F49" i="15"/>
  <c r="F18" i="15"/>
  <c r="G18" i="15" s="1"/>
  <c r="H28" i="5" l="1"/>
  <c r="H27" i="5"/>
  <c r="H26" i="5"/>
  <c r="H39" i="4" l="1"/>
  <c r="J38" i="3"/>
  <c r="A6" i="63" l="1"/>
  <c r="J61" i="26" l="1"/>
  <c r="G60" i="26"/>
  <c r="H60" i="26"/>
  <c r="S61" i="44"/>
  <c r="R61" i="44"/>
  <c r="Q61" i="44"/>
  <c r="P61" i="44"/>
  <c r="O61" i="44"/>
  <c r="N61" i="44"/>
  <c r="M61" i="44"/>
  <c r="L61" i="44"/>
  <c r="K61" i="44"/>
  <c r="J61" i="44"/>
  <c r="I61" i="44"/>
  <c r="H61" i="44"/>
  <c r="G61" i="44"/>
  <c r="T60" i="44"/>
  <c r="T61" i="44" s="1"/>
  <c r="T60" i="45"/>
  <c r="H61" i="45"/>
  <c r="I61" i="45"/>
  <c r="J61" i="45"/>
  <c r="K61" i="45"/>
  <c r="L61" i="45"/>
  <c r="M61" i="45"/>
  <c r="N61" i="45"/>
  <c r="O61" i="45"/>
  <c r="P61" i="45"/>
  <c r="Q61" i="45"/>
  <c r="R61" i="45"/>
  <c r="S61" i="45"/>
  <c r="G61" i="45"/>
  <c r="F69" i="15"/>
  <c r="G69" i="15" s="1"/>
  <c r="F70" i="15"/>
  <c r="J27" i="8"/>
  <c r="A6" i="71"/>
  <c r="S25" i="71"/>
  <c r="R25" i="71"/>
  <c r="Q25" i="71"/>
  <c r="P25" i="71"/>
  <c r="O25" i="71"/>
  <c r="N25" i="71"/>
  <c r="M25" i="71"/>
  <c r="L25" i="71"/>
  <c r="K25" i="71"/>
  <c r="J25" i="71"/>
  <c r="I25" i="71"/>
  <c r="H25" i="71"/>
  <c r="G25" i="71"/>
  <c r="T23" i="71"/>
  <c r="T22" i="71"/>
  <c r="T21" i="71"/>
  <c r="T20" i="71"/>
  <c r="T19" i="71"/>
  <c r="T18" i="71"/>
  <c r="T17" i="71"/>
  <c r="T16" i="71"/>
  <c r="I60" i="26" l="1"/>
  <c r="G61" i="26"/>
  <c r="T25" i="71"/>
  <c r="D27" i="8" s="1"/>
  <c r="L27" i="8" s="1"/>
  <c r="H57" i="38" l="1"/>
  <c r="G57" i="38"/>
  <c r="D21" i="9"/>
  <c r="D74" i="15" l="1"/>
  <c r="E74" i="15"/>
  <c r="C74" i="15"/>
  <c r="AV73" i="16"/>
  <c r="A7" i="14"/>
  <c r="A6" i="12" l="1"/>
  <c r="A6" i="13" s="1"/>
  <c r="Q20" i="32" l="1"/>
  <c r="E20" i="32"/>
  <c r="F20" i="32"/>
  <c r="G20" i="32"/>
  <c r="H20" i="32"/>
  <c r="I20" i="32"/>
  <c r="J20" i="32"/>
  <c r="K20" i="32"/>
  <c r="L20" i="32"/>
  <c r="M20" i="32"/>
  <c r="N20" i="32"/>
  <c r="O20" i="32"/>
  <c r="P20" i="32"/>
  <c r="L91" i="63"/>
  <c r="M91" i="63"/>
  <c r="N91" i="63"/>
  <c r="O91" i="63"/>
  <c r="P91" i="63"/>
  <c r="Q91" i="63"/>
  <c r="L49" i="63"/>
  <c r="M49" i="63"/>
  <c r="N49" i="63"/>
  <c r="O49" i="63"/>
  <c r="P49" i="63"/>
  <c r="Q49" i="63"/>
  <c r="K49" i="63"/>
  <c r="I349" i="26"/>
  <c r="I350" i="26"/>
  <c r="I351" i="26"/>
  <c r="F35" i="21"/>
  <c r="D143" i="25"/>
  <c r="D97" i="25"/>
  <c r="M73" i="25"/>
  <c r="L73" i="25"/>
  <c r="N73" i="25"/>
  <c r="K73" i="25"/>
  <c r="D70" i="25"/>
  <c r="D73" i="16"/>
  <c r="AX21" i="16"/>
  <c r="A11" i="7" l="1"/>
  <c r="A12" i="7" s="1"/>
  <c r="A13" i="7" s="1"/>
  <c r="A14" i="7" s="1"/>
  <c r="P36" i="37" l="1"/>
  <c r="P38" i="37" s="1"/>
  <c r="N36" i="37"/>
  <c r="N38" i="37" s="1"/>
  <c r="L36" i="37"/>
  <c r="L38" i="37" s="1"/>
  <c r="J36" i="37"/>
  <c r="J38" i="37" s="1"/>
  <c r="H36" i="37"/>
  <c r="H38" i="37" s="1"/>
  <c r="F36" i="37"/>
  <c r="F38" i="37" s="1"/>
  <c r="R34" i="37"/>
  <c r="R32" i="37"/>
  <c r="R30" i="37"/>
  <c r="R28" i="37"/>
  <c r="R26" i="37"/>
  <c r="R24" i="37"/>
  <c r="R22" i="37"/>
  <c r="R20" i="37"/>
  <c r="R18" i="37"/>
  <c r="R17" i="37"/>
  <c r="R16" i="37"/>
  <c r="R15" i="37"/>
  <c r="R14" i="37"/>
  <c r="A6" i="20"/>
  <c r="A6" i="19"/>
  <c r="A8" i="14"/>
  <c r="A7" i="13"/>
  <c r="A7" i="12"/>
  <c r="A8" i="11"/>
  <c r="A8" i="10"/>
  <c r="A8" i="9"/>
  <c r="A6" i="8"/>
  <c r="A6" i="5"/>
  <c r="A5" i="4"/>
  <c r="A5" i="3"/>
  <c r="D28" i="8"/>
  <c r="L28" i="8" s="1"/>
  <c r="J69" i="27"/>
  <c r="F46" i="15"/>
  <c r="H27" i="4" s="1"/>
  <c r="H37" i="4" s="1"/>
  <c r="H111" i="41"/>
  <c r="R38" i="37" l="1"/>
  <c r="R36" i="37"/>
  <c r="K63" i="41"/>
  <c r="K62" i="41"/>
  <c r="H63" i="41"/>
  <c r="H62" i="41"/>
  <c r="K70" i="41"/>
  <c r="K67" i="41"/>
  <c r="K66" i="41"/>
  <c r="I66" i="41"/>
  <c r="H66" i="41"/>
  <c r="I62" i="41" l="1"/>
  <c r="I67" i="41"/>
  <c r="H67" i="41"/>
  <c r="A13" i="13"/>
  <c r="A16" i="13" s="1"/>
  <c r="A17" i="13" s="1"/>
  <c r="A18" i="13" s="1"/>
  <c r="A19" i="13" s="1"/>
  <c r="A22" i="13" s="1"/>
  <c r="A23" i="13" s="1"/>
  <c r="A24" i="13" s="1"/>
  <c r="A25" i="13" s="1"/>
  <c r="G44" i="12"/>
  <c r="A5" i="6"/>
  <c r="I63" i="41"/>
  <c r="J63" i="41" l="1"/>
  <c r="H139" i="41" l="1"/>
  <c r="H116" i="41"/>
  <c r="H117" i="41"/>
  <c r="H101" i="41"/>
  <c r="E32" i="36"/>
  <c r="E40" i="36" s="1"/>
  <c r="F38" i="61"/>
  <c r="E48" i="30"/>
  <c r="R45" i="66"/>
  <c r="R35" i="66"/>
  <c r="H27" i="31"/>
  <c r="H31" i="31"/>
  <c r="A5" i="61"/>
  <c r="R38" i="61" l="1"/>
  <c r="Q38" i="61"/>
  <c r="P38" i="61"/>
  <c r="O38" i="61"/>
  <c r="N38" i="61"/>
  <c r="M38" i="61"/>
  <c r="L38" i="61"/>
  <c r="R26" i="61"/>
  <c r="Q26" i="61"/>
  <c r="P26" i="61"/>
  <c r="O26" i="61"/>
  <c r="N26" i="61"/>
  <c r="M26" i="61"/>
  <c r="L26" i="61"/>
  <c r="K50" i="61"/>
  <c r="J50" i="61"/>
  <c r="I50" i="61"/>
  <c r="H50" i="61"/>
  <c r="G50" i="61"/>
  <c r="F50" i="61"/>
  <c r="K38" i="61"/>
  <c r="J38" i="61"/>
  <c r="I38" i="61"/>
  <c r="H38" i="61"/>
  <c r="G38" i="61"/>
  <c r="K26" i="61"/>
  <c r="J26" i="61"/>
  <c r="I26" i="61"/>
  <c r="H26" i="61"/>
  <c r="G26" i="61"/>
  <c r="F26" i="61"/>
  <c r="I76" i="63"/>
  <c r="H76" i="63"/>
  <c r="G76" i="63"/>
  <c r="F76" i="63"/>
  <c r="E76" i="63"/>
  <c r="I64" i="63"/>
  <c r="H64" i="63"/>
  <c r="G64" i="63"/>
  <c r="F64" i="63"/>
  <c r="E64" i="63"/>
  <c r="I34" i="63"/>
  <c r="H34" i="63"/>
  <c r="G34" i="63"/>
  <c r="F34" i="63"/>
  <c r="E34" i="63"/>
  <c r="I22" i="63"/>
  <c r="H22" i="63"/>
  <c r="G22" i="63"/>
  <c r="F22" i="63"/>
  <c r="E22" i="63"/>
  <c r="K100" i="66"/>
  <c r="J100" i="66"/>
  <c r="I100" i="66"/>
  <c r="H100" i="66"/>
  <c r="G100" i="66"/>
  <c r="F100" i="66"/>
  <c r="K95" i="66"/>
  <c r="J95" i="66"/>
  <c r="I95" i="66"/>
  <c r="H95" i="66"/>
  <c r="G95" i="66"/>
  <c r="F95" i="66"/>
  <c r="K90" i="66"/>
  <c r="J90" i="66"/>
  <c r="I90" i="66"/>
  <c r="H90" i="66"/>
  <c r="G90" i="66"/>
  <c r="F90" i="66"/>
  <c r="K78" i="66"/>
  <c r="J78" i="66"/>
  <c r="I78" i="66"/>
  <c r="H78" i="66"/>
  <c r="G78" i="66"/>
  <c r="F78" i="66"/>
  <c r="R100" i="66"/>
  <c r="Q100" i="66"/>
  <c r="P100" i="66"/>
  <c r="O100" i="66"/>
  <c r="N100" i="66"/>
  <c r="M100" i="66"/>
  <c r="L100" i="66"/>
  <c r="R95" i="66"/>
  <c r="Q95" i="66"/>
  <c r="P95" i="66"/>
  <c r="O95" i="66"/>
  <c r="N95" i="66"/>
  <c r="M95" i="66"/>
  <c r="L95" i="66"/>
  <c r="R90" i="66"/>
  <c r="Q90" i="66"/>
  <c r="P90" i="66"/>
  <c r="O90" i="66"/>
  <c r="N90" i="66"/>
  <c r="M90" i="66"/>
  <c r="L90" i="66"/>
  <c r="R78" i="66"/>
  <c r="Q78" i="66"/>
  <c r="P78" i="66"/>
  <c r="O78" i="66"/>
  <c r="N78" i="66"/>
  <c r="M78" i="66"/>
  <c r="L78" i="66"/>
  <c r="L58" i="66"/>
  <c r="L53" i="66"/>
  <c r="R53" i="66"/>
  <c r="Q53" i="66"/>
  <c r="P53" i="66"/>
  <c r="O53" i="66"/>
  <c r="N53" i="66"/>
  <c r="M53" i="66"/>
  <c r="Q45" i="66"/>
  <c r="P45" i="66"/>
  <c r="O45" i="66"/>
  <c r="N45" i="66"/>
  <c r="M45" i="66"/>
  <c r="L45" i="66"/>
  <c r="R40" i="66"/>
  <c r="Q40" i="66"/>
  <c r="P40" i="66"/>
  <c r="O40" i="66"/>
  <c r="N40" i="66"/>
  <c r="M40" i="66"/>
  <c r="L40" i="66"/>
  <c r="Q35" i="66"/>
  <c r="P35" i="66"/>
  <c r="O35" i="66"/>
  <c r="N35" i="66"/>
  <c r="M35" i="66"/>
  <c r="L35" i="66"/>
  <c r="R23" i="66"/>
  <c r="Q23" i="66"/>
  <c r="P23" i="66"/>
  <c r="O23" i="66"/>
  <c r="N23" i="66"/>
  <c r="M23" i="66"/>
  <c r="L23" i="66"/>
  <c r="K53" i="66"/>
  <c r="J53" i="66"/>
  <c r="I53" i="66"/>
  <c r="H53" i="66"/>
  <c r="G53" i="66"/>
  <c r="F53" i="66"/>
  <c r="K45" i="66"/>
  <c r="J45" i="66"/>
  <c r="I45" i="66"/>
  <c r="H45" i="66"/>
  <c r="G45" i="66"/>
  <c r="F45" i="66"/>
  <c r="K40" i="66"/>
  <c r="J40" i="66"/>
  <c r="I40" i="66"/>
  <c r="H40" i="66"/>
  <c r="G40" i="66"/>
  <c r="F40" i="66"/>
  <c r="K35" i="66"/>
  <c r="J35" i="66"/>
  <c r="I35" i="66"/>
  <c r="H35" i="66"/>
  <c r="G35" i="66"/>
  <c r="F35" i="66"/>
  <c r="K23" i="66"/>
  <c r="J23" i="66"/>
  <c r="I23" i="66"/>
  <c r="H23" i="66"/>
  <c r="G23" i="66"/>
  <c r="F23" i="66"/>
  <c r="S354" i="45"/>
  <c r="R354" i="45"/>
  <c r="Q354" i="45"/>
  <c r="P354" i="45"/>
  <c r="O354" i="45"/>
  <c r="N354" i="45"/>
  <c r="M354" i="45"/>
  <c r="S243" i="45"/>
  <c r="R243" i="45"/>
  <c r="Q243" i="45"/>
  <c r="P243" i="45"/>
  <c r="O243" i="45"/>
  <c r="N243" i="45"/>
  <c r="M243" i="45"/>
  <c r="S167" i="45"/>
  <c r="R167" i="45"/>
  <c r="Q167" i="45"/>
  <c r="P167" i="45"/>
  <c r="O167" i="45"/>
  <c r="N167" i="45"/>
  <c r="M167" i="45"/>
  <c r="S105" i="45"/>
  <c r="R105" i="45"/>
  <c r="Q105" i="45"/>
  <c r="P105" i="45"/>
  <c r="O105" i="45"/>
  <c r="N105" i="45"/>
  <c r="M105" i="45"/>
  <c r="S55" i="45"/>
  <c r="R55" i="45"/>
  <c r="Q55" i="45"/>
  <c r="P55" i="45"/>
  <c r="O55" i="45"/>
  <c r="N55" i="45"/>
  <c r="M55" i="45"/>
  <c r="L354" i="45"/>
  <c r="K354" i="45"/>
  <c r="J354" i="45"/>
  <c r="I354" i="45"/>
  <c r="H354" i="45"/>
  <c r="G354" i="45"/>
  <c r="L243" i="45"/>
  <c r="K243" i="45"/>
  <c r="J243" i="45"/>
  <c r="I243" i="45"/>
  <c r="H243" i="45"/>
  <c r="G243" i="45"/>
  <c r="L167" i="45"/>
  <c r="K167" i="45"/>
  <c r="J167" i="45"/>
  <c r="I167" i="45"/>
  <c r="H167" i="45"/>
  <c r="G167" i="45"/>
  <c r="L105" i="45"/>
  <c r="K105" i="45"/>
  <c r="J105" i="45"/>
  <c r="I105" i="45"/>
  <c r="H105" i="45"/>
  <c r="G105" i="45"/>
  <c r="L55" i="45"/>
  <c r="K55" i="45"/>
  <c r="J55" i="45"/>
  <c r="I55" i="45"/>
  <c r="H55" i="45"/>
  <c r="G55" i="45"/>
  <c r="S354" i="44"/>
  <c r="R354" i="44"/>
  <c r="Q354" i="44"/>
  <c r="P354" i="44"/>
  <c r="O354" i="44"/>
  <c r="N354" i="44"/>
  <c r="M354" i="44"/>
  <c r="S243" i="44"/>
  <c r="R243" i="44"/>
  <c r="Q243" i="44"/>
  <c r="P243" i="44"/>
  <c r="O243" i="44"/>
  <c r="N243" i="44"/>
  <c r="M243" i="44"/>
  <c r="S167" i="44"/>
  <c r="R167" i="44"/>
  <c r="Q167" i="44"/>
  <c r="P167" i="44"/>
  <c r="O167" i="44"/>
  <c r="N167" i="44"/>
  <c r="M167" i="44"/>
  <c r="S105" i="44"/>
  <c r="R105" i="44"/>
  <c r="Q105" i="44"/>
  <c r="P105" i="44"/>
  <c r="O105" i="44"/>
  <c r="N105" i="44"/>
  <c r="M105" i="44"/>
  <c r="S55" i="44"/>
  <c r="R55" i="44"/>
  <c r="Q55" i="44"/>
  <c r="P55" i="44"/>
  <c r="O55" i="44"/>
  <c r="N55" i="44"/>
  <c r="M55" i="44"/>
  <c r="L354" i="44"/>
  <c r="K354" i="44"/>
  <c r="J354" i="44"/>
  <c r="I354" i="44"/>
  <c r="H354" i="44"/>
  <c r="G354" i="44"/>
  <c r="L243" i="44"/>
  <c r="K243" i="44"/>
  <c r="J243" i="44"/>
  <c r="I243" i="44"/>
  <c r="H243" i="44"/>
  <c r="G243" i="44"/>
  <c r="L167" i="44"/>
  <c r="K167" i="44"/>
  <c r="J167" i="44"/>
  <c r="I167" i="44"/>
  <c r="H167" i="44"/>
  <c r="G167" i="44"/>
  <c r="L105" i="44"/>
  <c r="K105" i="44"/>
  <c r="J105" i="44"/>
  <c r="I105" i="44"/>
  <c r="H105" i="44"/>
  <c r="G105" i="44"/>
  <c r="L55" i="44"/>
  <c r="K55" i="44"/>
  <c r="J55" i="44"/>
  <c r="I55" i="44"/>
  <c r="H55" i="44"/>
  <c r="G55" i="44"/>
  <c r="L61" i="66" l="1"/>
  <c r="I76" i="41"/>
  <c r="R63" i="44"/>
  <c r="H76" i="41"/>
  <c r="M63" i="44"/>
  <c r="N63" i="44"/>
  <c r="O63" i="44"/>
  <c r="G63" i="45"/>
  <c r="P63" i="45"/>
  <c r="Q63" i="45"/>
  <c r="R63" i="45"/>
  <c r="L63" i="45"/>
  <c r="N63" i="45"/>
  <c r="K63" i="45"/>
  <c r="M63" i="45"/>
  <c r="S63" i="45"/>
  <c r="P356" i="45"/>
  <c r="R356" i="45"/>
  <c r="R359" i="45" s="1"/>
  <c r="N356" i="45"/>
  <c r="I63" i="45"/>
  <c r="G356" i="45"/>
  <c r="O63" i="45"/>
  <c r="Q356" i="45"/>
  <c r="I356" i="45"/>
  <c r="H356" i="45"/>
  <c r="J63" i="45"/>
  <c r="J356" i="45"/>
  <c r="S356" i="45"/>
  <c r="H63" i="45"/>
  <c r="K356" i="45"/>
  <c r="K359" i="45" s="1"/>
  <c r="L356" i="45"/>
  <c r="M356" i="45"/>
  <c r="O356" i="45"/>
  <c r="G63" i="44"/>
  <c r="M356" i="44"/>
  <c r="N356" i="44"/>
  <c r="P63" i="44"/>
  <c r="H63" i="44"/>
  <c r="K356" i="44"/>
  <c r="J63" i="44"/>
  <c r="Q63" i="44"/>
  <c r="R356" i="44"/>
  <c r="R359" i="44" s="1"/>
  <c r="J356" i="44"/>
  <c r="L356" i="44"/>
  <c r="S356" i="44"/>
  <c r="L63" i="44"/>
  <c r="S63" i="44"/>
  <c r="P356" i="44"/>
  <c r="G356" i="44"/>
  <c r="O356" i="44"/>
  <c r="Q356" i="44"/>
  <c r="I63" i="44"/>
  <c r="H356" i="44"/>
  <c r="K63" i="44"/>
  <c r="I356" i="44"/>
  <c r="K359" i="44" l="1"/>
  <c r="P359" i="44"/>
  <c r="J76" i="41"/>
  <c r="G359" i="45"/>
  <c r="P359" i="45"/>
  <c r="O359" i="44"/>
  <c r="S359" i="44"/>
  <c r="M359" i="44"/>
  <c r="H359" i="44"/>
  <c r="N359" i="44"/>
  <c r="G359" i="44"/>
  <c r="J359" i="44"/>
  <c r="I359" i="44"/>
  <c r="M359" i="45"/>
  <c r="N359" i="45"/>
  <c r="L359" i="45"/>
  <c r="Q359" i="45"/>
  <c r="S359" i="45"/>
  <c r="J359" i="45"/>
  <c r="H359" i="45"/>
  <c r="I359" i="45"/>
  <c r="O359" i="45"/>
  <c r="L359" i="44"/>
  <c r="Q359" i="44"/>
  <c r="K45" i="6"/>
  <c r="D29" i="69"/>
  <c r="T24" i="70"/>
  <c r="S29" i="70"/>
  <c r="R29" i="70"/>
  <c r="Q29" i="70"/>
  <c r="P29" i="70"/>
  <c r="O29" i="70"/>
  <c r="N29" i="70"/>
  <c r="S24" i="70"/>
  <c r="R24" i="70"/>
  <c r="Q24" i="70"/>
  <c r="P24" i="70"/>
  <c r="O24" i="70"/>
  <c r="N24" i="70"/>
  <c r="M29" i="70"/>
  <c r="L29" i="70"/>
  <c r="K29" i="70"/>
  <c r="J29" i="70"/>
  <c r="I29" i="70"/>
  <c r="M24" i="70"/>
  <c r="L24" i="70"/>
  <c r="K24" i="70"/>
  <c r="J24" i="70"/>
  <c r="I24" i="70"/>
  <c r="H29" i="70" l="1"/>
  <c r="U29" i="70" l="1"/>
  <c r="S31" i="70" l="1"/>
  <c r="Q31" i="70"/>
  <c r="P31" i="70"/>
  <c r="M31" i="70"/>
  <c r="I31" i="70"/>
  <c r="T29" i="70"/>
  <c r="T31" i="70" s="1"/>
  <c r="H92" i="41" s="1"/>
  <c r="H24" i="70"/>
  <c r="A6" i="70"/>
  <c r="D26" i="8"/>
  <c r="A15" i="69"/>
  <c r="A16" i="69" s="1"/>
  <c r="A17" i="69" s="1"/>
  <c r="A18" i="69" s="1"/>
  <c r="A19" i="69" s="1"/>
  <c r="A20" i="69" s="1"/>
  <c r="A21" i="69" s="1"/>
  <c r="A22" i="69" s="1"/>
  <c r="A23" i="69" s="1"/>
  <c r="A24" i="69" s="1"/>
  <c r="A25" i="69" s="1"/>
  <c r="A26" i="69" s="1"/>
  <c r="A29" i="69" s="1"/>
  <c r="A5" i="69"/>
  <c r="U24" i="70" l="1"/>
  <c r="U31" i="70" s="1"/>
  <c r="D25" i="8" s="1"/>
  <c r="R31" i="70"/>
  <c r="K31" i="70"/>
  <c r="J31" i="70"/>
  <c r="N31" i="70"/>
  <c r="L31" i="70"/>
  <c r="H31" i="70"/>
  <c r="O31" i="70"/>
  <c r="Q32" i="36"/>
  <c r="P32" i="36"/>
  <c r="P40" i="36" s="1"/>
  <c r="O32" i="36"/>
  <c r="O40" i="36" s="1"/>
  <c r="N32" i="36"/>
  <c r="N40" i="36" s="1"/>
  <c r="M32" i="36"/>
  <c r="M40" i="36" s="1"/>
  <c r="L32" i="36"/>
  <c r="L40" i="36" s="1"/>
  <c r="K32" i="36"/>
  <c r="K40" i="36" s="1"/>
  <c r="J32" i="36"/>
  <c r="J40" i="36" s="1"/>
  <c r="I32" i="36"/>
  <c r="I40" i="36" s="1"/>
  <c r="H32" i="36"/>
  <c r="H40" i="36" s="1"/>
  <c r="G32" i="36"/>
  <c r="G40" i="36" s="1"/>
  <c r="F32" i="36"/>
  <c r="F40" i="36" s="1"/>
  <c r="E23" i="36"/>
  <c r="A6" i="36"/>
  <c r="D20" i="32"/>
  <c r="T32" i="31"/>
  <c r="S32" i="31"/>
  <c r="R32" i="31"/>
  <c r="Q32" i="31"/>
  <c r="P32" i="31"/>
  <c r="O32" i="31"/>
  <c r="N32" i="31"/>
  <c r="M32" i="31"/>
  <c r="L32" i="31"/>
  <c r="K32" i="31"/>
  <c r="J32" i="31"/>
  <c r="I32" i="31"/>
  <c r="H32" i="31"/>
  <c r="T31" i="31"/>
  <c r="S31" i="31"/>
  <c r="R31" i="31"/>
  <c r="Q31" i="31"/>
  <c r="P31" i="31"/>
  <c r="O31" i="31"/>
  <c r="N31" i="31"/>
  <c r="M31" i="31"/>
  <c r="L31" i="31"/>
  <c r="K31" i="31"/>
  <c r="J31" i="31"/>
  <c r="I31" i="31"/>
  <c r="T27" i="31"/>
  <c r="S27" i="31"/>
  <c r="R27" i="31"/>
  <c r="Q27" i="31"/>
  <c r="P27" i="31"/>
  <c r="O27" i="31"/>
  <c r="N27" i="31"/>
  <c r="M27" i="31"/>
  <c r="L27" i="31"/>
  <c r="K27" i="31"/>
  <c r="J27" i="31"/>
  <c r="I27" i="31"/>
  <c r="U31" i="31"/>
  <c r="F58" i="29"/>
  <c r="G48" i="30"/>
  <c r="F48" i="30"/>
  <c r="L58" i="29"/>
  <c r="J58" i="29"/>
  <c r="H58" i="29"/>
  <c r="L53" i="29"/>
  <c r="L45" i="29"/>
  <c r="L40" i="29"/>
  <c r="L35" i="29"/>
  <c r="L23" i="29"/>
  <c r="J354" i="26"/>
  <c r="J243" i="26"/>
  <c r="K77" i="41" s="1"/>
  <c r="J167" i="26"/>
  <c r="J105" i="26"/>
  <c r="J55" i="26"/>
  <c r="N79" i="67"/>
  <c r="O79" i="67"/>
  <c r="P79" i="67"/>
  <c r="Q79" i="67"/>
  <c r="R79" i="67"/>
  <c r="N40" i="67"/>
  <c r="O40" i="67"/>
  <c r="P40" i="67"/>
  <c r="Q40" i="67"/>
  <c r="R40" i="67"/>
  <c r="M79" i="67"/>
  <c r="L79" i="67"/>
  <c r="K79" i="67"/>
  <c r="J79" i="67"/>
  <c r="I79" i="67"/>
  <c r="H79" i="67"/>
  <c r="G79" i="67"/>
  <c r="F79" i="67"/>
  <c r="M40" i="67"/>
  <c r="L40" i="67"/>
  <c r="K40" i="67"/>
  <c r="J40" i="67"/>
  <c r="I40" i="67"/>
  <c r="H40" i="67"/>
  <c r="G40" i="67"/>
  <c r="F40" i="67"/>
  <c r="A7" i="67"/>
  <c r="F58" i="66"/>
  <c r="F61" i="66" s="1"/>
  <c r="F63" i="66" s="1"/>
  <c r="F113" i="66"/>
  <c r="F108" i="66"/>
  <c r="Q113" i="66"/>
  <c r="P113" i="66"/>
  <c r="O113" i="66"/>
  <c r="N113" i="66"/>
  <c r="M113" i="66"/>
  <c r="L113" i="66"/>
  <c r="K113" i="66"/>
  <c r="J113" i="66"/>
  <c r="I113" i="66"/>
  <c r="H113" i="66"/>
  <c r="G113" i="66"/>
  <c r="Q108" i="66"/>
  <c r="P108" i="66"/>
  <c r="O108" i="66"/>
  <c r="N108" i="66"/>
  <c r="M108" i="66"/>
  <c r="L108" i="66"/>
  <c r="K108" i="66"/>
  <c r="J108" i="66"/>
  <c r="I108" i="66"/>
  <c r="H108" i="66"/>
  <c r="G108" i="66"/>
  <c r="R113" i="66"/>
  <c r="R108" i="66"/>
  <c r="S113" i="66"/>
  <c r="S100" i="66"/>
  <c r="S95" i="66"/>
  <c r="S58" i="66"/>
  <c r="S45" i="66"/>
  <c r="S40" i="66"/>
  <c r="L63" i="66"/>
  <c r="G58" i="66"/>
  <c r="H58" i="66"/>
  <c r="H61" i="66" s="1"/>
  <c r="I58" i="66"/>
  <c r="I61" i="66" s="1"/>
  <c r="J58" i="66"/>
  <c r="J61" i="66" s="1"/>
  <c r="K58" i="66"/>
  <c r="M58" i="66"/>
  <c r="M61" i="66" s="1"/>
  <c r="N58" i="66"/>
  <c r="O58" i="66"/>
  <c r="P58" i="66"/>
  <c r="P61" i="66" s="1"/>
  <c r="Q58" i="66"/>
  <c r="Q61" i="66" s="1"/>
  <c r="R58" i="66"/>
  <c r="R61" i="66" s="1"/>
  <c r="A5" i="66"/>
  <c r="J116" i="66" l="1"/>
  <c r="J118" i="66" s="1"/>
  <c r="O63" i="66"/>
  <c r="O61" i="66"/>
  <c r="L116" i="66"/>
  <c r="L118" i="66" s="1"/>
  <c r="M116" i="66"/>
  <c r="M118" i="66" s="1"/>
  <c r="F118" i="66"/>
  <c r="F116" i="66"/>
  <c r="K116" i="66"/>
  <c r="K118" i="66" s="1"/>
  <c r="N61" i="66"/>
  <c r="N63" i="66" s="1"/>
  <c r="N118" i="66"/>
  <c r="N116" i="66"/>
  <c r="G63" i="66"/>
  <c r="G61" i="66"/>
  <c r="R116" i="66"/>
  <c r="R118" i="66" s="1"/>
  <c r="I70" i="41" s="1"/>
  <c r="I77" i="41" s="1"/>
  <c r="K61" i="66"/>
  <c r="K63" i="66" s="1"/>
  <c r="O116" i="66"/>
  <c r="O118" i="66" s="1"/>
  <c r="H116" i="66"/>
  <c r="H118" i="66" s="1"/>
  <c r="P116" i="66"/>
  <c r="P118" i="66" s="1"/>
  <c r="G118" i="66"/>
  <c r="G116" i="66"/>
  <c r="I116" i="66"/>
  <c r="I118" i="66" s="1"/>
  <c r="Q116" i="66"/>
  <c r="Q118" i="66" s="1"/>
  <c r="K76" i="41"/>
  <c r="L61" i="29"/>
  <c r="L63" i="29" s="1"/>
  <c r="Q40" i="36"/>
  <c r="H103" i="41"/>
  <c r="E30" i="35"/>
  <c r="H118" i="41"/>
  <c r="U27" i="31"/>
  <c r="I30" i="31"/>
  <c r="U32" i="31"/>
  <c r="N30" i="31"/>
  <c r="Q30" i="31"/>
  <c r="J63" i="26"/>
  <c r="R32" i="36"/>
  <c r="E14" i="35" s="1"/>
  <c r="H30" i="31"/>
  <c r="P30" i="31"/>
  <c r="O30" i="31"/>
  <c r="J30" i="31"/>
  <c r="R30" i="31"/>
  <c r="L30" i="31"/>
  <c r="T30" i="31"/>
  <c r="K30" i="31"/>
  <c r="S30" i="31"/>
  <c r="M30" i="31"/>
  <c r="S40" i="67"/>
  <c r="H35" i="29"/>
  <c r="H23" i="29"/>
  <c r="J33" i="29"/>
  <c r="J28" i="29"/>
  <c r="J48" i="29"/>
  <c r="J27" i="29"/>
  <c r="J29" i="29"/>
  <c r="J49" i="29"/>
  <c r="H40" i="29"/>
  <c r="J30" i="29"/>
  <c r="H45" i="29"/>
  <c r="J18" i="29"/>
  <c r="J51" i="29"/>
  <c r="J19" i="29"/>
  <c r="J20" i="29"/>
  <c r="J32" i="29"/>
  <c r="J31" i="29"/>
  <c r="J21" i="29"/>
  <c r="F35" i="29"/>
  <c r="J50" i="29"/>
  <c r="S53" i="66"/>
  <c r="G43" i="28"/>
  <c r="H19" i="28"/>
  <c r="H27" i="28"/>
  <c r="H35" i="28"/>
  <c r="H17" i="28"/>
  <c r="H22" i="28"/>
  <c r="H30" i="28"/>
  <c r="H38" i="28"/>
  <c r="H23" i="28"/>
  <c r="H31" i="28"/>
  <c r="H39" i="28"/>
  <c r="H18" i="28"/>
  <c r="H26" i="28"/>
  <c r="H34" i="28"/>
  <c r="S79" i="67"/>
  <c r="H28" i="28"/>
  <c r="H20" i="28"/>
  <c r="H21" i="28"/>
  <c r="H25" i="28"/>
  <c r="H29" i="28"/>
  <c r="H33" i="28"/>
  <c r="H37" i="28"/>
  <c r="H32" i="28"/>
  <c r="H24" i="28"/>
  <c r="H36" i="28"/>
  <c r="F53" i="29"/>
  <c r="H53" i="29"/>
  <c r="J26" i="29"/>
  <c r="F23" i="29"/>
  <c r="J17" i="29"/>
  <c r="J356" i="26"/>
  <c r="S35" i="66"/>
  <c r="P63" i="66"/>
  <c r="H63" i="66"/>
  <c r="M63" i="66"/>
  <c r="Q63" i="66"/>
  <c r="I63" i="66"/>
  <c r="S23" i="66"/>
  <c r="S90" i="66"/>
  <c r="S108" i="66"/>
  <c r="S78" i="66"/>
  <c r="J63" i="66"/>
  <c r="R63" i="66"/>
  <c r="H70" i="41" s="1"/>
  <c r="H77" i="41" s="1"/>
  <c r="J359" i="26" l="1"/>
  <c r="J77" i="41"/>
  <c r="D21" i="11"/>
  <c r="F21" i="11" s="1"/>
  <c r="U30" i="31"/>
  <c r="R40" i="36"/>
  <c r="E31" i="35" s="1"/>
  <c r="H61" i="29"/>
  <c r="H63" i="29" s="1"/>
  <c r="I35" i="6" s="1"/>
  <c r="J53" i="29"/>
  <c r="J35" i="29"/>
  <c r="J23" i="29"/>
  <c r="F45" i="29"/>
  <c r="J43" i="29"/>
  <c r="J45" i="29" s="1"/>
  <c r="S61" i="66"/>
  <c r="S63" i="66" s="1"/>
  <c r="J38" i="29"/>
  <c r="J40" i="29" s="1"/>
  <c r="F40" i="29"/>
  <c r="S116" i="66"/>
  <c r="S118" i="66" s="1"/>
  <c r="H19" i="8" l="1"/>
  <c r="H25" i="8"/>
  <c r="H26" i="8"/>
  <c r="H32" i="8"/>
  <c r="J27" i="4"/>
  <c r="H28" i="22"/>
  <c r="D19" i="11"/>
  <c r="F61" i="29"/>
  <c r="F63" i="29" s="1"/>
  <c r="J61" i="29"/>
  <c r="T59" i="45"/>
  <c r="I347" i="26"/>
  <c r="I339" i="26"/>
  <c r="I331" i="26"/>
  <c r="I323" i="26"/>
  <c r="I315" i="26"/>
  <c r="I307" i="26"/>
  <c r="I299" i="26"/>
  <c r="I291" i="26"/>
  <c r="I283" i="26"/>
  <c r="I275" i="26"/>
  <c r="I267" i="26"/>
  <c r="I259" i="26"/>
  <c r="I251" i="26"/>
  <c r="H33" i="6"/>
  <c r="I237" i="26"/>
  <c r="I229" i="26"/>
  <c r="I221" i="26"/>
  <c r="I213" i="26"/>
  <c r="I205" i="26"/>
  <c r="I197" i="26"/>
  <c r="I189" i="26"/>
  <c r="I181" i="26"/>
  <c r="T59" i="44"/>
  <c r="I52" i="26"/>
  <c r="P84" i="63"/>
  <c r="O84" i="63"/>
  <c r="N84" i="63"/>
  <c r="M84" i="63"/>
  <c r="L84" i="63"/>
  <c r="K84" i="63"/>
  <c r="J84" i="63"/>
  <c r="I84" i="63"/>
  <c r="H84" i="63"/>
  <c r="G84" i="63"/>
  <c r="F84" i="63"/>
  <c r="E84" i="63"/>
  <c r="P76" i="63"/>
  <c r="O76" i="63"/>
  <c r="N76" i="63"/>
  <c r="M76" i="63"/>
  <c r="L76" i="63"/>
  <c r="K76" i="63"/>
  <c r="J76" i="63"/>
  <c r="P64" i="63"/>
  <c r="O64" i="63"/>
  <c r="N64" i="63"/>
  <c r="M64" i="63"/>
  <c r="L64" i="63"/>
  <c r="K64" i="63"/>
  <c r="J64" i="63"/>
  <c r="D84" i="63"/>
  <c r="D76" i="63"/>
  <c r="D64" i="63"/>
  <c r="K91" i="63"/>
  <c r="J91" i="63"/>
  <c r="I91" i="63"/>
  <c r="H91" i="63"/>
  <c r="G91" i="63"/>
  <c r="F91" i="63"/>
  <c r="E91" i="63"/>
  <c r="D91" i="63"/>
  <c r="F39" i="30"/>
  <c r="F38" i="30"/>
  <c r="F37" i="30"/>
  <c r="F36" i="30"/>
  <c r="F31" i="30"/>
  <c r="F30" i="30"/>
  <c r="F29" i="30"/>
  <c r="F28" i="30"/>
  <c r="F27" i="30"/>
  <c r="F26" i="30"/>
  <c r="F25" i="30"/>
  <c r="F24" i="30"/>
  <c r="F19" i="30"/>
  <c r="F18" i="30"/>
  <c r="F17" i="30"/>
  <c r="E39" i="30"/>
  <c r="E38" i="30"/>
  <c r="E37" i="30"/>
  <c r="E36" i="30"/>
  <c r="E31" i="30"/>
  <c r="E30" i="30"/>
  <c r="E29" i="30"/>
  <c r="E28" i="30"/>
  <c r="E27" i="30"/>
  <c r="E26" i="30"/>
  <c r="E25" i="30"/>
  <c r="E24" i="30"/>
  <c r="E19" i="30"/>
  <c r="E18" i="30"/>
  <c r="E17" i="30"/>
  <c r="J22" i="63"/>
  <c r="K22" i="63"/>
  <c r="L22" i="63"/>
  <c r="J34" i="63"/>
  <c r="K34" i="63"/>
  <c r="L34" i="63"/>
  <c r="E42" i="63"/>
  <c r="F42" i="63"/>
  <c r="G42" i="63"/>
  <c r="H42" i="63"/>
  <c r="I42" i="63"/>
  <c r="J42" i="63"/>
  <c r="K42" i="63"/>
  <c r="L42" i="63"/>
  <c r="M22" i="63"/>
  <c r="N22" i="63"/>
  <c r="O22" i="63"/>
  <c r="M34" i="63"/>
  <c r="N34" i="63"/>
  <c r="O34" i="63"/>
  <c r="M42" i="63"/>
  <c r="N42" i="63"/>
  <c r="O42" i="63"/>
  <c r="P42" i="63"/>
  <c r="P34" i="63"/>
  <c r="P22" i="63"/>
  <c r="D49" i="63"/>
  <c r="D42" i="63"/>
  <c r="D34" i="63"/>
  <c r="D22" i="63"/>
  <c r="J49" i="63"/>
  <c r="I49" i="63"/>
  <c r="H49" i="63"/>
  <c r="G49" i="63"/>
  <c r="F49" i="63"/>
  <c r="E49" i="63"/>
  <c r="R100" i="61"/>
  <c r="Q100" i="61"/>
  <c r="P100" i="61"/>
  <c r="O100" i="61"/>
  <c r="N100" i="61"/>
  <c r="M100" i="61"/>
  <c r="L100" i="61"/>
  <c r="K100" i="61"/>
  <c r="J100" i="61"/>
  <c r="I100" i="61"/>
  <c r="H100" i="61"/>
  <c r="G100" i="61"/>
  <c r="F100" i="61"/>
  <c r="R88" i="61"/>
  <c r="Q88" i="61"/>
  <c r="P88" i="61"/>
  <c r="O88" i="61"/>
  <c r="N88" i="61"/>
  <c r="M88" i="61"/>
  <c r="L88" i="61"/>
  <c r="K88" i="61"/>
  <c r="J88" i="61"/>
  <c r="I88" i="61"/>
  <c r="H88" i="61"/>
  <c r="G88" i="61"/>
  <c r="F88" i="61"/>
  <c r="R76" i="61"/>
  <c r="Q76" i="61"/>
  <c r="P76" i="61"/>
  <c r="O76" i="61"/>
  <c r="N76" i="61"/>
  <c r="M76" i="61"/>
  <c r="L76" i="61"/>
  <c r="K76" i="61"/>
  <c r="J76" i="61"/>
  <c r="I76" i="61"/>
  <c r="H76" i="61"/>
  <c r="G76" i="61"/>
  <c r="F76" i="61"/>
  <c r="L50" i="61"/>
  <c r="M50" i="61"/>
  <c r="N50" i="61"/>
  <c r="O50" i="61"/>
  <c r="P50" i="61"/>
  <c r="Q50" i="61"/>
  <c r="R50" i="61"/>
  <c r="H59" i="26" l="1"/>
  <c r="H61" i="26" s="1"/>
  <c r="T61" i="45"/>
  <c r="G38" i="30"/>
  <c r="I240" i="26"/>
  <c r="J62" i="41"/>
  <c r="G39" i="30"/>
  <c r="I94" i="63"/>
  <c r="E41" i="30"/>
  <c r="L94" i="63"/>
  <c r="E94" i="63"/>
  <c r="I132" i="26"/>
  <c r="I140" i="26"/>
  <c r="I148" i="26"/>
  <c r="I156" i="26"/>
  <c r="I164" i="26"/>
  <c r="I178" i="26"/>
  <c r="I186" i="26"/>
  <c r="I194" i="26"/>
  <c r="I202" i="26"/>
  <c r="I210" i="26"/>
  <c r="I218" i="26"/>
  <c r="I226" i="26"/>
  <c r="I234" i="26"/>
  <c r="I248" i="26"/>
  <c r="I256" i="26"/>
  <c r="I264" i="26"/>
  <c r="I272" i="26"/>
  <c r="I280" i="26"/>
  <c r="I288" i="26"/>
  <c r="I296" i="26"/>
  <c r="I304" i="26"/>
  <c r="I312" i="26"/>
  <c r="I320" i="26"/>
  <c r="I328" i="26"/>
  <c r="I336" i="26"/>
  <c r="I344" i="26"/>
  <c r="E24" i="23"/>
  <c r="I306" i="26"/>
  <c r="I314" i="26"/>
  <c r="I322" i="26"/>
  <c r="I330" i="26"/>
  <c r="I338" i="26"/>
  <c r="I346" i="26"/>
  <c r="S88" i="61"/>
  <c r="K94" i="63"/>
  <c r="G94" i="63"/>
  <c r="P52" i="63"/>
  <c r="H71" i="41" s="1"/>
  <c r="H78" i="41" s="1"/>
  <c r="G37" i="30"/>
  <c r="P94" i="63"/>
  <c r="I71" i="41" s="1"/>
  <c r="I78" i="41" s="1"/>
  <c r="G18" i="30"/>
  <c r="G30" i="30"/>
  <c r="D52" i="63"/>
  <c r="K52" i="63"/>
  <c r="D94" i="63"/>
  <c r="N52" i="63"/>
  <c r="G27" i="30"/>
  <c r="H94" i="63"/>
  <c r="M52" i="63"/>
  <c r="M94" i="63"/>
  <c r="G25" i="30"/>
  <c r="F94" i="63"/>
  <c r="N94" i="63"/>
  <c r="O94" i="63"/>
  <c r="J94" i="63"/>
  <c r="O52" i="63"/>
  <c r="I158" i="26"/>
  <c r="I172" i="26"/>
  <c r="I180" i="26"/>
  <c r="I188" i="26"/>
  <c r="I196" i="26"/>
  <c r="I204" i="26"/>
  <c r="I212" i="26"/>
  <c r="I220" i="26"/>
  <c r="I228" i="26"/>
  <c r="I236" i="26"/>
  <c r="I250" i="26"/>
  <c r="I258" i="26"/>
  <c r="I266" i="26"/>
  <c r="I274" i="26"/>
  <c r="I282" i="26"/>
  <c r="I290" i="26"/>
  <c r="I298" i="26"/>
  <c r="I142" i="26"/>
  <c r="I150" i="26"/>
  <c r="I157" i="26"/>
  <c r="I179" i="26"/>
  <c r="I187" i="26"/>
  <c r="I195" i="26"/>
  <c r="I203" i="26"/>
  <c r="I211" i="26"/>
  <c r="I219" i="26"/>
  <c r="I227" i="26"/>
  <c r="I235" i="26"/>
  <c r="I249" i="26"/>
  <c r="I257" i="26"/>
  <c r="I265" i="26"/>
  <c r="I273" i="26"/>
  <c r="I281" i="26"/>
  <c r="I289" i="26"/>
  <c r="I297" i="26"/>
  <c r="I305" i="26"/>
  <c r="I321" i="26"/>
  <c r="I329" i="26"/>
  <c r="I337" i="26"/>
  <c r="I345" i="26"/>
  <c r="I174" i="26"/>
  <c r="I182" i="26"/>
  <c r="I190" i="26"/>
  <c r="I198" i="26"/>
  <c r="I206" i="26"/>
  <c r="I214" i="26"/>
  <c r="I222" i="26"/>
  <c r="I230" i="26"/>
  <c r="I238" i="26"/>
  <c r="I252" i="26"/>
  <c r="I260" i="26"/>
  <c r="I268" i="26"/>
  <c r="I276" i="26"/>
  <c r="I284" i="26"/>
  <c r="I292" i="26"/>
  <c r="I300" i="26"/>
  <c r="I308" i="26"/>
  <c r="I316" i="26"/>
  <c r="I324" i="26"/>
  <c r="I332" i="26"/>
  <c r="I340" i="26"/>
  <c r="I348" i="26"/>
  <c r="I313" i="26"/>
  <c r="I327" i="26"/>
  <c r="I335" i="26"/>
  <c r="I343" i="26"/>
  <c r="I46" i="26"/>
  <c r="I78" i="26"/>
  <c r="I86" i="26"/>
  <c r="I94" i="26"/>
  <c r="I102" i="26"/>
  <c r="I116" i="26"/>
  <c r="I124" i="26"/>
  <c r="S100" i="61"/>
  <c r="G26" i="30"/>
  <c r="G29" i="30"/>
  <c r="F21" i="30"/>
  <c r="G28" i="30"/>
  <c r="F41" i="30"/>
  <c r="G19" i="30"/>
  <c r="G31" i="30"/>
  <c r="F33" i="30"/>
  <c r="Q42" i="63"/>
  <c r="G17" i="30"/>
  <c r="E21" i="30"/>
  <c r="Q34" i="63"/>
  <c r="G24" i="30"/>
  <c r="E33" i="30"/>
  <c r="G36" i="30"/>
  <c r="I21" i="26"/>
  <c r="I29" i="26"/>
  <c r="I37" i="26"/>
  <c r="I45" i="26"/>
  <c r="I77" i="26"/>
  <c r="I85" i="26"/>
  <c r="I93" i="26"/>
  <c r="I101" i="26"/>
  <c r="I115" i="26"/>
  <c r="I123" i="26"/>
  <c r="I131" i="26"/>
  <c r="I139" i="26"/>
  <c r="I147" i="26"/>
  <c r="I155" i="26"/>
  <c r="I163" i="26"/>
  <c r="I177" i="26"/>
  <c r="I185" i="26"/>
  <c r="I193" i="26"/>
  <c r="I201" i="26"/>
  <c r="I209" i="26"/>
  <c r="I217" i="26"/>
  <c r="I225" i="26"/>
  <c r="I233" i="26"/>
  <c r="I255" i="26"/>
  <c r="I263" i="26"/>
  <c r="I271" i="26"/>
  <c r="I279" i="26"/>
  <c r="I287" i="26"/>
  <c r="I295" i="26"/>
  <c r="I303" i="26"/>
  <c r="I311" i="26"/>
  <c r="I319" i="26"/>
  <c r="I23" i="26"/>
  <c r="I31" i="26"/>
  <c r="I39" i="26"/>
  <c r="I47" i="26"/>
  <c r="I71" i="26"/>
  <c r="I79" i="26"/>
  <c r="I87" i="26"/>
  <c r="I95" i="26"/>
  <c r="I117" i="26"/>
  <c r="I125" i="26"/>
  <c r="I133" i="26"/>
  <c r="I141" i="26"/>
  <c r="I149" i="26"/>
  <c r="I26" i="26"/>
  <c r="I34" i="26"/>
  <c r="I42" i="26"/>
  <c r="I50" i="26"/>
  <c r="I74" i="26"/>
  <c r="I82" i="26"/>
  <c r="I90" i="26"/>
  <c r="I98" i="26"/>
  <c r="I112" i="26"/>
  <c r="I120" i="26"/>
  <c r="I128" i="26"/>
  <c r="I136" i="26"/>
  <c r="I144" i="26"/>
  <c r="I152" i="26"/>
  <c r="I160" i="26"/>
  <c r="I25" i="26"/>
  <c r="I33" i="26"/>
  <c r="I41" i="26"/>
  <c r="I49" i="26"/>
  <c r="I73" i="26"/>
  <c r="I81" i="26"/>
  <c r="I89" i="26"/>
  <c r="I97" i="26"/>
  <c r="I111" i="26"/>
  <c r="I119" i="26"/>
  <c r="I127" i="26"/>
  <c r="I135" i="26"/>
  <c r="I143" i="26"/>
  <c r="I151" i="26"/>
  <c r="I159" i="26"/>
  <c r="I173" i="26"/>
  <c r="I19" i="26"/>
  <c r="I27" i="26"/>
  <c r="I35" i="26"/>
  <c r="I43" i="26"/>
  <c r="I51" i="26"/>
  <c r="I75" i="26"/>
  <c r="I83" i="26"/>
  <c r="I91" i="26"/>
  <c r="I99" i="26"/>
  <c r="I113" i="26"/>
  <c r="I121" i="26"/>
  <c r="I129" i="26"/>
  <c r="I137" i="26"/>
  <c r="I145" i="26"/>
  <c r="I153" i="26"/>
  <c r="I161" i="26"/>
  <c r="I175" i="26"/>
  <c r="I183" i="26"/>
  <c r="I191" i="26"/>
  <c r="I199" i="26"/>
  <c r="I207" i="26"/>
  <c r="I22" i="26"/>
  <c r="I30" i="26"/>
  <c r="I38" i="26"/>
  <c r="I24" i="26"/>
  <c r="I32" i="26"/>
  <c r="I40" i="26"/>
  <c r="I48" i="26"/>
  <c r="I72" i="26"/>
  <c r="I80" i="26"/>
  <c r="I88" i="26"/>
  <c r="I96" i="26"/>
  <c r="I110" i="26"/>
  <c r="I118" i="26"/>
  <c r="I126" i="26"/>
  <c r="I134" i="26"/>
  <c r="I215" i="26"/>
  <c r="I223" i="26"/>
  <c r="I231" i="26"/>
  <c r="I239" i="26"/>
  <c r="I253" i="26"/>
  <c r="I261" i="26"/>
  <c r="I269" i="26"/>
  <c r="I277" i="26"/>
  <c r="I285" i="26"/>
  <c r="I293" i="26"/>
  <c r="I301" i="26"/>
  <c r="I309" i="26"/>
  <c r="I317" i="26"/>
  <c r="I325" i="26"/>
  <c r="I333" i="26"/>
  <c r="I341" i="26"/>
  <c r="T354" i="44"/>
  <c r="T105" i="44"/>
  <c r="T354" i="45"/>
  <c r="H354" i="26"/>
  <c r="T167" i="44"/>
  <c r="T243" i="44"/>
  <c r="T105" i="45"/>
  <c r="H105" i="26"/>
  <c r="T167" i="45"/>
  <c r="H167" i="26"/>
  <c r="T243" i="45"/>
  <c r="H243" i="26"/>
  <c r="T55" i="44"/>
  <c r="T55" i="45"/>
  <c r="I20" i="26"/>
  <c r="I28" i="26"/>
  <c r="I36" i="26"/>
  <c r="I44" i="26"/>
  <c r="I76" i="26"/>
  <c r="I84" i="26"/>
  <c r="I92" i="26"/>
  <c r="I100" i="26"/>
  <c r="I114" i="26"/>
  <c r="I122" i="26"/>
  <c r="I130" i="26"/>
  <c r="I138" i="26"/>
  <c r="I146" i="26"/>
  <c r="I154" i="26"/>
  <c r="I162" i="26"/>
  <c r="I176" i="26"/>
  <c r="I184" i="26"/>
  <c r="I192" i="26"/>
  <c r="I200" i="26"/>
  <c r="I208" i="26"/>
  <c r="I216" i="26"/>
  <c r="I224" i="26"/>
  <c r="I232" i="26"/>
  <c r="I254" i="26"/>
  <c r="I262" i="26"/>
  <c r="I270" i="26"/>
  <c r="I278" i="26"/>
  <c r="I286" i="26"/>
  <c r="I294" i="26"/>
  <c r="I302" i="26"/>
  <c r="I310" i="26"/>
  <c r="I318" i="26"/>
  <c r="I326" i="26"/>
  <c r="I334" i="26"/>
  <c r="I342" i="26"/>
  <c r="G59" i="26"/>
  <c r="S38" i="61"/>
  <c r="S50" i="61"/>
  <c r="S26" i="61"/>
  <c r="Q64" i="63"/>
  <c r="Q76" i="63"/>
  <c r="Q84" i="63"/>
  <c r="Q22" i="63"/>
  <c r="E52" i="63"/>
  <c r="G52" i="63"/>
  <c r="H52" i="63"/>
  <c r="F52" i="63"/>
  <c r="I52" i="63"/>
  <c r="J52" i="63"/>
  <c r="L52" i="63"/>
  <c r="S76" i="61"/>
  <c r="J78" i="41" l="1"/>
  <c r="G41" i="30"/>
  <c r="H356" i="26"/>
  <c r="F51" i="30"/>
  <c r="G33" i="30"/>
  <c r="Q52" i="63"/>
  <c r="H55" i="26"/>
  <c r="H63" i="26" s="1"/>
  <c r="I18" i="26"/>
  <c r="I55" i="26" s="1"/>
  <c r="G21" i="30"/>
  <c r="E51" i="30"/>
  <c r="T63" i="45"/>
  <c r="T63" i="44"/>
  <c r="I109" i="26"/>
  <c r="I167" i="26" s="1"/>
  <c r="G167" i="26"/>
  <c r="T356" i="45"/>
  <c r="G55" i="26"/>
  <c r="G63" i="26" s="1"/>
  <c r="G105" i="26"/>
  <c r="I70" i="26"/>
  <c r="I105" i="26" s="1"/>
  <c r="G243" i="26"/>
  <c r="I171" i="26"/>
  <c r="I243" i="26" s="1"/>
  <c r="I247" i="26"/>
  <c r="I354" i="26" s="1"/>
  <c r="G354" i="26"/>
  <c r="T356" i="44"/>
  <c r="I59" i="26"/>
  <c r="I61" i="26" s="1"/>
  <c r="Q94" i="63"/>
  <c r="G51" i="30" l="1"/>
  <c r="I356" i="26"/>
  <c r="H25" i="6"/>
  <c r="H359" i="26"/>
  <c r="E22" i="23"/>
  <c r="E26" i="23" s="1"/>
  <c r="T359" i="45"/>
  <c r="T359" i="44"/>
  <c r="G356" i="26"/>
  <c r="G359" i="26" s="1"/>
  <c r="I63" i="26"/>
  <c r="A353" i="45"/>
  <c r="A352" i="45"/>
  <c r="A351" i="45"/>
  <c r="A350" i="45"/>
  <c r="A349" i="45"/>
  <c r="A348" i="45"/>
  <c r="A347" i="45"/>
  <c r="A346" i="45"/>
  <c r="A345" i="45"/>
  <c r="A344" i="45"/>
  <c r="A343" i="45"/>
  <c r="A342" i="45"/>
  <c r="A341" i="45"/>
  <c r="A340" i="45"/>
  <c r="A339" i="45"/>
  <c r="A338" i="45"/>
  <c r="A337" i="45"/>
  <c r="A336" i="45"/>
  <c r="A335" i="45"/>
  <c r="A334" i="45"/>
  <c r="A333" i="45"/>
  <c r="A332" i="45"/>
  <c r="A331" i="45"/>
  <c r="A330" i="45"/>
  <c r="A329" i="45"/>
  <c r="A328" i="45"/>
  <c r="A327" i="45"/>
  <c r="A326" i="45"/>
  <c r="A325" i="45"/>
  <c r="A324" i="45"/>
  <c r="A323" i="45"/>
  <c r="A322" i="45"/>
  <c r="A321" i="45"/>
  <c r="A320" i="45"/>
  <c r="A319" i="45"/>
  <c r="A318" i="45"/>
  <c r="A317" i="45"/>
  <c r="A316" i="45"/>
  <c r="A315" i="45"/>
  <c r="A314" i="45"/>
  <c r="A313" i="45"/>
  <c r="A312" i="45"/>
  <c r="A311" i="45"/>
  <c r="A310" i="45"/>
  <c r="A309" i="45"/>
  <c r="A308" i="45"/>
  <c r="A307" i="45"/>
  <c r="A306" i="45"/>
  <c r="A305" i="45"/>
  <c r="A304" i="45"/>
  <c r="A303" i="45"/>
  <c r="A302" i="45"/>
  <c r="A301" i="45"/>
  <c r="A300" i="45"/>
  <c r="A299" i="45"/>
  <c r="A298" i="45"/>
  <c r="A297" i="45"/>
  <c r="A296" i="45"/>
  <c r="A295" i="45"/>
  <c r="A294" i="45"/>
  <c r="A293" i="45"/>
  <c r="A292" i="45"/>
  <c r="A291" i="45"/>
  <c r="A290" i="45"/>
  <c r="A289" i="45"/>
  <c r="A288" i="45"/>
  <c r="A287" i="45"/>
  <c r="A286" i="45"/>
  <c r="A285" i="45"/>
  <c r="A284" i="45"/>
  <c r="A283" i="45"/>
  <c r="A282" i="45"/>
  <c r="A281" i="45"/>
  <c r="A280" i="45"/>
  <c r="A279" i="45"/>
  <c r="A278" i="45"/>
  <c r="A277" i="45"/>
  <c r="A276" i="45"/>
  <c r="A275" i="45"/>
  <c r="A274" i="45"/>
  <c r="A273" i="45"/>
  <c r="A272" i="45"/>
  <c r="A271" i="45"/>
  <c r="A270" i="45"/>
  <c r="A269" i="45"/>
  <c r="A268" i="45"/>
  <c r="A267" i="45"/>
  <c r="A266" i="45"/>
  <c r="A265" i="45"/>
  <c r="A264" i="45"/>
  <c r="A263" i="45"/>
  <c r="A262" i="45"/>
  <c r="A261" i="45"/>
  <c r="A260" i="45"/>
  <c r="A259" i="45"/>
  <c r="A258" i="45"/>
  <c r="A257" i="45"/>
  <c r="A256" i="45"/>
  <c r="A255" i="45"/>
  <c r="A254" i="45"/>
  <c r="A253" i="45"/>
  <c r="A252" i="45"/>
  <c r="A251" i="45"/>
  <c r="A250" i="45"/>
  <c r="A249" i="45"/>
  <c r="A248" i="45"/>
  <c r="A247" i="45"/>
  <c r="A246" i="45"/>
  <c r="A245" i="45"/>
  <c r="A244" i="45"/>
  <c r="A243" i="45"/>
  <c r="A242" i="45"/>
  <c r="A241" i="45"/>
  <c r="A240" i="45"/>
  <c r="A239" i="45"/>
  <c r="A238" i="45"/>
  <c r="A237" i="45"/>
  <c r="A236" i="45"/>
  <c r="A235" i="45"/>
  <c r="A234" i="45"/>
  <c r="A233" i="45"/>
  <c r="A232" i="45"/>
  <c r="A231" i="45"/>
  <c r="A230" i="45"/>
  <c r="A229" i="45"/>
  <c r="A228" i="45"/>
  <c r="A227" i="45"/>
  <c r="A226" i="45"/>
  <c r="A225" i="45"/>
  <c r="A224" i="45"/>
  <c r="A223" i="45"/>
  <c r="A222" i="45"/>
  <c r="A221" i="45"/>
  <c r="A220" i="45"/>
  <c r="A219" i="45"/>
  <c r="A218" i="45"/>
  <c r="A217" i="45"/>
  <c r="A216" i="45"/>
  <c r="A215" i="45"/>
  <c r="A214" i="45"/>
  <c r="A213" i="45"/>
  <c r="A212" i="45"/>
  <c r="A211" i="45"/>
  <c r="A210" i="45"/>
  <c r="A209" i="45"/>
  <c r="A208" i="45"/>
  <c r="A207" i="45"/>
  <c r="A206" i="45"/>
  <c r="A205" i="45"/>
  <c r="A204" i="45"/>
  <c r="A203" i="45"/>
  <c r="A202" i="45"/>
  <c r="A201" i="45"/>
  <c r="A200" i="45"/>
  <c r="A199" i="45"/>
  <c r="A198" i="45"/>
  <c r="A197" i="45"/>
  <c r="A196" i="45"/>
  <c r="A195" i="45"/>
  <c r="A194" i="45"/>
  <c r="A193" i="45"/>
  <c r="A192" i="45"/>
  <c r="A191" i="45"/>
  <c r="A190" i="45"/>
  <c r="A189" i="45"/>
  <c r="A188" i="45"/>
  <c r="A187" i="45"/>
  <c r="A186" i="45"/>
  <c r="A185" i="45"/>
  <c r="A184" i="45"/>
  <c r="A183" i="45"/>
  <c r="A182" i="45"/>
  <c r="A181" i="45"/>
  <c r="A180" i="45"/>
  <c r="A179" i="45"/>
  <c r="A178" i="45"/>
  <c r="A177" i="45"/>
  <c r="A176" i="45"/>
  <c r="A175" i="45"/>
  <c r="A174" i="45"/>
  <c r="A173" i="45"/>
  <c r="A172" i="45"/>
  <c r="A171" i="45"/>
  <c r="A170" i="45"/>
  <c r="A169" i="45"/>
  <c r="A168" i="45"/>
  <c r="A167" i="45"/>
  <c r="A166" i="45"/>
  <c r="A165" i="45"/>
  <c r="A164" i="45"/>
  <c r="A163" i="45"/>
  <c r="A162" i="45"/>
  <c r="A161" i="45"/>
  <c r="A160" i="45"/>
  <c r="A159" i="45"/>
  <c r="A158" i="45"/>
  <c r="A157" i="45"/>
  <c r="A156" i="45"/>
  <c r="A155" i="45"/>
  <c r="A154" i="45"/>
  <c r="A153" i="45"/>
  <c r="A152" i="45"/>
  <c r="A151" i="45"/>
  <c r="A150" i="45"/>
  <c r="A149" i="45"/>
  <c r="A148" i="45"/>
  <c r="A147" i="45"/>
  <c r="A146" i="45"/>
  <c r="A145" i="45"/>
  <c r="A144" i="45"/>
  <c r="A143" i="45"/>
  <c r="A142" i="45"/>
  <c r="A141" i="45"/>
  <c r="A140" i="45"/>
  <c r="A139" i="45"/>
  <c r="A138" i="45"/>
  <c r="A137" i="45"/>
  <c r="A136" i="45"/>
  <c r="A135" i="45"/>
  <c r="A134" i="45"/>
  <c r="A133" i="45"/>
  <c r="A132" i="45"/>
  <c r="A131" i="45"/>
  <c r="A130" i="45"/>
  <c r="A129" i="45"/>
  <c r="A128" i="45"/>
  <c r="A127" i="45"/>
  <c r="A126" i="45"/>
  <c r="A125" i="45"/>
  <c r="A124" i="45"/>
  <c r="A123" i="45"/>
  <c r="A122" i="45"/>
  <c r="A121" i="45"/>
  <c r="A120" i="45"/>
  <c r="A119" i="45"/>
  <c r="A118" i="45"/>
  <c r="A117" i="45"/>
  <c r="A116" i="45"/>
  <c r="A115" i="45"/>
  <c r="A114" i="45"/>
  <c r="A113" i="45"/>
  <c r="A112" i="45"/>
  <c r="A111" i="45"/>
  <c r="A110" i="45"/>
  <c r="A109" i="45"/>
  <c r="A108" i="45"/>
  <c r="A107" i="45"/>
  <c r="A106" i="45"/>
  <c r="A105" i="45"/>
  <c r="A104" i="45"/>
  <c r="A103" i="45"/>
  <c r="A102" i="45"/>
  <c r="A101" i="45"/>
  <c r="A100" i="45"/>
  <c r="A99" i="45"/>
  <c r="A98" i="45"/>
  <c r="A97" i="45"/>
  <c r="A96" i="45"/>
  <c r="A95" i="45"/>
  <c r="A94" i="45"/>
  <c r="A93" i="45"/>
  <c r="A92" i="45"/>
  <c r="A91" i="45"/>
  <c r="A90" i="45"/>
  <c r="A89" i="45"/>
  <c r="A88" i="45"/>
  <c r="A87" i="45"/>
  <c r="A86" i="45"/>
  <c r="A85" i="45"/>
  <c r="A84" i="45"/>
  <c r="A83" i="45"/>
  <c r="A82" i="45"/>
  <c r="A81" i="45"/>
  <c r="A80" i="45"/>
  <c r="A79" i="45"/>
  <c r="A78" i="45"/>
  <c r="A77" i="45"/>
  <c r="A76" i="45"/>
  <c r="A75" i="45"/>
  <c r="A74" i="45"/>
  <c r="A73" i="45"/>
  <c r="A72" i="45"/>
  <c r="A71" i="45"/>
  <c r="A70" i="45"/>
  <c r="A69" i="45"/>
  <c r="A68" i="45"/>
  <c r="A67" i="45"/>
  <c r="A66" i="45"/>
  <c r="A65" i="45"/>
  <c r="A64" i="45"/>
  <c r="A63" i="45"/>
  <c r="A62" i="45"/>
  <c r="A61" i="45"/>
  <c r="A59" i="45"/>
  <c r="A58" i="45"/>
  <c r="A57" i="45"/>
  <c r="A56" i="45"/>
  <c r="A55" i="45"/>
  <c r="A54" i="45"/>
  <c r="A53" i="45"/>
  <c r="A52" i="45"/>
  <c r="A51" i="45"/>
  <c r="A50" i="45"/>
  <c r="A49" i="45"/>
  <c r="A48" i="45"/>
  <c r="A47" i="45"/>
  <c r="A46" i="45"/>
  <c r="A45" i="45"/>
  <c r="A44" i="45"/>
  <c r="A43" i="45"/>
  <c r="A42" i="45"/>
  <c r="A41" i="45"/>
  <c r="A40" i="45"/>
  <c r="A39" i="45"/>
  <c r="A38" i="45"/>
  <c r="A37" i="45"/>
  <c r="A36" i="45"/>
  <c r="A35" i="45"/>
  <c r="A34" i="45"/>
  <c r="A33" i="45"/>
  <c r="A32" i="45"/>
  <c r="A31" i="45"/>
  <c r="A30" i="45"/>
  <c r="A29" i="45"/>
  <c r="A28" i="45"/>
  <c r="A27" i="45"/>
  <c r="A26" i="45"/>
  <c r="A25" i="45"/>
  <c r="A24" i="45"/>
  <c r="A23" i="45"/>
  <c r="A22" i="45"/>
  <c r="A21" i="45"/>
  <c r="A20" i="45"/>
  <c r="A19" i="45"/>
  <c r="A18" i="45"/>
  <c r="C5" i="45"/>
  <c r="A353" i="44"/>
  <c r="A352" i="44"/>
  <c r="A351" i="44"/>
  <c r="A350" i="44"/>
  <c r="A349" i="44"/>
  <c r="A348" i="44"/>
  <c r="A347" i="44"/>
  <c r="A346" i="44"/>
  <c r="A345" i="44"/>
  <c r="A344" i="44"/>
  <c r="A343" i="44"/>
  <c r="A342" i="44"/>
  <c r="A341" i="44"/>
  <c r="A340" i="44"/>
  <c r="A339" i="44"/>
  <c r="A338" i="44"/>
  <c r="A337" i="44"/>
  <c r="A336" i="44"/>
  <c r="A335" i="44"/>
  <c r="A334" i="44"/>
  <c r="A333" i="44"/>
  <c r="A332" i="44"/>
  <c r="A331" i="44"/>
  <c r="A330" i="44"/>
  <c r="A329" i="44"/>
  <c r="A328" i="44"/>
  <c r="A327" i="44"/>
  <c r="A326" i="44"/>
  <c r="A325" i="44"/>
  <c r="A324" i="44"/>
  <c r="A323" i="44"/>
  <c r="A322" i="44"/>
  <c r="A321" i="44"/>
  <c r="A320" i="44"/>
  <c r="A319" i="44"/>
  <c r="A318" i="44"/>
  <c r="A317" i="44"/>
  <c r="A316" i="44"/>
  <c r="A315" i="44"/>
  <c r="A314" i="44"/>
  <c r="A313" i="44"/>
  <c r="A312" i="44"/>
  <c r="A311" i="44"/>
  <c r="A310" i="44"/>
  <c r="A309" i="44"/>
  <c r="A308" i="44"/>
  <c r="A307" i="44"/>
  <c r="A306" i="44"/>
  <c r="A305" i="44"/>
  <c r="A304" i="44"/>
  <c r="A303" i="44"/>
  <c r="A302" i="44"/>
  <c r="A301" i="44"/>
  <c r="A300" i="44"/>
  <c r="A299" i="44"/>
  <c r="A298" i="44"/>
  <c r="A297" i="44"/>
  <c r="A296" i="44"/>
  <c r="A295" i="44"/>
  <c r="A294" i="44"/>
  <c r="A293" i="44"/>
  <c r="A292" i="44"/>
  <c r="A291" i="44"/>
  <c r="A290" i="44"/>
  <c r="A289" i="44"/>
  <c r="A288" i="44"/>
  <c r="A287" i="44"/>
  <c r="A286" i="44"/>
  <c r="A285" i="44"/>
  <c r="A284" i="44"/>
  <c r="A283" i="44"/>
  <c r="A282" i="44"/>
  <c r="A281" i="44"/>
  <c r="A280" i="44"/>
  <c r="A279" i="44"/>
  <c r="A278" i="44"/>
  <c r="A277" i="44"/>
  <c r="A276" i="44"/>
  <c r="A275" i="44"/>
  <c r="A274" i="44"/>
  <c r="A273" i="44"/>
  <c r="A272" i="44"/>
  <c r="A271" i="44"/>
  <c r="A270" i="44"/>
  <c r="A269" i="44"/>
  <c r="A268" i="44"/>
  <c r="A267" i="44"/>
  <c r="A266" i="44"/>
  <c r="A265" i="44"/>
  <c r="A264" i="44"/>
  <c r="A263" i="44"/>
  <c r="A262" i="44"/>
  <c r="A261" i="44"/>
  <c r="A260" i="44"/>
  <c r="A259" i="44"/>
  <c r="A258" i="44"/>
  <c r="A257" i="44"/>
  <c r="A256" i="44"/>
  <c r="A255" i="44"/>
  <c r="A254" i="44"/>
  <c r="A253" i="44"/>
  <c r="A252" i="44"/>
  <c r="A251" i="44"/>
  <c r="A250" i="44"/>
  <c r="A249" i="44"/>
  <c r="A248" i="44"/>
  <c r="A247" i="44"/>
  <c r="A246" i="44"/>
  <c r="A245" i="44"/>
  <c r="A244" i="44"/>
  <c r="A243" i="44"/>
  <c r="A242" i="44"/>
  <c r="A241" i="44"/>
  <c r="A240" i="44"/>
  <c r="A239" i="44"/>
  <c r="A238" i="44"/>
  <c r="A237" i="44"/>
  <c r="A236" i="44"/>
  <c r="A235" i="44"/>
  <c r="A234" i="44"/>
  <c r="A233" i="44"/>
  <c r="A232" i="44"/>
  <c r="A231" i="44"/>
  <c r="A230" i="44"/>
  <c r="A229" i="44"/>
  <c r="A228" i="44"/>
  <c r="A227" i="44"/>
  <c r="A226" i="44"/>
  <c r="A225" i="44"/>
  <c r="A224" i="44"/>
  <c r="A223" i="44"/>
  <c r="A222" i="44"/>
  <c r="A221" i="44"/>
  <c r="A220" i="44"/>
  <c r="A219" i="44"/>
  <c r="A218" i="44"/>
  <c r="A217" i="44"/>
  <c r="A216" i="44"/>
  <c r="A215" i="44"/>
  <c r="A214" i="44"/>
  <c r="A213" i="44"/>
  <c r="A212" i="44"/>
  <c r="A211" i="44"/>
  <c r="A210" i="44"/>
  <c r="A209" i="44"/>
  <c r="A208" i="44"/>
  <c r="A207" i="44"/>
  <c r="A206" i="44"/>
  <c r="A205" i="44"/>
  <c r="A204" i="44"/>
  <c r="A203" i="44"/>
  <c r="A202" i="44"/>
  <c r="A201" i="44"/>
  <c r="A200" i="44"/>
  <c r="A199" i="44"/>
  <c r="A198" i="44"/>
  <c r="A197" i="44"/>
  <c r="A196" i="44"/>
  <c r="A195" i="44"/>
  <c r="A194" i="44"/>
  <c r="A193" i="44"/>
  <c r="A192" i="44"/>
  <c r="A191" i="44"/>
  <c r="A190" i="44"/>
  <c r="A189" i="44"/>
  <c r="A188" i="44"/>
  <c r="A187" i="44"/>
  <c r="A186" i="44"/>
  <c r="A185" i="44"/>
  <c r="A184" i="44"/>
  <c r="A183" i="44"/>
  <c r="A182" i="44"/>
  <c r="A181" i="44"/>
  <c r="A180" i="44"/>
  <c r="A179" i="44"/>
  <c r="A178" i="44"/>
  <c r="A177" i="44"/>
  <c r="A176" i="44"/>
  <c r="A175" i="44"/>
  <c r="A174" i="44"/>
  <c r="A173" i="44"/>
  <c r="A172" i="44"/>
  <c r="A171" i="44"/>
  <c r="A170" i="44"/>
  <c r="A169" i="44"/>
  <c r="A168" i="44"/>
  <c r="A167" i="44"/>
  <c r="A166" i="44"/>
  <c r="A165" i="44"/>
  <c r="A164" i="44"/>
  <c r="A163" i="44"/>
  <c r="A162" i="44"/>
  <c r="A161" i="44"/>
  <c r="A160" i="44"/>
  <c r="A159" i="44"/>
  <c r="A158" i="44"/>
  <c r="A157" i="44"/>
  <c r="A156" i="44"/>
  <c r="A155" i="44"/>
  <c r="A154" i="44"/>
  <c r="A153" i="44"/>
  <c r="A152" i="44"/>
  <c r="A151" i="44"/>
  <c r="A150" i="44"/>
  <c r="A149" i="44"/>
  <c r="A148" i="44"/>
  <c r="A147" i="44"/>
  <c r="A146" i="44"/>
  <c r="A145" i="44"/>
  <c r="A144" i="44"/>
  <c r="A143" i="44"/>
  <c r="A142" i="44"/>
  <c r="A141" i="44"/>
  <c r="A140" i="44"/>
  <c r="A139" i="44"/>
  <c r="A138" i="44"/>
  <c r="A137" i="44"/>
  <c r="A136" i="44"/>
  <c r="A135" i="44"/>
  <c r="A134" i="44"/>
  <c r="A133" i="44"/>
  <c r="A132" i="44"/>
  <c r="A131" i="44"/>
  <c r="A130" i="44"/>
  <c r="A129" i="44"/>
  <c r="A128" i="44"/>
  <c r="A127" i="44"/>
  <c r="A126" i="44"/>
  <c r="A125" i="44"/>
  <c r="A124" i="44"/>
  <c r="A123" i="44"/>
  <c r="A122" i="44"/>
  <c r="A121" i="44"/>
  <c r="A120" i="44"/>
  <c r="A119" i="44"/>
  <c r="A118" i="44"/>
  <c r="A117" i="44"/>
  <c r="A116" i="44"/>
  <c r="A115" i="44"/>
  <c r="A114" i="44"/>
  <c r="A113" i="44"/>
  <c r="A112" i="44"/>
  <c r="A111" i="44"/>
  <c r="A110" i="44"/>
  <c r="A109" i="44"/>
  <c r="A108" i="44"/>
  <c r="A107" i="44"/>
  <c r="A106" i="44"/>
  <c r="A105" i="44"/>
  <c r="A104" i="44"/>
  <c r="A103" i="44"/>
  <c r="A102" i="44"/>
  <c r="A101" i="44"/>
  <c r="A100" i="44"/>
  <c r="A99" i="44"/>
  <c r="A98" i="44"/>
  <c r="A97" i="44"/>
  <c r="A96" i="44"/>
  <c r="A95" i="44"/>
  <c r="A94" i="44"/>
  <c r="A93" i="44"/>
  <c r="A92" i="44"/>
  <c r="A91" i="44"/>
  <c r="A90" i="44"/>
  <c r="A89" i="44"/>
  <c r="A88" i="44"/>
  <c r="A87" i="44"/>
  <c r="A86" i="44"/>
  <c r="A85" i="44"/>
  <c r="A84" i="44"/>
  <c r="A83" i="44"/>
  <c r="A82" i="44"/>
  <c r="A81" i="44"/>
  <c r="A80" i="44"/>
  <c r="A79" i="44"/>
  <c r="A78" i="44"/>
  <c r="A77" i="44"/>
  <c r="A76" i="44"/>
  <c r="A75" i="44"/>
  <c r="A74" i="44"/>
  <c r="A73" i="44"/>
  <c r="A72" i="44"/>
  <c r="A71" i="44"/>
  <c r="A70" i="44"/>
  <c r="A69" i="44"/>
  <c r="A68" i="44"/>
  <c r="A67" i="44"/>
  <c r="A66" i="44"/>
  <c r="A65" i="44"/>
  <c r="A64" i="44"/>
  <c r="A63" i="44"/>
  <c r="A62" i="44"/>
  <c r="A61" i="44"/>
  <c r="A59" i="44"/>
  <c r="A58" i="44"/>
  <c r="A57" i="44"/>
  <c r="A56" i="44"/>
  <c r="A55" i="44"/>
  <c r="A54" i="44"/>
  <c r="A53" i="44"/>
  <c r="A52" i="44"/>
  <c r="A51" i="44"/>
  <c r="A50" i="44"/>
  <c r="A49" i="44"/>
  <c r="A48" i="44"/>
  <c r="A47" i="44"/>
  <c r="A46" i="44"/>
  <c r="A45" i="44"/>
  <c r="A44" i="44"/>
  <c r="A43" i="44"/>
  <c r="A42" i="44"/>
  <c r="A41" i="44"/>
  <c r="A40" i="44"/>
  <c r="A39" i="44"/>
  <c r="A38" i="44"/>
  <c r="A37" i="44"/>
  <c r="A36" i="44"/>
  <c r="A35" i="44"/>
  <c r="A34" i="44"/>
  <c r="A33" i="44"/>
  <c r="A32" i="44"/>
  <c r="A31" i="44"/>
  <c r="A30" i="44"/>
  <c r="A29" i="44"/>
  <c r="A28" i="44"/>
  <c r="A27" i="44"/>
  <c r="A26" i="44"/>
  <c r="A25" i="44"/>
  <c r="A24" i="44"/>
  <c r="A23" i="44"/>
  <c r="A22" i="44"/>
  <c r="A21" i="44"/>
  <c r="A20" i="44"/>
  <c r="A19" i="44"/>
  <c r="A18" i="44"/>
  <c r="C5" i="44"/>
  <c r="I359" i="26" l="1"/>
  <c r="I41" i="28"/>
  <c r="K36" i="6" s="1"/>
  <c r="H41" i="30"/>
  <c r="A21" i="24" l="1"/>
  <c r="A23" i="24"/>
  <c r="H16" i="42" l="1"/>
  <c r="H17" i="42"/>
  <c r="H18" i="42"/>
  <c r="H15" i="42"/>
  <c r="H23" i="42"/>
  <c r="H22" i="42" l="1"/>
  <c r="H21" i="42"/>
  <c r="AW73" i="16"/>
  <c r="H20" i="42"/>
  <c r="H19" i="42"/>
  <c r="D85" i="25" l="1"/>
  <c r="D84" i="25"/>
  <c r="D83" i="25"/>
  <c r="A345" i="26" l="1"/>
  <c r="A335" i="26"/>
  <c r="P50" i="40" l="1"/>
  <c r="P49" i="40"/>
  <c r="P48" i="40"/>
  <c r="A6" i="41" l="1"/>
  <c r="B6" i="40"/>
  <c r="A6" i="39"/>
  <c r="A5" i="38"/>
  <c r="A5" i="35"/>
  <c r="A5" i="42"/>
  <c r="G6" i="32"/>
  <c r="K6" i="31"/>
  <c r="A6" i="30"/>
  <c r="B5" i="29"/>
  <c r="A7" i="28"/>
  <c r="A5" i="27"/>
  <c r="C5" i="26"/>
  <c r="B5" i="24"/>
  <c r="A7" i="23"/>
  <c r="A6" i="22"/>
  <c r="A6" i="21"/>
  <c r="A6" i="18"/>
  <c r="A6" i="17"/>
  <c r="D6" i="16"/>
  <c r="A6" i="15"/>
  <c r="G6" i="25"/>
  <c r="E73" i="16" l="1"/>
  <c r="F73" i="16"/>
  <c r="G73" i="16"/>
  <c r="H73" i="16"/>
  <c r="I73" i="16"/>
  <c r="J73" i="16"/>
  <c r="K73" i="16"/>
  <c r="L73" i="16"/>
  <c r="M73" i="16"/>
  <c r="N73" i="16"/>
  <c r="O73" i="16"/>
  <c r="P73" i="16"/>
  <c r="Q73" i="16"/>
  <c r="R73" i="16"/>
  <c r="S73" i="16"/>
  <c r="T73" i="16"/>
  <c r="U73" i="16"/>
  <c r="V73" i="16"/>
  <c r="W73" i="16"/>
  <c r="X73" i="16"/>
  <c r="Y73" i="16"/>
  <c r="Z73" i="16"/>
  <c r="AA73" i="16"/>
  <c r="AB73" i="16"/>
  <c r="AC73" i="16"/>
  <c r="AD73" i="16"/>
  <c r="AE73" i="16"/>
  <c r="AF73" i="16"/>
  <c r="AG73" i="16"/>
  <c r="AH73" i="16"/>
  <c r="AI73" i="16"/>
  <c r="AJ73" i="16"/>
  <c r="AK73" i="16"/>
  <c r="AL73" i="16"/>
  <c r="AM73" i="16"/>
  <c r="AN73" i="16"/>
  <c r="AO73" i="16"/>
  <c r="AP73" i="16"/>
  <c r="AQ73" i="16"/>
  <c r="AR73" i="16"/>
  <c r="AS73" i="16"/>
  <c r="AT73" i="16"/>
  <c r="AU73" i="16"/>
  <c r="F25" i="42" l="1"/>
  <c r="E48" i="12" s="1"/>
  <c r="H157" i="41" l="1"/>
  <c r="F49" i="42"/>
  <c r="E50" i="12" s="1"/>
  <c r="F37" i="42"/>
  <c r="E49" i="12" s="1"/>
  <c r="J40" i="41" l="1"/>
  <c r="D123" i="39" l="1"/>
  <c r="G22" i="38"/>
  <c r="F41" i="28"/>
  <c r="AX53" i="16"/>
  <c r="A21" i="11" l="1"/>
  <c r="A15" i="7" l="1"/>
  <c r="A16" i="7" s="1"/>
  <c r="A17" i="7" s="1"/>
  <c r="A18" i="7" s="1"/>
  <c r="A19" i="7" s="1"/>
  <c r="A20" i="7" s="1"/>
  <c r="A21" i="7" s="1"/>
  <c r="A23" i="7" s="1"/>
  <c r="A24" i="7" s="1"/>
  <c r="A25" i="7" s="1"/>
  <c r="A26" i="7" s="1"/>
  <c r="A27" i="7" s="1"/>
  <c r="A28" i="7" s="1"/>
  <c r="A29" i="7" s="1"/>
  <c r="A30" i="7" s="1"/>
  <c r="A31" i="7" s="1"/>
  <c r="A32" i="7" s="1"/>
  <c r="A33" i="7" s="1"/>
  <c r="A34" i="7" s="1"/>
  <c r="A36" i="7" s="1"/>
  <c r="A37" i="7" s="1"/>
  <c r="A38" i="7" s="1"/>
  <c r="A39" i="7" s="1"/>
  <c r="A40" i="7" s="1"/>
  <c r="H140" i="41"/>
  <c r="AX19" i="16" l="1"/>
  <c r="AX20" i="16"/>
  <c r="AX22" i="16"/>
  <c r="AX23" i="16"/>
  <c r="AX24" i="16"/>
  <c r="AX25" i="16"/>
  <c r="AX26" i="16"/>
  <c r="AX27" i="16"/>
  <c r="AX28" i="16"/>
  <c r="AX29" i="16"/>
  <c r="AX30" i="16"/>
  <c r="AX31" i="16"/>
  <c r="AX32" i="16"/>
  <c r="AX33" i="16"/>
  <c r="AX34" i="16"/>
  <c r="AX35" i="16"/>
  <c r="AX36" i="16"/>
  <c r="AX37" i="16"/>
  <c r="AX38" i="16"/>
  <c r="AX39" i="16"/>
  <c r="AX40" i="16"/>
  <c r="AX41" i="16"/>
  <c r="AX42" i="16"/>
  <c r="AX43" i="16"/>
  <c r="AX44" i="16"/>
  <c r="AX45" i="16"/>
  <c r="AX46" i="16"/>
  <c r="AX47" i="16"/>
  <c r="AX48" i="16"/>
  <c r="AX49" i="16"/>
  <c r="AX50" i="16"/>
  <c r="AX51" i="16"/>
  <c r="AX52" i="16"/>
  <c r="AX54" i="16"/>
  <c r="AX55" i="16"/>
  <c r="AX56" i="16"/>
  <c r="AX57" i="16"/>
  <c r="AX58" i="16"/>
  <c r="AX59" i="16"/>
  <c r="AX60" i="16"/>
  <c r="AX61" i="16"/>
  <c r="AX62" i="16"/>
  <c r="AX63" i="16"/>
  <c r="AX64" i="16"/>
  <c r="AX65" i="16"/>
  <c r="AX66" i="16"/>
  <c r="AX18" i="16"/>
  <c r="P47" i="40"/>
  <c r="N52" i="40"/>
  <c r="N54" i="40" s="1"/>
  <c r="L52" i="40"/>
  <c r="J52" i="40"/>
  <c r="I57" i="41"/>
  <c r="P37" i="40"/>
  <c r="N29" i="40"/>
  <c r="L29" i="40"/>
  <c r="J29" i="40"/>
  <c r="P25" i="40"/>
  <c r="H56" i="41" s="1"/>
  <c r="J56" i="41" s="1"/>
  <c r="P24" i="40"/>
  <c r="J24" i="41"/>
  <c r="J41" i="41"/>
  <c r="J23" i="41"/>
  <c r="AX73" i="16" l="1"/>
  <c r="H57" i="41"/>
  <c r="J57" i="41" s="1"/>
  <c r="J54" i="40"/>
  <c r="J56" i="40" s="1"/>
  <c r="I37" i="42"/>
  <c r="L49" i="12" s="1"/>
  <c r="H48" i="30"/>
  <c r="A344" i="26"/>
  <c r="A343" i="26"/>
  <c r="A342" i="26"/>
  <c r="A341" i="26"/>
  <c r="A340" i="26"/>
  <c r="A339" i="26"/>
  <c r="A351" i="26"/>
  <c r="A350" i="26"/>
  <c r="A349" i="26"/>
  <c r="A348" i="26"/>
  <c r="A347" i="26"/>
  <c r="A346" i="26"/>
  <c r="A338" i="26"/>
  <c r="A337" i="26"/>
  <c r="A336" i="26"/>
  <c r="A165" i="26"/>
  <c r="I50" i="6" l="1"/>
  <c r="J50" i="6"/>
  <c r="K50" i="6"/>
  <c r="H50" i="6"/>
  <c r="D142" i="25"/>
  <c r="H33" i="70" l="1"/>
  <c r="H35" i="70" s="1"/>
  <c r="H36" i="41"/>
  <c r="D23" i="11"/>
  <c r="I49" i="42" l="1"/>
  <c r="L50" i="12" s="1"/>
  <c r="G49" i="42"/>
  <c r="F50" i="12" s="1"/>
  <c r="H47" i="42"/>
  <c r="H44" i="42"/>
  <c r="H43" i="42"/>
  <c r="G37" i="42"/>
  <c r="F49" i="12" s="1"/>
  <c r="H35" i="42"/>
  <c r="H34" i="42"/>
  <c r="H33" i="42"/>
  <c r="H32" i="42"/>
  <c r="H31" i="42"/>
  <c r="H30" i="42"/>
  <c r="H29" i="42"/>
  <c r="H28" i="42"/>
  <c r="H27" i="42"/>
  <c r="I25" i="42"/>
  <c r="L48" i="12" s="1"/>
  <c r="G25" i="42"/>
  <c r="F48" i="12" s="1"/>
  <c r="H49" i="42" l="1"/>
  <c r="H37" i="42"/>
  <c r="H25" i="42"/>
  <c r="I50" i="12" l="1"/>
  <c r="H61" i="10" s="1"/>
  <c r="I48" i="12"/>
  <c r="H29" i="10" s="1"/>
  <c r="H17" i="20"/>
  <c r="H38" i="4" s="1"/>
  <c r="H45" i="10" l="1"/>
  <c r="M18" i="35" l="1"/>
  <c r="F25" i="10" l="1"/>
  <c r="F57" i="10"/>
  <c r="F41" i="10"/>
  <c r="D71" i="25" l="1"/>
  <c r="D69" i="25"/>
  <c r="E131" i="39" l="1"/>
  <c r="D131" i="39"/>
  <c r="E123" i="39"/>
  <c r="E111" i="39"/>
  <c r="D111" i="39"/>
  <c r="E100" i="39"/>
  <c r="D100" i="39"/>
  <c r="E88" i="39"/>
  <c r="D88" i="39"/>
  <c r="E58" i="39"/>
  <c r="D58" i="39"/>
  <c r="E36" i="39"/>
  <c r="D36" i="39"/>
  <c r="E43" i="39"/>
  <c r="D43" i="39"/>
  <c r="E50" i="39"/>
  <c r="D50" i="39"/>
  <c r="E28" i="39"/>
  <c r="D28" i="39"/>
  <c r="H51" i="38"/>
  <c r="G51" i="38"/>
  <c r="H41" i="38"/>
  <c r="G41" i="38"/>
  <c r="H33" i="38"/>
  <c r="G33" i="38"/>
  <c r="H22" i="38"/>
  <c r="H30" i="19"/>
  <c r="H33" i="30" l="1"/>
  <c r="H21" i="30"/>
  <c r="H41" i="28"/>
  <c r="G41" i="28"/>
  <c r="I36" i="6" s="1"/>
  <c r="H51" i="30" l="1"/>
  <c r="K71" i="41" s="1"/>
  <c r="K78" i="41" s="1"/>
  <c r="F48" i="15" l="1"/>
  <c r="H29" i="4" s="1"/>
  <c r="A353" i="26"/>
  <c r="A352" i="26"/>
  <c r="A242" i="26"/>
  <c r="A241" i="26"/>
  <c r="A166" i="26"/>
  <c r="A164" i="26"/>
  <c r="A104" i="26"/>
  <c r="A103" i="26"/>
  <c r="D20" i="25" l="1"/>
  <c r="A186" i="24"/>
  <c r="D23" i="25" l="1"/>
  <c r="D24" i="25"/>
  <c r="D25" i="25"/>
  <c r="D26" i="25"/>
  <c r="D27" i="25"/>
  <c r="D28" i="25"/>
  <c r="D29" i="25"/>
  <c r="D30" i="25"/>
  <c r="D31" i="25"/>
  <c r="D32" i="25"/>
  <c r="D35" i="25"/>
  <c r="D36" i="25"/>
  <c r="D37" i="25"/>
  <c r="D38" i="25"/>
  <c r="D39" i="25"/>
  <c r="D42" i="25"/>
  <c r="D43" i="25"/>
  <c r="D44" i="25"/>
  <c r="D48" i="25"/>
  <c r="D49" i="25"/>
  <c r="D50" i="25"/>
  <c r="D51" i="25"/>
  <c r="D52" i="25"/>
  <c r="D53" i="25"/>
  <c r="D56" i="25"/>
  <c r="D57" i="25"/>
  <c r="D58" i="25"/>
  <c r="D59" i="25"/>
  <c r="D60" i="25"/>
  <c r="D61" i="25"/>
  <c r="D62" i="25"/>
  <c r="D63" i="25"/>
  <c r="D64" i="25"/>
  <c r="D67" i="25"/>
  <c r="D75" i="25"/>
  <c r="D76" i="25"/>
  <c r="D77" i="25"/>
  <c r="D78" i="25"/>
  <c r="D79" i="25"/>
  <c r="D80" i="25"/>
  <c r="D81" i="25"/>
  <c r="D82" i="25"/>
  <c r="D88" i="25"/>
  <c r="D89" i="25"/>
  <c r="D90" i="25"/>
  <c r="D91" i="25"/>
  <c r="D94" i="25"/>
  <c r="D95" i="25"/>
  <c r="D96" i="25"/>
  <c r="D98" i="25"/>
  <c r="D99" i="25"/>
  <c r="D100" i="25"/>
  <c r="D101" i="25"/>
  <c r="D102" i="25"/>
  <c r="D103" i="25"/>
  <c r="D104" i="25"/>
  <c r="D107" i="25"/>
  <c r="D108" i="25"/>
  <c r="D109" i="25"/>
  <c r="D110" i="25"/>
  <c r="D111" i="25"/>
  <c r="D112" i="25"/>
  <c r="D113" i="25"/>
  <c r="D114" i="25"/>
  <c r="D115" i="25"/>
  <c r="D116" i="25"/>
  <c r="D117" i="25"/>
  <c r="D118" i="25"/>
  <c r="D119" i="25"/>
  <c r="D122" i="25"/>
  <c r="D123" i="25"/>
  <c r="D124" i="25"/>
  <c r="D125" i="25"/>
  <c r="D126" i="25"/>
  <c r="D127" i="25"/>
  <c r="D128" i="25"/>
  <c r="D129" i="25"/>
  <c r="D130" i="25"/>
  <c r="D131" i="25"/>
  <c r="D132" i="25"/>
  <c r="D133" i="25"/>
  <c r="D134" i="25"/>
  <c r="D135" i="25"/>
  <c r="D136" i="25"/>
  <c r="D139" i="25"/>
  <c r="D19" i="25"/>
  <c r="A193" i="24" l="1"/>
  <c r="A192" i="24"/>
  <c r="A183" i="24"/>
  <c r="A182" i="24"/>
  <c r="A176" i="24"/>
  <c r="A175" i="24"/>
  <c r="A169" i="24"/>
  <c r="A168" i="24"/>
  <c r="A159" i="24"/>
  <c r="A158" i="24"/>
  <c r="A135" i="24"/>
  <c r="A136" i="24"/>
  <c r="A137" i="24"/>
  <c r="A138" i="24"/>
  <c r="A139" i="24"/>
  <c r="A140" i="24"/>
  <c r="A141" i="24"/>
  <c r="A142" i="24"/>
  <c r="A143" i="24"/>
  <c r="A144" i="24"/>
  <c r="A145" i="24"/>
  <c r="A146" i="24"/>
  <c r="A147" i="24"/>
  <c r="A148" i="24"/>
  <c r="A149" i="24"/>
  <c r="A150" i="24"/>
  <c r="A151" i="24"/>
  <c r="A152" i="24"/>
  <c r="A153" i="24"/>
  <c r="A154" i="24"/>
  <c r="A155" i="24"/>
  <c r="A156" i="24"/>
  <c r="A157" i="24"/>
  <c r="A160" i="24"/>
  <c r="A161" i="24"/>
  <c r="A162" i="24"/>
  <c r="A163" i="24"/>
  <c r="A164" i="24"/>
  <c r="A165" i="24"/>
  <c r="A166" i="24"/>
  <c r="A167" i="24"/>
  <c r="A170" i="24"/>
  <c r="A171" i="24"/>
  <c r="A172" i="24"/>
  <c r="A173" i="24"/>
  <c r="A174" i="24"/>
  <c r="A177" i="24"/>
  <c r="A178" i="24"/>
  <c r="A179" i="24"/>
  <c r="A180" i="24"/>
  <c r="A181" i="24"/>
  <c r="A184" i="24"/>
  <c r="A185" i="24"/>
  <c r="A187" i="24"/>
  <c r="A188" i="24"/>
  <c r="A189" i="24"/>
  <c r="A190" i="24"/>
  <c r="A191" i="24"/>
  <c r="A194" i="24"/>
  <c r="A214" i="24"/>
  <c r="A216" i="24"/>
  <c r="A17" i="24"/>
  <c r="A18" i="24"/>
  <c r="A19" i="24"/>
  <c r="A20" i="24"/>
  <c r="A24" i="24"/>
  <c r="A25" i="24"/>
  <c r="A26" i="24"/>
  <c r="A27" i="24"/>
  <c r="A28" i="24"/>
  <c r="A29" i="24"/>
  <c r="A30" i="24"/>
  <c r="A40" i="24"/>
  <c r="A41" i="24"/>
  <c r="A42" i="24"/>
  <c r="A43" i="24"/>
  <c r="A44" i="24"/>
  <c r="A45" i="24"/>
  <c r="A46" i="24"/>
  <c r="A47" i="24"/>
  <c r="A48" i="24"/>
  <c r="A49" i="24"/>
  <c r="A50" i="24"/>
  <c r="A51" i="24"/>
  <c r="A52" i="24"/>
  <c r="A53" i="24"/>
  <c r="A54" i="24"/>
  <c r="A55" i="24"/>
  <c r="A56" i="24"/>
  <c r="A57" i="24"/>
  <c r="A58" i="24"/>
  <c r="A59" i="24"/>
  <c r="A60" i="24"/>
  <c r="A61" i="24"/>
  <c r="A62" i="24"/>
  <c r="A63" i="24"/>
  <c r="A64" i="24"/>
  <c r="A65" i="24"/>
  <c r="A66" i="24"/>
  <c r="A67" i="24"/>
  <c r="A68" i="24"/>
  <c r="A69" i="24"/>
  <c r="A70" i="24"/>
  <c r="A71" i="24"/>
  <c r="A72" i="24"/>
  <c r="A73" i="24"/>
  <c r="A74" i="24"/>
  <c r="A75" i="24"/>
  <c r="A76" i="24"/>
  <c r="A77" i="24"/>
  <c r="A78" i="24"/>
  <c r="A79" i="24"/>
  <c r="A80" i="24"/>
  <c r="A81" i="24"/>
  <c r="A82" i="24"/>
  <c r="A83" i="24"/>
  <c r="A84" i="24"/>
  <c r="A85" i="24"/>
  <c r="A86" i="24"/>
  <c r="A87" i="24"/>
  <c r="A88" i="24"/>
  <c r="A89" i="24"/>
  <c r="A90" i="24"/>
  <c r="A91" i="24"/>
  <c r="A92" i="24"/>
  <c r="A93" i="24"/>
  <c r="A94" i="24"/>
  <c r="A95" i="24"/>
  <c r="A96" i="24"/>
  <c r="A97" i="24"/>
  <c r="A98" i="24"/>
  <c r="A99" i="24"/>
  <c r="A100" i="24"/>
  <c r="A101" i="24"/>
  <c r="A102" i="24"/>
  <c r="A103" i="24"/>
  <c r="A104" i="24"/>
  <c r="A105" i="24"/>
  <c r="A106" i="24"/>
  <c r="A107" i="24"/>
  <c r="A108" i="24"/>
  <c r="A109" i="24"/>
  <c r="A110" i="24"/>
  <c r="A111" i="24"/>
  <c r="A112" i="24"/>
  <c r="A113" i="24"/>
  <c r="A115" i="24"/>
  <c r="A117" i="24"/>
  <c r="A118" i="24"/>
  <c r="A119" i="24"/>
  <c r="A120" i="24"/>
  <c r="A121" i="24"/>
  <c r="A122" i="24"/>
  <c r="A123" i="24"/>
  <c r="A124" i="24"/>
  <c r="A125" i="24"/>
  <c r="A126" i="24"/>
  <c r="A127" i="24"/>
  <c r="A128" i="24"/>
  <c r="A129" i="24"/>
  <c r="A130" i="24"/>
  <c r="A131" i="24"/>
  <c r="A132" i="24"/>
  <c r="A133" i="24"/>
  <c r="A134" i="24"/>
  <c r="A16" i="24"/>
  <c r="A19" i="26"/>
  <c r="A20" i="26"/>
  <c r="A21" i="26"/>
  <c r="A22" i="26"/>
  <c r="A23" i="26"/>
  <c r="A24" i="26"/>
  <c r="A25" i="26"/>
  <c r="A26" i="26"/>
  <c r="A27" i="26"/>
  <c r="A28" i="26"/>
  <c r="A29" i="26"/>
  <c r="A30" i="26"/>
  <c r="A31" i="26"/>
  <c r="A32" i="26"/>
  <c r="A33" i="26"/>
  <c r="A35" i="26"/>
  <c r="A36" i="26"/>
  <c r="A37" i="26"/>
  <c r="A38" i="26"/>
  <c r="A39" i="26"/>
  <c r="A40" i="26"/>
  <c r="A41" i="26"/>
  <c r="A42" i="26"/>
  <c r="A43" i="26"/>
  <c r="A44" i="26"/>
  <c r="A45" i="26"/>
  <c r="A46" i="26"/>
  <c r="A47" i="26"/>
  <c r="A48" i="26"/>
  <c r="A49" i="26"/>
  <c r="A50" i="26"/>
  <c r="A51" i="26"/>
  <c r="A52" i="26"/>
  <c r="A53" i="26"/>
  <c r="A54" i="26"/>
  <c r="A55" i="26"/>
  <c r="A56" i="26"/>
  <c r="A57" i="26"/>
  <c r="A58" i="26"/>
  <c r="A59" i="26"/>
  <c r="A61" i="26"/>
  <c r="A62" i="26"/>
  <c r="A63" i="26"/>
  <c r="A64" i="26"/>
  <c r="A65" i="26"/>
  <c r="A66" i="26"/>
  <c r="A67" i="26"/>
  <c r="A68" i="26"/>
  <c r="A69" i="26"/>
  <c r="A70" i="26"/>
  <c r="A71" i="26"/>
  <c r="A72" i="26"/>
  <c r="A73" i="26"/>
  <c r="A74" i="26"/>
  <c r="A75" i="26"/>
  <c r="A76" i="26"/>
  <c r="A77" i="26"/>
  <c r="A78" i="26"/>
  <c r="A79" i="26"/>
  <c r="A80" i="26"/>
  <c r="A81" i="26"/>
  <c r="A82" i="26"/>
  <c r="A83" i="26"/>
  <c r="A84" i="26"/>
  <c r="A85" i="26"/>
  <c r="A86" i="26"/>
  <c r="A87" i="26"/>
  <c r="A88" i="26"/>
  <c r="A89" i="26"/>
  <c r="A90" i="26"/>
  <c r="A91" i="26"/>
  <c r="A92" i="26"/>
  <c r="A93" i="26"/>
  <c r="A94" i="26"/>
  <c r="A95" i="26"/>
  <c r="A96" i="26"/>
  <c r="A97" i="26"/>
  <c r="A98" i="26"/>
  <c r="A99" i="26"/>
  <c r="A100" i="26"/>
  <c r="A101" i="26"/>
  <c r="A102" i="26"/>
  <c r="A105" i="26"/>
  <c r="A106" i="26"/>
  <c r="A107" i="26"/>
  <c r="A108" i="26"/>
  <c r="A109" i="26"/>
  <c r="A110" i="26"/>
  <c r="A111" i="26"/>
  <c r="A112" i="26"/>
  <c r="A113" i="26"/>
  <c r="A114" i="26"/>
  <c r="A115" i="26"/>
  <c r="A116" i="26"/>
  <c r="A117" i="26"/>
  <c r="A118" i="26"/>
  <c r="A119" i="26"/>
  <c r="A120" i="26"/>
  <c r="A121" i="26"/>
  <c r="A122" i="26"/>
  <c r="A123" i="26"/>
  <c r="A124" i="26"/>
  <c r="A125" i="26"/>
  <c r="A126" i="26"/>
  <c r="A127" i="26"/>
  <c r="A128" i="26"/>
  <c r="A129" i="26"/>
  <c r="A130" i="26"/>
  <c r="A131" i="26"/>
  <c r="A132" i="26"/>
  <c r="A133" i="26"/>
  <c r="A134" i="26"/>
  <c r="A135" i="26"/>
  <c r="A136" i="26"/>
  <c r="A137" i="26"/>
  <c r="A138" i="26"/>
  <c r="A139" i="26"/>
  <c r="A140" i="26"/>
  <c r="A141" i="26"/>
  <c r="A142" i="26"/>
  <c r="A143" i="26"/>
  <c r="A144" i="26"/>
  <c r="A145" i="26"/>
  <c r="A146" i="26"/>
  <c r="A147" i="26"/>
  <c r="A148" i="26"/>
  <c r="A149" i="26"/>
  <c r="A150" i="26"/>
  <c r="A151" i="26"/>
  <c r="A152" i="26"/>
  <c r="A153" i="26"/>
  <c r="A154" i="26"/>
  <c r="A155" i="26"/>
  <c r="A156" i="26"/>
  <c r="A157" i="26"/>
  <c r="A158" i="26"/>
  <c r="A159" i="26"/>
  <c r="A160" i="26"/>
  <c r="A161" i="26"/>
  <c r="A162" i="26"/>
  <c r="A163" i="26"/>
  <c r="A167" i="26"/>
  <c r="A168" i="26"/>
  <c r="A169" i="26"/>
  <c r="A170" i="26"/>
  <c r="A171" i="26"/>
  <c r="A172" i="26"/>
  <c r="A173" i="26"/>
  <c r="A174" i="26"/>
  <c r="A175" i="26"/>
  <c r="A176" i="26"/>
  <c r="A177" i="26"/>
  <c r="A178" i="26"/>
  <c r="A179" i="26"/>
  <c r="A180" i="26"/>
  <c r="A181" i="26"/>
  <c r="A182" i="26"/>
  <c r="A183" i="26"/>
  <c r="A184" i="26"/>
  <c r="A185" i="26"/>
  <c r="A186" i="26"/>
  <c r="A187" i="26"/>
  <c r="A188" i="26"/>
  <c r="A189" i="26"/>
  <c r="A190" i="26"/>
  <c r="A191" i="26"/>
  <c r="A192" i="26"/>
  <c r="A193" i="26"/>
  <c r="A34" i="26"/>
  <c r="A194" i="26"/>
  <c r="A195" i="26"/>
  <c r="A196" i="26"/>
  <c r="A197" i="26"/>
  <c r="A198" i="26"/>
  <c r="A199" i="26"/>
  <c r="A200" i="26"/>
  <c r="A201" i="26"/>
  <c r="A202" i="26"/>
  <c r="A203" i="26"/>
  <c r="A204" i="26"/>
  <c r="A205" i="26"/>
  <c r="A206" i="26"/>
  <c r="A207" i="26"/>
  <c r="A208" i="26"/>
  <c r="A209" i="26"/>
  <c r="A210" i="26"/>
  <c r="A211" i="26"/>
  <c r="A212" i="26"/>
  <c r="A213" i="26"/>
  <c r="A214" i="26"/>
  <c r="A215" i="26"/>
  <c r="A216" i="26"/>
  <c r="A217" i="26"/>
  <c r="A218" i="26"/>
  <c r="A219" i="26"/>
  <c r="A220" i="26"/>
  <c r="A221" i="26"/>
  <c r="A222" i="26"/>
  <c r="A223" i="26"/>
  <c r="A224" i="26"/>
  <c r="A225" i="26"/>
  <c r="A226" i="26"/>
  <c r="A227" i="26"/>
  <c r="A228" i="26"/>
  <c r="A229" i="26"/>
  <c r="A230" i="26"/>
  <c r="A231" i="26"/>
  <c r="A232" i="26"/>
  <c r="A233" i="26"/>
  <c r="A234" i="26"/>
  <c r="A235" i="26"/>
  <c r="A236" i="26"/>
  <c r="A237" i="26"/>
  <c r="A238" i="26"/>
  <c r="A239" i="26"/>
  <c r="A240" i="26"/>
  <c r="A243" i="26"/>
  <c r="A244" i="26"/>
  <c r="A246" i="26"/>
  <c r="A247" i="26"/>
  <c r="A248" i="26"/>
  <c r="A249" i="26"/>
  <c r="A250" i="26"/>
  <c r="A251" i="26"/>
  <c r="A252" i="26"/>
  <c r="A253" i="26"/>
  <c r="A254" i="26"/>
  <c r="A255" i="26"/>
  <c r="A256" i="26"/>
  <c r="A257" i="26"/>
  <c r="A258" i="26"/>
  <c r="A259" i="26"/>
  <c r="A260" i="26"/>
  <c r="A261" i="26"/>
  <c r="A262" i="26"/>
  <c r="A263" i="26"/>
  <c r="A264" i="26"/>
  <c r="A265" i="26"/>
  <c r="A266" i="26"/>
  <c r="A267" i="26"/>
  <c r="A268" i="26"/>
  <c r="A269" i="26"/>
  <c r="A270" i="26"/>
  <c r="A271" i="26"/>
  <c r="A272" i="26"/>
  <c r="A273" i="26"/>
  <c r="A274" i="26"/>
  <c r="A275" i="26"/>
  <c r="A276" i="26"/>
  <c r="A277" i="26"/>
  <c r="A278" i="26"/>
  <c r="A279" i="26"/>
  <c r="A280" i="26"/>
  <c r="A281" i="26"/>
  <c r="A282" i="26"/>
  <c r="A283" i="26"/>
  <c r="A284" i="26"/>
  <c r="A285" i="26"/>
  <c r="A286" i="26"/>
  <c r="A287" i="26"/>
  <c r="A288" i="26"/>
  <c r="A289" i="26"/>
  <c r="A290" i="26"/>
  <c r="A291" i="26"/>
  <c r="A292" i="26"/>
  <c r="A293" i="26"/>
  <c r="A294" i="26"/>
  <c r="A295" i="26"/>
  <c r="A296" i="26"/>
  <c r="A297" i="26"/>
  <c r="A298" i="26"/>
  <c r="A299" i="26"/>
  <c r="A300" i="26"/>
  <c r="A301" i="26"/>
  <c r="A302" i="26"/>
  <c r="A303" i="26"/>
  <c r="A304" i="26"/>
  <c r="A305" i="26"/>
  <c r="A306" i="26"/>
  <c r="A307" i="26"/>
  <c r="A308" i="26"/>
  <c r="A309" i="26"/>
  <c r="A310" i="26"/>
  <c r="A311" i="26"/>
  <c r="A312" i="26"/>
  <c r="A313" i="26"/>
  <c r="A314" i="26"/>
  <c r="A315" i="26"/>
  <c r="A316" i="26"/>
  <c r="A317" i="26"/>
  <c r="A318" i="26"/>
  <c r="A319" i="26"/>
  <c r="A320" i="26"/>
  <c r="A321" i="26"/>
  <c r="A322" i="26"/>
  <c r="A323" i="26"/>
  <c r="A324" i="26"/>
  <c r="A325" i="26"/>
  <c r="A326" i="26"/>
  <c r="A327" i="26"/>
  <c r="A328" i="26"/>
  <c r="A329" i="26"/>
  <c r="A330" i="26"/>
  <c r="A331" i="26"/>
  <c r="A332" i="26"/>
  <c r="A333" i="26"/>
  <c r="A334" i="26"/>
  <c r="A18" i="26"/>
  <c r="N64" i="25" l="1"/>
  <c r="K61" i="25"/>
  <c r="L61" i="25"/>
  <c r="N61" i="25"/>
  <c r="N109" i="25"/>
  <c r="L109" i="25"/>
  <c r="K63" i="25"/>
  <c r="L63" i="25"/>
  <c r="N63" i="25"/>
  <c r="K60" i="25"/>
  <c r="N60" i="25"/>
  <c r="K29" i="25"/>
  <c r="N29" i="25"/>
  <c r="K90" i="25"/>
  <c r="L53" i="25"/>
  <c r="N53" i="25"/>
  <c r="K59" i="25"/>
  <c r="L59" i="25"/>
  <c r="N59" i="25"/>
  <c r="L28" i="25"/>
  <c r="N28" i="25"/>
  <c r="K24" i="25"/>
  <c r="N24" i="25"/>
  <c r="L24" i="25"/>
  <c r="L52" i="25"/>
  <c r="N52" i="25"/>
  <c r="K52" i="25"/>
  <c r="L44" i="25"/>
  <c r="L47" i="25" s="1"/>
  <c r="K44" i="25"/>
  <c r="K47" i="25" s="1"/>
  <c r="L27" i="25"/>
  <c r="K27" i="25"/>
  <c r="L39" i="25"/>
  <c r="N39" i="25"/>
  <c r="K39" i="25"/>
  <c r="K51" i="25"/>
  <c r="L51" i="25"/>
  <c r="N51" i="25"/>
  <c r="L37" i="25"/>
  <c r="N37" i="25"/>
  <c r="K26" i="25"/>
  <c r="L26" i="25"/>
  <c r="N26" i="25"/>
  <c r="L31" i="25"/>
  <c r="N31" i="25"/>
  <c r="K31" i="25"/>
  <c r="L50" i="25"/>
  <c r="N50" i="25"/>
  <c r="K58" i="25"/>
  <c r="L58" i="25"/>
  <c r="N58" i="25"/>
  <c r="L25" i="25"/>
  <c r="N25" i="25"/>
  <c r="L62" i="25"/>
  <c r="N62" i="25"/>
  <c r="L19" i="25"/>
  <c r="L22" i="25" s="1"/>
  <c r="N19" i="25"/>
  <c r="N22" i="25" s="1"/>
  <c r="K49" i="25"/>
  <c r="L49" i="25"/>
  <c r="N49" i="25"/>
  <c r="K37" i="25"/>
  <c r="K50" i="25"/>
  <c r="L30" i="25"/>
  <c r="L90" i="25"/>
  <c r="K109" i="25"/>
  <c r="N30" i="25"/>
  <c r="K53" i="25"/>
  <c r="N38" i="25"/>
  <c r="K64" i="25"/>
  <c r="L64" i="25"/>
  <c r="K30" i="25"/>
  <c r="L60" i="25"/>
  <c r="K38" i="25"/>
  <c r="L29" i="25"/>
  <c r="K19" i="25"/>
  <c r="K22" i="25" s="1"/>
  <c r="K25" i="25"/>
  <c r="N44" i="25"/>
  <c r="N47" i="25" s="1"/>
  <c r="L38" i="25"/>
  <c r="N27" i="25"/>
  <c r="K62" i="25"/>
  <c r="K28" i="25"/>
  <c r="K52" i="6" l="1"/>
  <c r="I52" i="6"/>
  <c r="N90" i="25"/>
  <c r="J52" i="6"/>
  <c r="H52" i="6"/>
  <c r="M38" i="25"/>
  <c r="H24" i="6"/>
  <c r="J24" i="6"/>
  <c r="K24" i="6"/>
  <c r="I24" i="6"/>
  <c r="M50" i="25"/>
  <c r="M109" i="25"/>
  <c r="M59" i="25"/>
  <c r="M24" i="25"/>
  <c r="M27" i="25"/>
  <c r="M26" i="25"/>
  <c r="M31" i="25"/>
  <c r="M49" i="25"/>
  <c r="M52" i="25"/>
  <c r="M90" i="25"/>
  <c r="M51" i="25"/>
  <c r="M60" i="25"/>
  <c r="M64" i="25"/>
  <c r="M25" i="25"/>
  <c r="M53" i="25"/>
  <c r="M61" i="25"/>
  <c r="M30" i="25"/>
  <c r="N42" i="25"/>
  <c r="M37" i="25"/>
  <c r="M62" i="25"/>
  <c r="K42" i="25"/>
  <c r="M29" i="25"/>
  <c r="L42" i="25"/>
  <c r="L67" i="25"/>
  <c r="N67" i="25"/>
  <c r="M63" i="25"/>
  <c r="M39" i="25"/>
  <c r="N56" i="25"/>
  <c r="K56" i="25"/>
  <c r="K67" i="25"/>
  <c r="M44" i="25"/>
  <c r="M47" i="25" s="1"/>
  <c r="L56" i="25"/>
  <c r="M28" i="25"/>
  <c r="M58" i="25"/>
  <c r="F34" i="22"/>
  <c r="J34" i="22" s="1"/>
  <c r="F26" i="21" l="1"/>
  <c r="F28" i="22"/>
  <c r="F36" i="22" s="1"/>
  <c r="M67" i="25"/>
  <c r="M42" i="25"/>
  <c r="M56" i="25"/>
  <c r="H159" i="41" l="1"/>
  <c r="H160" i="41" s="1"/>
  <c r="K16" i="35" l="1"/>
  <c r="I20" i="35"/>
  <c r="H113" i="41" l="1"/>
  <c r="H100" i="41"/>
  <c r="H91" i="41"/>
  <c r="H93" i="41" s="1"/>
  <c r="H114" i="41" l="1"/>
  <c r="K53" i="41"/>
  <c r="I17" i="41"/>
  <c r="H30" i="41" l="1"/>
  <c r="H17" i="41"/>
  <c r="H141" i="41" l="1"/>
  <c r="J27" i="41" l="1"/>
  <c r="J42" i="41"/>
  <c r="J30" i="41"/>
  <c r="J17" i="41" l="1"/>
  <c r="K54" i="41" l="1"/>
  <c r="K59" i="41" s="1"/>
  <c r="K34" i="6" l="1"/>
  <c r="J34" i="6"/>
  <c r="I34" i="6"/>
  <c r="H34" i="6"/>
  <c r="H48" i="5" l="1"/>
  <c r="N32" i="25"/>
  <c r="N35" i="25" l="1"/>
  <c r="N75" i="25" s="1"/>
  <c r="K30" i="6" s="1"/>
  <c r="K33" i="6"/>
  <c r="K28" i="6"/>
  <c r="K18" i="6"/>
  <c r="K64" i="41" l="1"/>
  <c r="J45" i="6"/>
  <c r="J18" i="6"/>
  <c r="K68" i="41" l="1"/>
  <c r="K25" i="6"/>
  <c r="K26" i="6" l="1"/>
  <c r="K20" i="12"/>
  <c r="F23" i="9" l="1"/>
  <c r="J37" i="3" l="1"/>
  <c r="I79" i="14"/>
  <c r="I78" i="14"/>
  <c r="I77" i="14"/>
  <c r="I76" i="14"/>
  <c r="I75" i="14"/>
  <c r="I74" i="14"/>
  <c r="E67" i="14"/>
  <c r="E68" i="14" s="1"/>
  <c r="H68" i="14" s="1"/>
  <c r="A47" i="14"/>
  <c r="A48" i="14" s="1"/>
  <c r="A49" i="14" s="1"/>
  <c r="A50" i="14" s="1"/>
  <c r="A51" i="14" s="1"/>
  <c r="A52" i="14" s="1"/>
  <c r="A53" i="14" s="1"/>
  <c r="A54" i="14" s="1"/>
  <c r="A55" i="14" s="1"/>
  <c r="A56" i="14" s="1"/>
  <c r="A57" i="14" s="1"/>
  <c r="A58" i="14" s="1"/>
  <c r="A59" i="14" s="1"/>
  <c r="A60" i="14" s="1"/>
  <c r="A61" i="14" s="1"/>
  <c r="A62" i="14" s="1"/>
  <c r="A63" i="14" s="1"/>
  <c r="A64" i="14" s="1"/>
  <c r="A65" i="14" s="1"/>
  <c r="A66" i="14" s="1"/>
  <c r="A68" i="14" s="1"/>
  <c r="E39" i="14"/>
  <c r="F24" i="14"/>
  <c r="E41" i="14"/>
  <c r="I39" i="41" l="1"/>
  <c r="J39" i="41" s="1"/>
  <c r="I80" i="14"/>
  <c r="I24" i="14"/>
  <c r="J24" i="14" s="1"/>
  <c r="F32" i="15" l="1"/>
  <c r="L32" i="25" l="1"/>
  <c r="K32" i="25"/>
  <c r="K35" i="25" s="1"/>
  <c r="P46" i="40"/>
  <c r="P36" i="40"/>
  <c r="P35" i="40"/>
  <c r="P34" i="40"/>
  <c r="P32" i="40"/>
  <c r="P23" i="40"/>
  <c r="P22" i="40"/>
  <c r="L35" i="25" l="1"/>
  <c r="L75" i="25" s="1"/>
  <c r="P29" i="40"/>
  <c r="H52" i="41" s="1"/>
  <c r="P41" i="40"/>
  <c r="H53" i="41" s="1"/>
  <c r="P44" i="40"/>
  <c r="L54" i="40"/>
  <c r="H55" i="41"/>
  <c r="J55" i="41" s="1"/>
  <c r="N56" i="40"/>
  <c r="P52" i="40" l="1"/>
  <c r="I53" i="41" s="1"/>
  <c r="I30" i="6"/>
  <c r="H54" i="41"/>
  <c r="H59" i="41" s="1"/>
  <c r="J52" i="41"/>
  <c r="L56" i="40"/>
  <c r="M32" i="25"/>
  <c r="M35" i="25" s="1"/>
  <c r="M19" i="25"/>
  <c r="M22" i="25" s="1"/>
  <c r="K75" i="25"/>
  <c r="P54" i="40" l="1"/>
  <c r="P56" i="40" s="1"/>
  <c r="I54" i="41"/>
  <c r="I59" i="41" s="1"/>
  <c r="J53" i="41"/>
  <c r="J54" i="41" s="1"/>
  <c r="J59" i="41" s="1"/>
  <c r="M75" i="25"/>
  <c r="H30" i="6"/>
  <c r="H20" i="41"/>
  <c r="J20" i="41" s="1"/>
  <c r="J30" i="6" l="1"/>
  <c r="J66" i="41"/>
  <c r="I33" i="6" l="1"/>
  <c r="H28" i="6"/>
  <c r="H64" i="41" l="1"/>
  <c r="B19" i="6"/>
  <c r="B20" i="6" s="1"/>
  <c r="B21" i="6" s="1"/>
  <c r="B24" i="6" s="1"/>
  <c r="B25" i="6" l="1"/>
  <c r="B26" i="6" s="1"/>
  <c r="B28" i="6" s="1"/>
  <c r="B30" i="6" s="1"/>
  <c r="B33" i="6" s="1"/>
  <c r="B34" i="6" s="1"/>
  <c r="B35" i="6" s="1"/>
  <c r="B36" i="6" s="1"/>
  <c r="B37" i="6" s="1"/>
  <c r="B38" i="6" l="1"/>
  <c r="B39" i="6" s="1"/>
  <c r="B40" i="6" s="1"/>
  <c r="B41" i="6" s="1"/>
  <c r="B45" i="6" s="1"/>
  <c r="B46" i="6" s="1"/>
  <c r="B47" i="6" s="1"/>
  <c r="B49" i="6" s="1"/>
  <c r="B50" i="6" s="1"/>
  <c r="B51" i="6" s="1"/>
  <c r="B52" i="6" l="1"/>
  <c r="B53" i="6" s="1"/>
  <c r="B54" i="6" s="1"/>
  <c r="F15" i="15"/>
  <c r="J23" i="4"/>
  <c r="F42" i="15"/>
  <c r="F44" i="15"/>
  <c r="H25" i="4" s="1"/>
  <c r="F43" i="15"/>
  <c r="H24" i="4" s="1"/>
  <c r="F40" i="15"/>
  <c r="F41" i="15"/>
  <c r="F39" i="15"/>
  <c r="F38" i="15"/>
  <c r="F37" i="15"/>
  <c r="H19" i="4" s="1"/>
  <c r="F36" i="15"/>
  <c r="H18" i="4" s="1"/>
  <c r="F35" i="15"/>
  <c r="H17" i="4" s="1"/>
  <c r="F34" i="15"/>
  <c r="H16" i="4" s="1"/>
  <c r="F33" i="15"/>
  <c r="F66" i="15"/>
  <c r="H29" i="3" s="1"/>
  <c r="F65" i="15"/>
  <c r="H28" i="3" s="1"/>
  <c r="F64" i="15"/>
  <c r="H27" i="3" s="1"/>
  <c r="F63" i="15"/>
  <c r="H26" i="3" s="1"/>
  <c r="F62" i="15"/>
  <c r="H25" i="3" s="1"/>
  <c r="F61" i="15"/>
  <c r="H24" i="3" s="1"/>
  <c r="F30" i="15"/>
  <c r="H19" i="3" s="1"/>
  <c r="F25" i="15"/>
  <c r="F24" i="15"/>
  <c r="F50" i="15"/>
  <c r="F55" i="15"/>
  <c r="F54" i="15"/>
  <c r="F53" i="15"/>
  <c r="F22" i="15"/>
  <c r="F21" i="15"/>
  <c r="F20" i="15"/>
  <c r="F51" i="15"/>
  <c r="F19" i="15"/>
  <c r="F16" i="15"/>
  <c r="G16" i="15" s="1"/>
  <c r="F45" i="15"/>
  <c r="H26" i="4" s="1"/>
  <c r="F47" i="15"/>
  <c r="H28" i="4" s="1"/>
  <c r="F17" i="15"/>
  <c r="F29" i="15"/>
  <c r="H18" i="3" s="1"/>
  <c r="F28" i="15"/>
  <c r="H17" i="3" s="1"/>
  <c r="F27" i="15"/>
  <c r="H16" i="3" s="1"/>
  <c r="F60" i="15"/>
  <c r="F59" i="15"/>
  <c r="F58" i="15"/>
  <c r="F57" i="15"/>
  <c r="F26" i="15"/>
  <c r="F56" i="15"/>
  <c r="F23" i="15"/>
  <c r="F52" i="15"/>
  <c r="F31" i="15"/>
  <c r="H21" i="41" s="1"/>
  <c r="G15" i="15" l="1"/>
  <c r="F74" i="15"/>
  <c r="G49" i="15"/>
  <c r="G67" i="15"/>
  <c r="H31" i="3"/>
  <c r="H21" i="3"/>
  <c r="H28" i="41"/>
  <c r="H20" i="4"/>
  <c r="H33" i="4" s="1"/>
  <c r="H31" i="41"/>
  <c r="J31" i="41" s="1"/>
  <c r="H23" i="4"/>
  <c r="H36" i="4" s="1"/>
  <c r="H22" i="4"/>
  <c r="H29" i="41"/>
  <c r="J29" i="41" s="1"/>
  <c r="H21" i="4"/>
  <c r="H34" i="4" s="1"/>
  <c r="H32" i="41"/>
  <c r="J32" i="41" s="1"/>
  <c r="J21" i="41"/>
  <c r="H22" i="41"/>
  <c r="J22" i="41" s="1"/>
  <c r="J19" i="41"/>
  <c r="G17" i="15"/>
  <c r="J32" i="3" l="1"/>
  <c r="G74" i="15"/>
  <c r="H31" i="4"/>
  <c r="H41" i="4" s="1"/>
  <c r="J28" i="41"/>
  <c r="I68" i="41" l="1"/>
  <c r="I45" i="6"/>
  <c r="H45" i="6"/>
  <c r="I18" i="6"/>
  <c r="H18" i="6"/>
  <c r="H68" i="41" l="1"/>
  <c r="J68" i="41" s="1"/>
  <c r="J67" i="41"/>
  <c r="A135" i="39" l="1"/>
  <c r="B135" i="39"/>
  <c r="E77" i="39"/>
  <c r="D77" i="39"/>
  <c r="I102" i="41" l="1"/>
  <c r="H99" i="41"/>
  <c r="H102" i="41" s="1"/>
  <c r="E113" i="39"/>
  <c r="E115" i="39" s="1"/>
  <c r="E132" i="39" s="1"/>
  <c r="E60" i="39"/>
  <c r="E62" i="39" s="1"/>
  <c r="E72" i="39" s="1"/>
  <c r="D113" i="39"/>
  <c r="D115" i="39" s="1"/>
  <c r="D132" i="39" s="1"/>
  <c r="D60" i="39"/>
  <c r="D62" i="39" s="1"/>
  <c r="D72" i="39" s="1"/>
  <c r="G35" i="38"/>
  <c r="H35" i="38"/>
  <c r="H53" i="38" l="1"/>
  <c r="H59" i="38" s="1"/>
  <c r="G53" i="38"/>
  <c r="G59" i="38" s="1"/>
  <c r="H63" i="38" l="1"/>
  <c r="E42" i="36" s="1"/>
  <c r="G63" i="38" l="1"/>
  <c r="K20" i="6"/>
  <c r="K46" i="6"/>
  <c r="I28" i="6"/>
  <c r="R42" i="36" l="1"/>
  <c r="E24" i="35" s="1"/>
  <c r="E27" i="35" s="1"/>
  <c r="Q42" i="36"/>
  <c r="I103" i="41"/>
  <c r="I104" i="41" s="1"/>
  <c r="K19" i="6"/>
  <c r="K47" i="6"/>
  <c r="H46" i="6"/>
  <c r="J28" i="6"/>
  <c r="I20" i="6"/>
  <c r="H19" i="6"/>
  <c r="I25" i="6"/>
  <c r="E18" i="35" l="1"/>
  <c r="E20" i="35" s="1"/>
  <c r="K21" i="6"/>
  <c r="I64" i="41"/>
  <c r="J19" i="6"/>
  <c r="H47" i="6"/>
  <c r="I26" i="6"/>
  <c r="I46" i="6"/>
  <c r="I19" i="6"/>
  <c r="J64" i="41" l="1"/>
  <c r="H119" i="41"/>
  <c r="J46" i="6"/>
  <c r="I47" i="6"/>
  <c r="I21" i="6"/>
  <c r="J47" i="6" l="1"/>
  <c r="H104" i="41" l="1"/>
  <c r="M14" i="35" l="1"/>
  <c r="T66" i="12"/>
  <c r="A39" i="12"/>
  <c r="A38" i="12"/>
  <c r="F39" i="10" l="1"/>
  <c r="F55" i="10"/>
  <c r="A40" i="12"/>
  <c r="A43" i="28" l="1"/>
  <c r="D22" i="17" l="1"/>
  <c r="D22" i="18"/>
  <c r="J35" i="21" l="1"/>
  <c r="J25" i="41" l="1"/>
  <c r="H24" i="27" l="1"/>
  <c r="A245" i="26" l="1"/>
  <c r="K16" i="24" l="1"/>
  <c r="K22" i="24"/>
  <c r="N143" i="25"/>
  <c r="L143" i="25"/>
  <c r="K143" i="25"/>
  <c r="K97" i="25"/>
  <c r="L97" i="25"/>
  <c r="K108" i="24"/>
  <c r="N85" i="25"/>
  <c r="K84" i="25"/>
  <c r="K36" i="24"/>
  <c r="K38" i="24"/>
  <c r="K37" i="24"/>
  <c r="K85" i="25"/>
  <c r="L84" i="25"/>
  <c r="K32" i="24"/>
  <c r="K31" i="24"/>
  <c r="L85" i="25"/>
  <c r="N84" i="25"/>
  <c r="K39" i="24"/>
  <c r="K33" i="24"/>
  <c r="K35" i="24"/>
  <c r="N97" i="25"/>
  <c r="K34" i="24"/>
  <c r="N142" i="25"/>
  <c r="L142" i="25"/>
  <c r="K142" i="25"/>
  <c r="K113" i="25"/>
  <c r="K186" i="24"/>
  <c r="K180" i="24"/>
  <c r="K163" i="24"/>
  <c r="K133" i="24"/>
  <c r="K181" i="24"/>
  <c r="K143" i="24"/>
  <c r="K174" i="24"/>
  <c r="K131" i="24"/>
  <c r="K157" i="24"/>
  <c r="K189" i="24"/>
  <c r="K156" i="24"/>
  <c r="K132" i="24"/>
  <c r="K164" i="24"/>
  <c r="K153" i="24"/>
  <c r="K125" i="24"/>
  <c r="K165" i="24"/>
  <c r="K135" i="24"/>
  <c r="K154" i="24"/>
  <c r="K123" i="24"/>
  <c r="K134" i="24"/>
  <c r="K172" i="24"/>
  <c r="K148" i="24"/>
  <c r="K124" i="24"/>
  <c r="K190" i="24"/>
  <c r="K145" i="24"/>
  <c r="K121" i="24"/>
  <c r="K155" i="24"/>
  <c r="K120" i="24"/>
  <c r="K146" i="24"/>
  <c r="K179" i="24"/>
  <c r="K126" i="24"/>
  <c r="K166" i="24"/>
  <c r="K144" i="24"/>
  <c r="K191" i="24"/>
  <c r="K173" i="24"/>
  <c r="K137" i="24"/>
  <c r="K188" i="24"/>
  <c r="K147" i="24"/>
  <c r="K187" i="24"/>
  <c r="K138" i="24"/>
  <c r="K167" i="24"/>
  <c r="K122" i="24"/>
  <c r="K162" i="24"/>
  <c r="K136" i="24"/>
  <c r="K70" i="24"/>
  <c r="K20" i="24"/>
  <c r="K150" i="24"/>
  <c r="K127" i="24"/>
  <c r="K73" i="24"/>
  <c r="K28" i="24"/>
  <c r="K103" i="24"/>
  <c r="K83" i="24"/>
  <c r="K67" i="24"/>
  <c r="K30" i="24"/>
  <c r="K169" i="24"/>
  <c r="K102" i="24"/>
  <c r="K62" i="24"/>
  <c r="K17" i="24"/>
  <c r="K85" i="24"/>
  <c r="K41" i="24"/>
  <c r="K104" i="24"/>
  <c r="K88" i="24"/>
  <c r="K72" i="24"/>
  <c r="K44" i="24"/>
  <c r="K18" i="24"/>
  <c r="K140" i="24"/>
  <c r="L78" i="25"/>
  <c r="L130" i="25"/>
  <c r="N112" i="25"/>
  <c r="K117" i="25"/>
  <c r="N115" i="25"/>
  <c r="N81" i="25"/>
  <c r="L115" i="25"/>
  <c r="K115" i="25"/>
  <c r="L119" i="25"/>
  <c r="N130" i="25"/>
  <c r="K114" i="25"/>
  <c r="L116" i="25"/>
  <c r="L101" i="25"/>
  <c r="K110" i="25"/>
  <c r="L113" i="25"/>
  <c r="K66" i="24"/>
  <c r="K158" i="24"/>
  <c r="K105" i="24"/>
  <c r="K65" i="24"/>
  <c r="K99" i="24"/>
  <c r="K79" i="24"/>
  <c r="K63" i="24"/>
  <c r="K26" i="24"/>
  <c r="K183" i="24"/>
  <c r="K94" i="24"/>
  <c r="K54" i="24"/>
  <c r="K109" i="24"/>
  <c r="K61" i="24"/>
  <c r="K19" i="24"/>
  <c r="K149" i="24"/>
  <c r="K100" i="24"/>
  <c r="K84" i="24"/>
  <c r="K64" i="24"/>
  <c r="K40" i="24"/>
  <c r="L100" i="25"/>
  <c r="K128" i="25"/>
  <c r="N134" i="25"/>
  <c r="K102" i="25"/>
  <c r="N132" i="25"/>
  <c r="N118" i="25"/>
  <c r="K133" i="25"/>
  <c r="N131" i="25"/>
  <c r="L128" i="25"/>
  <c r="L96" i="25"/>
  <c r="L98" i="25"/>
  <c r="N128" i="25"/>
  <c r="L124" i="25"/>
  <c r="L79" i="25"/>
  <c r="K110" i="24"/>
  <c r="K58" i="24"/>
  <c r="K192" i="24"/>
  <c r="K89" i="24"/>
  <c r="K57" i="24"/>
  <c r="K95" i="24"/>
  <c r="K75" i="24"/>
  <c r="K55" i="24"/>
  <c r="K21" i="24"/>
  <c r="K139" i="24"/>
  <c r="K128" i="24"/>
  <c r="K82" i="24"/>
  <c r="K46" i="24"/>
  <c r="K175" i="24"/>
  <c r="K101" i="24"/>
  <c r="K53" i="24"/>
  <c r="K159" i="24"/>
  <c r="K96" i="24"/>
  <c r="K80" i="24"/>
  <c r="K56" i="24"/>
  <c r="K27" i="24"/>
  <c r="K168" i="24"/>
  <c r="L104" i="25"/>
  <c r="N126" i="25"/>
  <c r="L127" i="25"/>
  <c r="K91" i="25"/>
  <c r="N124" i="25"/>
  <c r="K125" i="25"/>
  <c r="N119" i="25"/>
  <c r="K134" i="25"/>
  <c r="L136" i="25"/>
  <c r="K90" i="24"/>
  <c r="K50" i="24"/>
  <c r="K81" i="24"/>
  <c r="K49" i="24"/>
  <c r="K193" i="24"/>
  <c r="K111" i="24"/>
  <c r="K91" i="24"/>
  <c r="K71" i="24"/>
  <c r="K47" i="24"/>
  <c r="K74" i="24"/>
  <c r="K29" i="24"/>
  <c r="K93" i="24"/>
  <c r="K45" i="24"/>
  <c r="K176" i="24"/>
  <c r="K112" i="24"/>
  <c r="K92" i="24"/>
  <c r="K76" i="24"/>
  <c r="K48" i="24"/>
  <c r="K23" i="24"/>
  <c r="K182" i="24"/>
  <c r="K132" i="25"/>
  <c r="L83" i="25"/>
  <c r="L133" i="25"/>
  <c r="N114" i="25"/>
  <c r="K129" i="25"/>
  <c r="L135" i="25"/>
  <c r="N104" i="25"/>
  <c r="K79" i="25"/>
  <c r="L125" i="25"/>
  <c r="K127" i="25"/>
  <c r="L129" i="25"/>
  <c r="L131" i="25"/>
  <c r="K126" i="25"/>
  <c r="L81" i="25"/>
  <c r="N82" i="25"/>
  <c r="L80" i="25"/>
  <c r="L112" i="25"/>
  <c r="N113" i="25"/>
  <c r="N133" i="25"/>
  <c r="K100" i="25"/>
  <c r="N98" i="25"/>
  <c r="K96" i="25"/>
  <c r="K131" i="25"/>
  <c r="N127" i="25"/>
  <c r="L126" i="25"/>
  <c r="N100" i="25"/>
  <c r="N136" i="25"/>
  <c r="L134" i="25"/>
  <c r="K116" i="25"/>
  <c r="N101" i="25"/>
  <c r="K99" i="25"/>
  <c r="K112" i="25"/>
  <c r="K98" i="25"/>
  <c r="K78" i="25"/>
  <c r="K118" i="25"/>
  <c r="K136" i="25"/>
  <c r="N83" i="25"/>
  <c r="K124" i="25"/>
  <c r="L82" i="25"/>
  <c r="N96" i="25"/>
  <c r="L103" i="25"/>
  <c r="K101" i="25"/>
  <c r="N125" i="25"/>
  <c r="L118" i="25"/>
  <c r="N79" i="25"/>
  <c r="K119" i="25"/>
  <c r="N102" i="25"/>
  <c r="K82" i="25"/>
  <c r="N135" i="25"/>
  <c r="N103" i="25"/>
  <c r="K130" i="25"/>
  <c r="L110" i="25"/>
  <c r="N116" i="25"/>
  <c r="K103" i="25"/>
  <c r="N110" i="25"/>
  <c r="K135" i="25"/>
  <c r="N129" i="25"/>
  <c r="L132" i="25"/>
  <c r="K80" i="25"/>
  <c r="K83" i="25"/>
  <c r="N91" i="25"/>
  <c r="N94" i="25" s="1"/>
  <c r="L117" i="25"/>
  <c r="L91" i="25"/>
  <c r="L94" i="25" s="1"/>
  <c r="N78" i="25"/>
  <c r="L111" i="25"/>
  <c r="N80" i="25"/>
  <c r="N111" i="25"/>
  <c r="K104" i="25"/>
  <c r="K81" i="25"/>
  <c r="L102" i="25"/>
  <c r="L99" i="25"/>
  <c r="K111" i="25"/>
  <c r="L114" i="25"/>
  <c r="N99" i="25"/>
  <c r="N117" i="25"/>
  <c r="J25" i="6"/>
  <c r="J33" i="6"/>
  <c r="L146" i="25" l="1"/>
  <c r="K146" i="25"/>
  <c r="M143" i="25"/>
  <c r="N146" i="25"/>
  <c r="D16" i="18"/>
  <c r="D16" i="17"/>
  <c r="J26" i="6"/>
  <c r="M142" i="25"/>
  <c r="M84" i="25"/>
  <c r="M97" i="25"/>
  <c r="M85" i="25"/>
  <c r="M113" i="25"/>
  <c r="H26" i="6"/>
  <c r="M98" i="25"/>
  <c r="M100" i="25"/>
  <c r="M119" i="25"/>
  <c r="M79" i="25"/>
  <c r="K184" i="24"/>
  <c r="M130" i="25"/>
  <c r="M80" i="25"/>
  <c r="M103" i="25"/>
  <c r="M136" i="25"/>
  <c r="K141" i="24"/>
  <c r="H19" i="5" s="1"/>
  <c r="K151" i="24"/>
  <c r="H20" i="5" s="1"/>
  <c r="M116" i="25"/>
  <c r="M127" i="25"/>
  <c r="M135" i="25"/>
  <c r="M112" i="25"/>
  <c r="M101" i="25"/>
  <c r="K170" i="24"/>
  <c r="M81" i="25"/>
  <c r="M111" i="25"/>
  <c r="M83" i="25"/>
  <c r="M115" i="25"/>
  <c r="M104" i="25"/>
  <c r="M131" i="25"/>
  <c r="M82" i="25"/>
  <c r="N88" i="25"/>
  <c r="K139" i="25"/>
  <c r="M124" i="25"/>
  <c r="N107" i="25"/>
  <c r="N139" i="25"/>
  <c r="K113" i="24"/>
  <c r="K42" i="24"/>
  <c r="M110" i="25"/>
  <c r="K122" i="25"/>
  <c r="M114" i="25"/>
  <c r="K51" i="24"/>
  <c r="K129" i="24"/>
  <c r="N122" i="25"/>
  <c r="M96" i="25"/>
  <c r="K107" i="25"/>
  <c r="M126" i="25"/>
  <c r="M132" i="25"/>
  <c r="K59" i="24"/>
  <c r="M128" i="25"/>
  <c r="M117" i="25"/>
  <c r="M125" i="25"/>
  <c r="K194" i="24"/>
  <c r="L139" i="25"/>
  <c r="M102" i="25"/>
  <c r="K86" i="24"/>
  <c r="K160" i="24"/>
  <c r="L88" i="25"/>
  <c r="K97" i="24"/>
  <c r="L122" i="25"/>
  <c r="M118" i="25"/>
  <c r="K88" i="25"/>
  <c r="M78" i="25"/>
  <c r="M99" i="25"/>
  <c r="M129" i="25"/>
  <c r="K24" i="24"/>
  <c r="M134" i="25"/>
  <c r="K94" i="25"/>
  <c r="M91" i="25"/>
  <c r="M94" i="25" s="1"/>
  <c r="K177" i="24"/>
  <c r="L107" i="25"/>
  <c r="M133" i="25"/>
  <c r="K68" i="24"/>
  <c r="K106" i="24"/>
  <c r="K77" i="24"/>
  <c r="J20" i="6"/>
  <c r="H20" i="6"/>
  <c r="M146" i="25" l="1"/>
  <c r="K117" i="24"/>
  <c r="H30" i="5"/>
  <c r="K148" i="25"/>
  <c r="J21" i="6"/>
  <c r="M88" i="25"/>
  <c r="N148" i="25"/>
  <c r="L148" i="25"/>
  <c r="H25" i="5"/>
  <c r="M122" i="25"/>
  <c r="M139" i="25"/>
  <c r="M107" i="25"/>
  <c r="H21" i="6"/>
  <c r="M148" i="25" l="1"/>
  <c r="J32" i="5"/>
  <c r="J33" i="5"/>
  <c r="J34" i="5"/>
  <c r="J35" i="5"/>
  <c r="J36" i="5"/>
  <c r="J38" i="5"/>
  <c r="H18" i="5"/>
  <c r="H21" i="5"/>
  <c r="H22" i="5"/>
  <c r="H23" i="5"/>
  <c r="H24" i="5"/>
  <c r="B56" i="6" l="1"/>
  <c r="H36" i="6" l="1"/>
  <c r="I51" i="6"/>
  <c r="I54" i="6" s="1"/>
  <c r="D18" i="18" l="1"/>
  <c r="H35" i="6"/>
  <c r="H39" i="6" s="1"/>
  <c r="H41" i="6" s="1"/>
  <c r="H51" i="6"/>
  <c r="H54" i="6" s="1"/>
  <c r="H56" i="6" l="1"/>
  <c r="D18" i="17"/>
  <c r="K51" i="6"/>
  <c r="K54" i="6" s="1"/>
  <c r="J51" i="6"/>
  <c r="J54" i="6" s="1"/>
  <c r="H47" i="5"/>
  <c r="J36" i="6"/>
  <c r="K18" i="12" l="1"/>
  <c r="I39" i="6"/>
  <c r="H72" i="41"/>
  <c r="K35" i="6"/>
  <c r="J35" i="6"/>
  <c r="J50" i="5"/>
  <c r="H79" i="41" l="1"/>
  <c r="E47" i="12"/>
  <c r="K56" i="6"/>
  <c r="J56" i="6"/>
  <c r="J39" i="6"/>
  <c r="H49" i="5"/>
  <c r="H74" i="41"/>
  <c r="F19" i="8" l="1"/>
  <c r="H80" i="41"/>
  <c r="H26" i="21" l="1"/>
  <c r="F23" i="10" l="1"/>
  <c r="J71" i="41" l="1"/>
  <c r="I56" i="6"/>
  <c r="H67" i="27" l="1"/>
  <c r="H66" i="27"/>
  <c r="H65" i="27"/>
  <c r="H64" i="27"/>
  <c r="H63" i="27"/>
  <c r="H62" i="27"/>
  <c r="H61" i="27"/>
  <c r="H60" i="27"/>
  <c r="H59" i="27"/>
  <c r="H58" i="27"/>
  <c r="H57" i="27"/>
  <c r="H56" i="27"/>
  <c r="H55" i="27"/>
  <c r="H54" i="27"/>
  <c r="H53" i="27"/>
  <c r="H52" i="27"/>
  <c r="H51" i="27"/>
  <c r="H50" i="27"/>
  <c r="H49" i="27"/>
  <c r="H48" i="27"/>
  <c r="H47" i="27"/>
  <c r="H46" i="27"/>
  <c r="H45" i="27"/>
  <c r="H44" i="27"/>
  <c r="H43" i="27"/>
  <c r="H42" i="27"/>
  <c r="H41" i="27"/>
  <c r="H40" i="27"/>
  <c r="H39" i="27"/>
  <c r="H38" i="27"/>
  <c r="H37" i="27"/>
  <c r="H36" i="27"/>
  <c r="H35" i="27"/>
  <c r="H34" i="27"/>
  <c r="H33" i="27"/>
  <c r="H32" i="27"/>
  <c r="H31" i="27"/>
  <c r="H30" i="27"/>
  <c r="H29" i="27"/>
  <c r="H28" i="27"/>
  <c r="H27" i="27"/>
  <c r="H26" i="27"/>
  <c r="H25" i="27"/>
  <c r="H23" i="27"/>
  <c r="H22" i="27"/>
  <c r="H21" i="27"/>
  <c r="H20" i="27"/>
  <c r="H19" i="27"/>
  <c r="B19" i="27"/>
  <c r="B20" i="27" s="1"/>
  <c r="B21" i="27" s="1"/>
  <c r="B22" i="27" s="1"/>
  <c r="B23" i="27" s="1"/>
  <c r="B24" i="27" s="1"/>
  <c r="B25" i="27" s="1"/>
  <c r="B26" i="27" s="1"/>
  <c r="B27" i="27" s="1"/>
  <c r="B28" i="27" s="1"/>
  <c r="B29" i="27" s="1"/>
  <c r="B30" i="27" s="1"/>
  <c r="B31" i="27" s="1"/>
  <c r="B32" i="27" s="1"/>
  <c r="B33" i="27" s="1"/>
  <c r="B34" i="27" s="1"/>
  <c r="B35" i="27" s="1"/>
  <c r="B36" i="27" s="1"/>
  <c r="B37" i="27" s="1"/>
  <c r="B38" i="27" s="1"/>
  <c r="B39" i="27" s="1"/>
  <c r="B40" i="27" s="1"/>
  <c r="B41" i="27" s="1"/>
  <c r="B42" i="27" s="1"/>
  <c r="B43" i="27" s="1"/>
  <c r="B44" i="27" s="1"/>
  <c r="B45" i="27" s="1"/>
  <c r="B46" i="27" s="1"/>
  <c r="B47" i="27" s="1"/>
  <c r="B48" i="27" s="1"/>
  <c r="B49" i="27" s="1"/>
  <c r="B50" i="27" s="1"/>
  <c r="B51" i="27" s="1"/>
  <c r="B52" i="27" s="1"/>
  <c r="B53" i="27" s="1"/>
  <c r="B54" i="27" s="1"/>
  <c r="B55" i="27" s="1"/>
  <c r="B56" i="27" s="1"/>
  <c r="B57" i="27" s="1"/>
  <c r="B58" i="27" s="1"/>
  <c r="B59" i="27" s="1"/>
  <c r="B60" i="27" s="1"/>
  <c r="B61" i="27" s="1"/>
  <c r="B62" i="27" s="1"/>
  <c r="B63" i="27" s="1"/>
  <c r="B64" i="27" s="1"/>
  <c r="B65" i="27" s="1"/>
  <c r="B66" i="27" s="1"/>
  <c r="B67" i="27" s="1"/>
  <c r="H18" i="27"/>
  <c r="H17" i="13"/>
  <c r="K37" i="6" l="1"/>
  <c r="F18" i="27"/>
  <c r="D19" i="27"/>
  <c r="H69" i="27"/>
  <c r="K39" i="6" l="1"/>
  <c r="K72" i="41"/>
  <c r="K74" i="41" s="1"/>
  <c r="H46" i="5"/>
  <c r="D20" i="27"/>
  <c r="F19" i="27"/>
  <c r="L47" i="12" l="1"/>
  <c r="L67" i="12" s="1"/>
  <c r="K41" i="6"/>
  <c r="F20" i="27"/>
  <c r="D21" i="27"/>
  <c r="K79" i="41" l="1"/>
  <c r="K80" i="41" s="1"/>
  <c r="D22" i="27"/>
  <c r="F21" i="27"/>
  <c r="F22" i="27" l="1"/>
  <c r="D23" i="27"/>
  <c r="D24" i="27" l="1"/>
  <c r="F23" i="27"/>
  <c r="F24" i="27" l="1"/>
  <c r="D25" i="27"/>
  <c r="D26" i="27" l="1"/>
  <c r="F25" i="27"/>
  <c r="F26" i="27" l="1"/>
  <c r="D27" i="27"/>
  <c r="D28" i="27" l="1"/>
  <c r="F27" i="27"/>
  <c r="D29" i="27" l="1"/>
  <c r="F28" i="27"/>
  <c r="F29" i="27" l="1"/>
  <c r="D30" i="27"/>
  <c r="D31" i="27" l="1"/>
  <c r="F30" i="27"/>
  <c r="F31" i="27" l="1"/>
  <c r="D32" i="27"/>
  <c r="D33" i="27" l="1"/>
  <c r="F32" i="27"/>
  <c r="F33" i="27" l="1"/>
  <c r="D34" i="27"/>
  <c r="D35" i="27" l="1"/>
  <c r="F34" i="27"/>
  <c r="F35" i="27" l="1"/>
  <c r="D36" i="27"/>
  <c r="D37" i="27" l="1"/>
  <c r="F36" i="27"/>
  <c r="F37" i="27" l="1"/>
  <c r="D38" i="27"/>
  <c r="D39" i="27" l="1"/>
  <c r="F38" i="27"/>
  <c r="F39" i="27" l="1"/>
  <c r="D40" i="27"/>
  <c r="D41" i="27" l="1"/>
  <c r="F40" i="27"/>
  <c r="D42" i="27" l="1"/>
  <c r="F41" i="27"/>
  <c r="D43" i="27" l="1"/>
  <c r="F42" i="27"/>
  <c r="D44" i="27" l="1"/>
  <c r="F43" i="27"/>
  <c r="D45" i="27" l="1"/>
  <c r="F44" i="27"/>
  <c r="J41" i="6" l="1"/>
  <c r="I72" i="41"/>
  <c r="I74" i="41" s="1"/>
  <c r="F45" i="27"/>
  <c r="D46" i="27"/>
  <c r="D19" i="8" l="1"/>
  <c r="I47" i="12"/>
  <c r="J79" i="41"/>
  <c r="I41" i="6"/>
  <c r="D47" i="27"/>
  <c r="F46" i="27"/>
  <c r="I79" i="41" l="1"/>
  <c r="K19" i="12"/>
  <c r="F47" i="12"/>
  <c r="J70" i="41"/>
  <c r="F47" i="27"/>
  <c r="D48" i="27"/>
  <c r="J72" i="41" l="1"/>
  <c r="D49" i="27"/>
  <c r="F48" i="27"/>
  <c r="J74" i="41" l="1"/>
  <c r="J80" i="41" s="1"/>
  <c r="I80" i="41"/>
  <c r="F49" i="27"/>
  <c r="D50" i="27"/>
  <c r="D51" i="27" l="1"/>
  <c r="F50" i="27"/>
  <c r="F51" i="27" l="1"/>
  <c r="D52" i="27"/>
  <c r="D53" i="27" l="1"/>
  <c r="F52" i="27"/>
  <c r="D24" i="8" s="1"/>
  <c r="F53" i="27" l="1"/>
  <c r="D54" i="27"/>
  <c r="D55" i="27" l="1"/>
  <c r="F54" i="27"/>
  <c r="F55" i="27" l="1"/>
  <c r="D56" i="27"/>
  <c r="D57" i="27" l="1"/>
  <c r="F56" i="27"/>
  <c r="F57" i="27" l="1"/>
  <c r="D58" i="27"/>
  <c r="D59" i="27" l="1"/>
  <c r="F58" i="27"/>
  <c r="F59" i="27" l="1"/>
  <c r="D60" i="27"/>
  <c r="D61" i="27" l="1"/>
  <c r="F60" i="27"/>
  <c r="F61" i="27" l="1"/>
  <c r="D62" i="27"/>
  <c r="D63" i="27" l="1"/>
  <c r="F62" i="27"/>
  <c r="F63" i="27" l="1"/>
  <c r="D64" i="27"/>
  <c r="D65" i="27" l="1"/>
  <c r="F64" i="27"/>
  <c r="F65" i="27" l="1"/>
  <c r="D66" i="27"/>
  <c r="D67" i="27" l="1"/>
  <c r="F67" i="27" s="1"/>
  <c r="F66" i="27"/>
  <c r="E36" i="35" l="1"/>
  <c r="M16" i="35"/>
  <c r="F21" i="9" l="1"/>
  <c r="H16" i="13" s="1"/>
  <c r="G14" i="35" l="1"/>
  <c r="G18" i="35"/>
  <c r="G16" i="35"/>
  <c r="O16" i="35"/>
  <c r="K18" i="35" l="1"/>
  <c r="D25" i="10"/>
  <c r="G20" i="35"/>
  <c r="D57" i="10" l="1"/>
  <c r="H57" i="10" s="1"/>
  <c r="D41" i="10"/>
  <c r="H41" i="10" s="1"/>
  <c r="F16" i="13"/>
  <c r="J16" i="13" s="1"/>
  <c r="O18" i="35"/>
  <c r="D23" i="9"/>
  <c r="F17" i="13" s="1"/>
  <c r="J17" i="13" s="1"/>
  <c r="H25" i="10"/>
  <c r="K20" i="35" l="1"/>
  <c r="O14" i="35"/>
  <c r="O20" i="35" s="1"/>
  <c r="H63" i="10" s="1"/>
  <c r="H23" i="9"/>
  <c r="H23" i="10"/>
  <c r="H27" i="10" s="1"/>
  <c r="H33" i="10" s="1"/>
  <c r="D27" i="10"/>
  <c r="J18" i="13"/>
  <c r="H21" i="9"/>
  <c r="D25" i="9"/>
  <c r="J26" i="21"/>
  <c r="J37" i="21" s="1"/>
  <c r="J20" i="4" s="1"/>
  <c r="D59" i="10" l="1"/>
  <c r="H55" i="10"/>
  <c r="H59" i="10" s="1"/>
  <c r="D43" i="10"/>
  <c r="H39" i="10"/>
  <c r="H43" i="10" s="1"/>
  <c r="H49" i="10" s="1"/>
  <c r="H25" i="9"/>
  <c r="N32" i="8" s="1"/>
  <c r="H31" i="10"/>
  <c r="H35" i="10" s="1"/>
  <c r="H47" i="10"/>
  <c r="H65" i="10" l="1"/>
  <c r="H67" i="10" s="1"/>
  <c r="Q50" i="12" s="1"/>
  <c r="H51" i="10"/>
  <c r="Q49" i="12" s="1"/>
  <c r="Q48" i="12"/>
  <c r="H34" i="41"/>
  <c r="H72" i="10" l="1"/>
  <c r="D30" i="2" s="1"/>
  <c r="J34" i="41"/>
  <c r="L24" i="8" l="1"/>
  <c r="D24" i="18" l="1"/>
  <c r="J36" i="3" s="1"/>
  <c r="I38" i="41" s="1"/>
  <c r="J38" i="41" s="1"/>
  <c r="D24" i="17" l="1"/>
  <c r="J35" i="3" s="1"/>
  <c r="J41" i="3" l="1"/>
  <c r="D18" i="2" s="1"/>
  <c r="I37" i="41"/>
  <c r="I43" i="41" s="1"/>
  <c r="J37" i="41" l="1"/>
  <c r="I44" i="41"/>
  <c r="F32" i="8" l="1"/>
  <c r="K24" i="13" l="1"/>
  <c r="K21" i="12" l="1"/>
  <c r="I67" i="12" l="1"/>
  <c r="B20" i="14" l="1"/>
  <c r="C47" i="12" s="1"/>
  <c r="J37" i="5" l="1"/>
  <c r="J39" i="5"/>
  <c r="J40" i="5"/>
  <c r="J41" i="5"/>
  <c r="J43" i="5" l="1"/>
  <c r="H33" i="41" l="1"/>
  <c r="J28" i="22"/>
  <c r="J36" i="22" s="1"/>
  <c r="L25" i="8"/>
  <c r="L26" i="8"/>
  <c r="J41" i="4"/>
  <c r="J19" i="8"/>
  <c r="D22" i="2" l="1"/>
  <c r="K27" i="12"/>
  <c r="J21" i="4"/>
  <c r="J33" i="41"/>
  <c r="J32" i="8"/>
  <c r="L19" i="8"/>
  <c r="H35" i="41" l="1"/>
  <c r="J35" i="41" s="1"/>
  <c r="J43" i="4"/>
  <c r="D20" i="2" s="1"/>
  <c r="D24" i="2" s="1"/>
  <c r="H43" i="41" l="1"/>
  <c r="J43" i="41" s="1"/>
  <c r="D23" i="8"/>
  <c r="D32" i="8" s="1"/>
  <c r="K24" i="12"/>
  <c r="L23" i="8" l="1"/>
  <c r="L32" i="8" s="1"/>
  <c r="H44" i="41"/>
  <c r="J44" i="41" s="1"/>
  <c r="M29" i="12"/>
  <c r="G48" i="12"/>
  <c r="H48" i="12" s="1"/>
  <c r="P32" i="8" l="1"/>
  <c r="D28" i="2" s="1"/>
  <c r="D32" i="2" s="1"/>
  <c r="D26" i="2"/>
  <c r="K11" i="13"/>
  <c r="K19" i="13" s="1"/>
  <c r="G49" i="12"/>
  <c r="H49" i="12" s="1"/>
  <c r="K22" i="13" l="1"/>
  <c r="K23" i="13" s="1"/>
  <c r="K25" i="13" s="1"/>
  <c r="K32" i="12"/>
  <c r="K34" i="12" s="1"/>
  <c r="M34" i="12" s="1"/>
  <c r="J47" i="12" s="1"/>
  <c r="J48" i="12" s="1"/>
  <c r="J49" i="12" s="1"/>
  <c r="J50" i="12" s="1"/>
  <c r="K50" i="12" s="1"/>
  <c r="G50" i="12"/>
  <c r="G51" i="12" s="1"/>
  <c r="K47" i="12" l="1"/>
  <c r="K49" i="12"/>
  <c r="M49" i="12" s="1"/>
  <c r="K48" i="12"/>
  <c r="M48" i="12" s="1"/>
  <c r="O62" i="12"/>
  <c r="O63" i="12"/>
  <c r="O60" i="12"/>
  <c r="O64" i="12"/>
  <c r="O51" i="12"/>
  <c r="O58" i="12"/>
  <c r="O54" i="12"/>
  <c r="O48" i="12"/>
  <c r="O49" i="12"/>
  <c r="O53" i="12"/>
  <c r="O59" i="12"/>
  <c r="O57" i="12"/>
  <c r="O52" i="12"/>
  <c r="O47" i="12"/>
  <c r="O61" i="12"/>
  <c r="O56" i="12"/>
  <c r="O65" i="12"/>
  <c r="O55" i="12"/>
  <c r="O50" i="12"/>
  <c r="R49" i="12"/>
  <c r="E22" i="14" s="1"/>
  <c r="F22" i="14" s="1"/>
  <c r="G52" i="12"/>
  <c r="H51" i="12"/>
  <c r="J51" i="12"/>
  <c r="R48" i="12" l="1"/>
  <c r="E21" i="14" s="1"/>
  <c r="F21" i="14" s="1"/>
  <c r="I21" i="14" s="1"/>
  <c r="O67" i="12"/>
  <c r="D34" i="2" s="1"/>
  <c r="I22" i="14"/>
  <c r="H52" i="12"/>
  <c r="G53" i="12"/>
  <c r="J52" i="12"/>
  <c r="K51" i="12"/>
  <c r="M51" i="12" l="1"/>
  <c r="R51" i="12" s="1"/>
  <c r="T51" i="12" s="1"/>
  <c r="J22" i="14"/>
  <c r="S49" i="12" s="1"/>
  <c r="T49" i="12" s="1"/>
  <c r="D44" i="2" s="1"/>
  <c r="J21" i="14"/>
  <c r="S48" i="12" s="1"/>
  <c r="T48" i="12" s="1"/>
  <c r="D43" i="2" s="1"/>
  <c r="H53" i="12"/>
  <c r="G54" i="12"/>
  <c r="J53" i="12"/>
  <c r="K52" i="12"/>
  <c r="M52" i="12" s="1"/>
  <c r="H54" i="12" l="1"/>
  <c r="G55" i="12"/>
  <c r="T52" i="12"/>
  <c r="R52" i="12"/>
  <c r="K53" i="12"/>
  <c r="M53" i="12" s="1"/>
  <c r="J54" i="12"/>
  <c r="H55" i="12" l="1"/>
  <c r="G56" i="12"/>
  <c r="K54" i="12"/>
  <c r="M54" i="12" s="1"/>
  <c r="J55" i="12"/>
  <c r="T53" i="12"/>
  <c r="R53" i="12"/>
  <c r="G57" i="12" l="1"/>
  <c r="H56" i="12"/>
  <c r="J56" i="12"/>
  <c r="K55" i="12"/>
  <c r="M55" i="12" s="1"/>
  <c r="T54" i="12"/>
  <c r="R54" i="12"/>
  <c r="G58" i="12" l="1"/>
  <c r="H57" i="12"/>
  <c r="T55" i="12"/>
  <c r="R55" i="12"/>
  <c r="K56" i="12"/>
  <c r="M56" i="12" s="1"/>
  <c r="J57" i="12"/>
  <c r="H58" i="12" l="1"/>
  <c r="G59" i="12"/>
  <c r="K57" i="12"/>
  <c r="M57" i="12" s="1"/>
  <c r="J58" i="12"/>
  <c r="T56" i="12"/>
  <c r="R56" i="12"/>
  <c r="G60" i="12" l="1"/>
  <c r="H59" i="12"/>
  <c r="K58" i="12"/>
  <c r="M58" i="12" s="1"/>
  <c r="J59" i="12"/>
  <c r="T57" i="12"/>
  <c r="R57" i="12"/>
  <c r="H60" i="12" l="1"/>
  <c r="G61" i="12"/>
  <c r="K59" i="12"/>
  <c r="M59" i="12" s="1"/>
  <c r="J60" i="12"/>
  <c r="T58" i="12"/>
  <c r="R58" i="12"/>
  <c r="H61" i="12" l="1"/>
  <c r="G62" i="12"/>
  <c r="K60" i="12"/>
  <c r="M60" i="12" s="1"/>
  <c r="J61" i="12"/>
  <c r="T59" i="12"/>
  <c r="R59" i="12"/>
  <c r="G63" i="12" l="1"/>
  <c r="H62" i="12"/>
  <c r="J62" i="12"/>
  <c r="K61" i="12"/>
  <c r="M61" i="12" s="1"/>
  <c r="T60" i="12"/>
  <c r="R60" i="12"/>
  <c r="G64" i="12" l="1"/>
  <c r="H63" i="12"/>
  <c r="T61" i="12"/>
  <c r="R61" i="12"/>
  <c r="K62" i="12"/>
  <c r="M62" i="12" s="1"/>
  <c r="J63" i="12"/>
  <c r="H64" i="12" l="1"/>
  <c r="G65" i="12"/>
  <c r="H65" i="12" s="1"/>
  <c r="J64" i="12"/>
  <c r="K63" i="12"/>
  <c r="M63" i="12" s="1"/>
  <c r="T62" i="12"/>
  <c r="R62" i="12"/>
  <c r="T63" i="12" l="1"/>
  <c r="R63" i="12"/>
  <c r="K64" i="12"/>
  <c r="M64" i="12" s="1"/>
  <c r="J65" i="12"/>
  <c r="K65" i="12" s="1"/>
  <c r="M65" i="12" s="1"/>
  <c r="T65" i="12" l="1"/>
  <c r="R65" i="12"/>
  <c r="T64" i="12"/>
  <c r="R64" i="12"/>
  <c r="H50" i="12" l="1"/>
  <c r="M50" i="12" s="1"/>
  <c r="R50" i="12" l="1"/>
  <c r="E67" i="12"/>
  <c r="H47" i="12"/>
  <c r="F23" i="14" l="1"/>
  <c r="I23" i="14" s="1"/>
  <c r="J23" i="14" s="1"/>
  <c r="M47" i="12"/>
  <c r="H67" i="12"/>
  <c r="R47" i="12" l="1"/>
  <c r="M67" i="12"/>
  <c r="T50" i="12" l="1"/>
  <c r="E20" i="14"/>
  <c r="R67" i="12"/>
  <c r="F20" i="14" l="1"/>
  <c r="F28" i="14" l="1"/>
  <c r="I20" i="14"/>
  <c r="I28" i="14" l="1"/>
  <c r="J20" i="14"/>
  <c r="J28" i="14" s="1"/>
  <c r="J30" i="14" l="1"/>
  <c r="D36" i="2" s="1"/>
  <c r="D38" i="2" s="1"/>
  <c r="S47" i="12"/>
  <c r="S67" i="12" s="1"/>
  <c r="T47" i="12" l="1"/>
  <c r="D42" i="2" s="1"/>
  <c r="D48" i="2" s="1"/>
  <c r="T67" i="12" l="1"/>
  <c r="F67" i="12"/>
</calcChain>
</file>

<file path=xl/sharedStrings.xml><?xml version="1.0" encoding="utf-8"?>
<sst xmlns="http://schemas.openxmlformats.org/spreadsheetml/2006/main" count="5662" uniqueCount="1982">
  <si>
    <t>Name</t>
  </si>
  <si>
    <t>Description</t>
  </si>
  <si>
    <t>Cost-of-Service Summary</t>
  </si>
  <si>
    <t>TRANSMISSION REVENUE REQUIREMENT SUMMARY</t>
  </si>
  <si>
    <t>Schedule A1</t>
  </si>
  <si>
    <t>OPERATION &amp; MAINTENANCE EXPENSE SUMMARY</t>
  </si>
  <si>
    <t>Schedule A2</t>
  </si>
  <si>
    <t>ADMINISTRATIVE AND GENERAL EXPENSES</t>
  </si>
  <si>
    <t>Schedule B1</t>
  </si>
  <si>
    <t>ANNUAL DEPRECIATION AND AMORTIZATION EXPENSES</t>
  </si>
  <si>
    <t>Schedule B2</t>
  </si>
  <si>
    <t>ADJUSTED PLANT IN SERVICE</t>
  </si>
  <si>
    <t>Schedule B3</t>
  </si>
  <si>
    <t xml:space="preserve">DEPRECIATION AND AMORTIZATION RATES </t>
  </si>
  <si>
    <t>Schedule C1</t>
  </si>
  <si>
    <t>TRANSMISSION - RATE BASE CALCULATION</t>
  </si>
  <si>
    <t>Schedule D1</t>
  </si>
  <si>
    <t xml:space="preserve">CAPITAL STRUCTURE AND COST OF CAPITAL </t>
  </si>
  <si>
    <t>Schedule D2</t>
  </si>
  <si>
    <t xml:space="preserve">PROJECT SPECIFIC CAPITAL STRUCTURE AND COST OF CAPITAL </t>
  </si>
  <si>
    <t>Schedule E1</t>
  </si>
  <si>
    <t>A&amp;G AND GENERAL PLANT ALLOCATOR</t>
  </si>
  <si>
    <t>Schedule F1</t>
  </si>
  <si>
    <t>PROJECT REVENUE REQUIREMENT WORKSHEET</t>
  </si>
  <si>
    <t>Schedule F2</t>
  </si>
  <si>
    <t>INCENTIVES</t>
  </si>
  <si>
    <t>Schedule F3</t>
  </si>
  <si>
    <t>PROJECT TRUE-UP</t>
  </si>
  <si>
    <t>Work Paper-AA</t>
  </si>
  <si>
    <t>O&amp;M AND A&amp;G SUMMARY</t>
  </si>
  <si>
    <t>Work Paper-AB</t>
  </si>
  <si>
    <t>O&amp;M AND A&amp;G DETAIL</t>
  </si>
  <si>
    <t>Work Paper-AC</t>
  </si>
  <si>
    <t>STEP-UP TRANSFORMERS O&amp;M ALLOCATOR</t>
  </si>
  <si>
    <t>Work Paper-AD</t>
  </si>
  <si>
    <t>FACTS O&amp;M ALLOCATOR</t>
  </si>
  <si>
    <t>Work Paper-AE</t>
  </si>
  <si>
    <t>MICROWAVE TOWER RENTAL INCOME</t>
  </si>
  <si>
    <t>Work Paper-AF</t>
  </si>
  <si>
    <t>POSTRETIREMENT BENEFITS OTHER THAN PENSIONS (PBOP)</t>
  </si>
  <si>
    <t>Work Paper-AG</t>
  </si>
  <si>
    <t>PROPERTY INSURANCE ALLOCATION</t>
  </si>
  <si>
    <t>Work Paper-AH</t>
  </si>
  <si>
    <t>INJURIES &amp; DAMAGES INSURANCE EXPENSE ALLOCATION</t>
  </si>
  <si>
    <t>Work Paper-AI</t>
  </si>
  <si>
    <t>PROPERTY INSURANCE ALLOCATOR</t>
  </si>
  <si>
    <t>Work Paper-BA</t>
  </si>
  <si>
    <t>DEPRECIATION AND AMORTIZATION EXPENSES (BY FERC ACCOUNT)</t>
  </si>
  <si>
    <t>Work Paper-BB</t>
  </si>
  <si>
    <t>EXCLUDED PLANT IN SERVICE</t>
  </si>
  <si>
    <t>Work Paper-BC</t>
  </si>
  <si>
    <t>PLANT IN SERVICE DETAIL</t>
  </si>
  <si>
    <t>Work Paper-BD</t>
  </si>
  <si>
    <t>MARCY-SOUTH CAPITALIZED LEASE AMORTIZATION AND UNAMORTIZED BALANCE</t>
  </si>
  <si>
    <t>Work Paper-BE</t>
  </si>
  <si>
    <t>FACTS PROJECT PLANT IN SERVICE AND ACCUMULATED DEPRECIATION</t>
  </si>
  <si>
    <t>Work Paper-BE (Support)</t>
  </si>
  <si>
    <t>Work Paper-BF</t>
  </si>
  <si>
    <t>GENERATOR STEP-UP TRANSFORMERS BREAKOUT</t>
  </si>
  <si>
    <t>Work Paper-BF (Support)</t>
  </si>
  <si>
    <t>Work Paper-BG</t>
  </si>
  <si>
    <t>RELICENSING/RECLASSIFICATION EXPENSES</t>
  </si>
  <si>
    <t>Work Paper-BG (Support)</t>
  </si>
  <si>
    <t>Work Paper-BH</t>
  </si>
  <si>
    <t>ASSET IMPAIRMENT</t>
  </si>
  <si>
    <t>Work Paper-BI</t>
  </si>
  <si>
    <t>COST OF REMOVAL</t>
  </si>
  <si>
    <t>Work Paper-BJ</t>
  </si>
  <si>
    <t>INDIVIDUAL PROJECTS - PLANT IN SERVICE AND DEPRECIATION</t>
  </si>
  <si>
    <t>Work Paper-BJ (Support)</t>
  </si>
  <si>
    <t>Work Paper-CA</t>
  </si>
  <si>
    <t>MATERIALS AND SUPPLIES</t>
  </si>
  <si>
    <t>Work Paper-CB</t>
  </si>
  <si>
    <t>Work Paper-DA</t>
  </si>
  <si>
    <t>WEIGHTED COST OF CAPITAL</t>
  </si>
  <si>
    <t>Work Paper-DB</t>
  </si>
  <si>
    <t>LONG-TERM DEBT AND RELATED INTEREST</t>
  </si>
  <si>
    <t>Work Paper-EA</t>
  </si>
  <si>
    <t>CALCULATION OF A&amp;G AND GENERAL PLANT ALLOCATOR</t>
  </si>
  <si>
    <t>Work Paper-AR-IS</t>
  </si>
  <si>
    <t>STATEMENT OF REVENUES , EXPENSES, AND CHANGES IN NET POSITION</t>
  </si>
  <si>
    <t>Work Paper-AR-BS</t>
  </si>
  <si>
    <t>STATEMENT OF NET POSITION</t>
  </si>
  <si>
    <t>Work Paper-AR-Cap Assets</t>
  </si>
  <si>
    <t>CAPITAL ASSETS</t>
  </si>
  <si>
    <t xml:space="preserve">Work Paper-Reconciliations </t>
  </si>
  <si>
    <t>RECONCILIATIONS BETWEEN ANNUAL REPORT &amp; ATRR</t>
  </si>
  <si>
    <t>NEW YORK POWER AUTHORITY</t>
  </si>
  <si>
    <t>TRANSMISSION REVENUE REQUIREMENT</t>
  </si>
  <si>
    <t xml:space="preserve">                </t>
  </si>
  <si>
    <t>Line No.</t>
  </si>
  <si>
    <t>A. OPERATING EXPENSES</t>
  </si>
  <si>
    <t>TOTAL $</t>
  </si>
  <si>
    <t>SOURCE/COMMENTS</t>
  </si>
  <si>
    <t xml:space="preserve"> (1)</t>
  </si>
  <si>
    <t xml:space="preserve"> (2)</t>
  </si>
  <si>
    <t>Operation &amp; Maintenance Expense</t>
  </si>
  <si>
    <t>Schedule A1, Col 5, Ln 7</t>
  </si>
  <si>
    <t>Administrative &amp; General Expenses</t>
  </si>
  <si>
    <t>Depreciation &amp; Amortization Expense</t>
  </si>
  <si>
    <t>TOTAL OPERATING EXPENSE</t>
  </si>
  <si>
    <t xml:space="preserve">Sum lines 1, 2, &amp; 3 </t>
  </si>
  <si>
    <t>B. RATE BASE</t>
  </si>
  <si>
    <t>Return on Rate Base</t>
  </si>
  <si>
    <t>6a</t>
  </si>
  <si>
    <t>Total Project Specific Return Adjustment</t>
  </si>
  <si>
    <t>Schedule D2, Col 3, Ln A</t>
  </si>
  <si>
    <t>TOTAL REVENUE REQUIREMENT</t>
  </si>
  <si>
    <t>Line 4 + Line 6 + Line 6a</t>
  </si>
  <si>
    <t>Incentive Return</t>
  </si>
  <si>
    <t>Schedule F1, page 2, line 2, col. 13</t>
  </si>
  <si>
    <t>True-up Adjustment</t>
  </si>
  <si>
    <t>Schedule F3, page 1, line 3, col. 10</t>
  </si>
  <si>
    <t>NET ADJUSTED REVENUE REQUIREMENT</t>
  </si>
  <si>
    <t>Line 7 + line 8 + line 9</t>
  </si>
  <si>
    <t>Breakout by Project</t>
  </si>
  <si>
    <t>NTAC Facilities</t>
  </si>
  <si>
    <t>Schedule F1, page 2, line 1a + line 1d, col. 17</t>
  </si>
  <si>
    <t>11a</t>
  </si>
  <si>
    <t>Project 1 - Marcy South Series Compensation</t>
  </si>
  <si>
    <t>Schedule F1, page 2, line 1b, col. 17</t>
  </si>
  <si>
    <t>11b</t>
  </si>
  <si>
    <t>Project 2 - AC Project Segment A
                  (Central East Energy Connect)</t>
  </si>
  <si>
    <t>Schedule F1, page 2, line 1c, col. 17</t>
  </si>
  <si>
    <t>11c</t>
  </si>
  <si>
    <t>11d</t>
  </si>
  <si>
    <t>…</t>
  </si>
  <si>
    <t>Total Break out</t>
  </si>
  <si>
    <t xml:space="preserve">Sum lines 11 </t>
  </si>
  <si>
    <t>Note 1</t>
  </si>
  <si>
    <t xml:space="preserve">The revenue requirements shown on lines 11 and 11a et seq. are annual revenue requirements.  If the first year is a partial year, 1/12 of the amounts should be recovered for every month of the Rate Year. </t>
  </si>
  <si>
    <t>SCHEDULE  A1</t>
  </si>
  <si>
    <t>OPERATION &amp; MAINTENANCE EXPENSE SUMMARY ($)</t>
  </si>
  <si>
    <t xml:space="preserve">FERC   </t>
  </si>
  <si>
    <t>Account</t>
  </si>
  <si>
    <t>FERC Account Description</t>
  </si>
  <si>
    <t>Source</t>
  </si>
  <si>
    <t>Total</t>
  </si>
  <si>
    <t>Grand Total</t>
  </si>
  <si>
    <t>NYPA Form 1 Equivalent</t>
  </si>
  <si>
    <t xml:space="preserve"> (3)</t>
  </si>
  <si>
    <t xml:space="preserve"> (4)</t>
  </si>
  <si>
    <t>(5)</t>
  </si>
  <si>
    <t>(6)</t>
  </si>
  <si>
    <t>Transmission:</t>
  </si>
  <si>
    <t/>
  </si>
  <si>
    <t>OPERATION:</t>
  </si>
  <si>
    <t>1a</t>
  </si>
  <si>
    <t>Supervision &amp; Engineering</t>
  </si>
  <si>
    <t>WP-AA, Col (5)</t>
  </si>
  <si>
    <t>Page 321 line 83</t>
  </si>
  <si>
    <t>1b</t>
  </si>
  <si>
    <t>Load Dispatching</t>
  </si>
  <si>
    <t>Page 321 lines 85-92</t>
  </si>
  <si>
    <t>1c</t>
  </si>
  <si>
    <t>Station Expenses</t>
  </si>
  <si>
    <t>Page 321 line 93</t>
  </si>
  <si>
    <t>1d</t>
  </si>
  <si>
    <t>Misc. Trans. Expenses</t>
  </si>
  <si>
    <t>Page 321 line 97</t>
  </si>
  <si>
    <t xml:space="preserve">       Total Operation</t>
  </si>
  <si>
    <t>(sum lines 1)</t>
  </si>
  <si>
    <t>MAINTENANCE:</t>
  </si>
  <si>
    <t>3a</t>
  </si>
  <si>
    <t>Page 321 line 101</t>
  </si>
  <si>
    <t>3b</t>
  </si>
  <si>
    <t>Structures</t>
  </si>
  <si>
    <t>Page 321 line 102-106</t>
  </si>
  <si>
    <t>3c</t>
  </si>
  <si>
    <t>Station Equipment</t>
  </si>
  <si>
    <t>Page 321 line 107</t>
  </si>
  <si>
    <t>3d</t>
  </si>
  <si>
    <t>Overhead Lines</t>
  </si>
  <si>
    <t>Page 321 line 108</t>
  </si>
  <si>
    <t>3e</t>
  </si>
  <si>
    <t>Underground Lines</t>
  </si>
  <si>
    <t>Page 321 line 109</t>
  </si>
  <si>
    <t>3f</t>
  </si>
  <si>
    <t>Misc. Transm. Plant</t>
  </si>
  <si>
    <t>Page 321 line 110</t>
  </si>
  <si>
    <t xml:space="preserve">       Total  Maintenance</t>
  </si>
  <si>
    <t>(sum lines 3)</t>
  </si>
  <si>
    <t>TOTAL O&amp;M TRANSMISSION</t>
  </si>
  <si>
    <t>(sum lines 2 &amp; 4)</t>
  </si>
  <si>
    <t>Adjustments   (Note 2)</t>
  </si>
  <si>
    <t>Step-up Transformers</t>
  </si>
  <si>
    <t>WP-AC, Col (1) line 5</t>
  </si>
  <si>
    <t>6b</t>
  </si>
  <si>
    <t>FACTS (Note 1)</t>
  </si>
  <si>
    <t>6c</t>
  </si>
  <si>
    <t>Microwave Tower Rental Income</t>
  </si>
  <si>
    <t>WP-AE, Col (3) line 2</t>
  </si>
  <si>
    <t>TOTAL ADJUSTED O&amp;M TRANSMISSION</t>
  </si>
  <si>
    <t>(sum lines 5-6)</t>
  </si>
  <si>
    <t>Flexible Alternating Current Transmission System device</t>
  </si>
  <si>
    <t>Note 2</t>
  </si>
  <si>
    <t>Revenues that are credited in the NTAC are not revenue credited here.</t>
  </si>
  <si>
    <t>ANNUAL DEPRECIATION AND AMORTIZATION EXPENSES ($)</t>
  </si>
  <si>
    <t>General Plant</t>
  </si>
  <si>
    <t xml:space="preserve"> Annual</t>
  </si>
  <si>
    <t>Transmission</t>
  </si>
  <si>
    <t>Allocated to</t>
  </si>
  <si>
    <t>Depreciation</t>
  </si>
  <si>
    <t>Allocator (%)</t>
  </si>
  <si>
    <t>Transm. Col (3)*(4)</t>
  </si>
  <si>
    <t>Col (2)+(5)</t>
  </si>
  <si>
    <t xml:space="preserve"> (5)</t>
  </si>
  <si>
    <t>(7)</t>
  </si>
  <si>
    <t>(8)</t>
  </si>
  <si>
    <t>Structures &amp; Improvements</t>
  </si>
  <si>
    <t>WP-BA, Col (4)</t>
  </si>
  <si>
    <t>Towers &amp; Fixtures</t>
  </si>
  <si>
    <t>Poles &amp; Fixtures</t>
  </si>
  <si>
    <t>1e</t>
  </si>
  <si>
    <t>Overhead Conductors &amp; Devices</t>
  </si>
  <si>
    <t>1f</t>
  </si>
  <si>
    <t>Underground Conduit</t>
  </si>
  <si>
    <t>1g</t>
  </si>
  <si>
    <t>Underground Conductors &amp; Devices</t>
  </si>
  <si>
    <t>1h</t>
  </si>
  <si>
    <t>Roads &amp; Trails</t>
  </si>
  <si>
    <t>Unadjusted Depreciation</t>
  </si>
  <si>
    <t>Office Furniture &amp; Equipment</t>
  </si>
  <si>
    <t>Transportation Equipment</t>
  </si>
  <si>
    <t>Stores Equipment</t>
  </si>
  <si>
    <t>Tools, Shop &amp; Garage Equipment</t>
  </si>
  <si>
    <t>Laboratory Equipment</t>
  </si>
  <si>
    <t>3g</t>
  </si>
  <si>
    <t>Power Operated Equipment</t>
  </si>
  <si>
    <t>3h</t>
  </si>
  <si>
    <t>Communication Equipment</t>
  </si>
  <si>
    <t>3i</t>
  </si>
  <si>
    <t>Miscellaneous Equipment</t>
  </si>
  <si>
    <t>3j</t>
  </si>
  <si>
    <t>Other Tangible Property</t>
  </si>
  <si>
    <t>Unadjusted General Plant Depreciation</t>
  </si>
  <si>
    <t>Adjustments</t>
  </si>
  <si>
    <t>5a</t>
  </si>
  <si>
    <t>Capitalized Lease Amortization</t>
  </si>
  <si>
    <t>Schedule B2, Col 4, line 14</t>
  </si>
  <si>
    <t>5b</t>
  </si>
  <si>
    <t>FACTS</t>
  </si>
  <si>
    <t>Schedule B2, Col 4, line 13</t>
  </si>
  <si>
    <t>5c</t>
  </si>
  <si>
    <t>Windfarm</t>
  </si>
  <si>
    <t>Schedule B2, Col 4, line 11</t>
  </si>
  <si>
    <t>5d</t>
  </si>
  <si>
    <t>Schedule B2, Col 4, line 12</t>
  </si>
  <si>
    <t>5e</t>
  </si>
  <si>
    <t>Relicensing Reclassification</t>
  </si>
  <si>
    <t>WP-BG, Col 4</t>
  </si>
  <si>
    <t>TOTAL</t>
  </si>
  <si>
    <t>(Sum lines 2-5)</t>
  </si>
  <si>
    <t>1/</t>
  </si>
  <si>
    <t>1/  See Schedule-E1, Col (3), Ln 2</t>
  </si>
  <si>
    <t>NEW  YORK POWER AUTHORITY</t>
  </si>
  <si>
    <t>Unallocated</t>
  </si>
  <si>
    <t>A&amp;G ($)</t>
  </si>
  <si>
    <t>Transmission ($)</t>
  </si>
  <si>
    <t>Source/Comments</t>
  </si>
  <si>
    <t>(4)</t>
  </si>
  <si>
    <t xml:space="preserve"> (6)</t>
  </si>
  <si>
    <t>A&amp;G Salaries</t>
  </si>
  <si>
    <t>Page 323 line 181</t>
  </si>
  <si>
    <t>Office Supplies &amp; Expenses</t>
  </si>
  <si>
    <t>Page 323 line 182</t>
  </si>
  <si>
    <t>Admin. Exp. Transferred-Cr</t>
  </si>
  <si>
    <t>Page 323 line 183</t>
  </si>
  <si>
    <t>Outside Services Employed</t>
  </si>
  <si>
    <t>Page 323 line 184</t>
  </si>
  <si>
    <t>Property Insurance</t>
  </si>
  <si>
    <t>See WP-AG; Col (3) ,Ln 5</t>
  </si>
  <si>
    <t>Page 323 line 185</t>
  </si>
  <si>
    <t>925</t>
  </si>
  <si>
    <t>Injuries &amp; Damages Insurance</t>
  </si>
  <si>
    <t>See WP-AH; Col (3) ,Ln 4</t>
  </si>
  <si>
    <t>Page 323 line 186</t>
  </si>
  <si>
    <t>Employee Pensions &amp; Benefits</t>
  </si>
  <si>
    <t>Page 323 line 187</t>
  </si>
  <si>
    <t>Reg. Commission Expenses</t>
  </si>
  <si>
    <t>See WP-AA; Col (3), Ln 2x</t>
  </si>
  <si>
    <t>Page 323 line 189</t>
  </si>
  <si>
    <t>1i</t>
  </si>
  <si>
    <t>930</t>
  </si>
  <si>
    <t>Obsolete/Excess Inv</t>
  </si>
  <si>
    <t>Page 323 line 190.5</t>
  </si>
  <si>
    <t>1j</t>
  </si>
  <si>
    <t>930.1</t>
  </si>
  <si>
    <t>General Advertising Expense</t>
  </si>
  <si>
    <t>Page 323 line 191</t>
  </si>
  <si>
    <t>1k</t>
  </si>
  <si>
    <t>930.2</t>
  </si>
  <si>
    <t>Misc. General Expenses</t>
  </si>
  <si>
    <t>Page 323 line 192</t>
  </si>
  <si>
    <t>1l</t>
  </si>
  <si>
    <t>930.5</t>
  </si>
  <si>
    <t>Research &amp; Development</t>
  </si>
  <si>
    <t>2/</t>
  </si>
  <si>
    <t>Page 323 line 192.5</t>
  </si>
  <si>
    <t>1m</t>
  </si>
  <si>
    <t>Rents</t>
  </si>
  <si>
    <t>Page 323 line 193</t>
  </si>
  <si>
    <t>1n</t>
  </si>
  <si>
    <t>Maint of General Plant A/C 932</t>
  </si>
  <si>
    <t>Page 323 line 196</t>
  </si>
  <si>
    <t>Less A/C 924</t>
  </si>
  <si>
    <t>Less line 1e</t>
  </si>
  <si>
    <t>Less A/C 925</t>
  </si>
  <si>
    <t>Less line 1f</t>
  </si>
  <si>
    <t>Less EPRI Dues</t>
  </si>
  <si>
    <t>Less A/C 928</t>
  </si>
  <si>
    <t>Less line 1h</t>
  </si>
  <si>
    <t>Less A/C 930.5</t>
  </si>
  <si>
    <t>Less line 1l</t>
  </si>
  <si>
    <t>3/</t>
  </si>
  <si>
    <t>PBOP Adjustment</t>
  </si>
  <si>
    <t>WP-AF</t>
  </si>
  <si>
    <t>TOTAL A&amp;G Expense</t>
  </si>
  <si>
    <t>(sum lines 2 to 4)</t>
  </si>
  <si>
    <t>- Allocated based on</t>
  </si>
  <si>
    <t xml:space="preserve">  transmission allocator</t>
  </si>
  <si>
    <t>NET A&amp;G TRANSMISSION EXPENSE</t>
  </si>
  <si>
    <t>(sum lines 1 to 4)</t>
  </si>
  <si>
    <t xml:space="preserve">  (Schedule E1)</t>
  </si>
  <si>
    <t xml:space="preserve">     Admin &amp; General allocated to transmission [Workpaper WP-AA Col (4) ln (2ab) multiplied by Workpaper E1-Allocator Col (3) ln (2)] for data pertaining to calendar years 2016 and later.</t>
  </si>
  <si>
    <t>3/  Populated as 0 (zero) for data pertaining to calendar years ____ and 2015.  Populated as WP-AA Col (3) for data pertaining to calendar years 2016 and later.</t>
  </si>
  <si>
    <t>13-Month Average</t>
  </si>
  <si>
    <t xml:space="preserve">Line </t>
  </si>
  <si>
    <t>Plant in</t>
  </si>
  <si>
    <t>Accumulated</t>
  </si>
  <si>
    <t>No.</t>
  </si>
  <si>
    <t>Service ($)</t>
  </si>
  <si>
    <t>Depreciation ($)</t>
  </si>
  <si>
    <t>Service - Net ($)</t>
  </si>
  <si>
    <t>Expense ($)</t>
  </si>
  <si>
    <t>(1)</t>
  </si>
  <si>
    <t>(2)</t>
  </si>
  <si>
    <t>(3)</t>
  </si>
  <si>
    <t>PRODUCTION</t>
  </si>
  <si>
    <t>Depreciation (p.219)</t>
  </si>
  <si>
    <t>Production - Land</t>
  </si>
  <si>
    <t>WP-BC</t>
  </si>
  <si>
    <t>Production - Hydro</t>
  </si>
  <si>
    <t>ln. 22 - Cost of Removal 5/</t>
  </si>
  <si>
    <t>Production - Gas Turbine / Combined Cycle</t>
  </si>
  <si>
    <t>ln. 20 + ln. 23</t>
  </si>
  <si>
    <t>TRANSMISSION</t>
  </si>
  <si>
    <t>Transmission - Land</t>
  </si>
  <si>
    <t>ln. 24 - Cost of Removal 5/</t>
  </si>
  <si>
    <t>Transmission - Cost of Removal 1/</t>
  </si>
  <si>
    <t>Excluded Transmission   2/</t>
  </si>
  <si>
    <t>WP-BB</t>
  </si>
  <si>
    <t>Adjustments to Rate Base</t>
  </si>
  <si>
    <t>Transmission - Asset Impairment</t>
  </si>
  <si>
    <t>Generator Step-ups</t>
  </si>
  <si>
    <t>WP-BF</t>
  </si>
  <si>
    <t>WP-BE</t>
  </si>
  <si>
    <t>Marcy South Capitalized Lease 3/</t>
  </si>
  <si>
    <t>Total Adjustments</t>
  </si>
  <si>
    <t>Net Adjusted Transmission</t>
  </si>
  <si>
    <t>GENERAL</t>
  </si>
  <si>
    <t>General - Land</t>
  </si>
  <si>
    <t>General</t>
  </si>
  <si>
    <t>ln. 27 - Cost of Removal 5/</t>
  </si>
  <si>
    <t>General - Asset Impairment</t>
  </si>
  <si>
    <t>General - Cost of Removal</t>
  </si>
  <si>
    <t>Relicensing</t>
  </si>
  <si>
    <t>WP-BG</t>
  </si>
  <si>
    <t>Excluded General   4/</t>
  </si>
  <si>
    <t>Net Adjusted General Plant</t>
  </si>
  <si>
    <t>Notes</t>
  </si>
  <si>
    <t>1/   Cost of Removal: Bringing back to accumulated depreciation cost of removal which was reclassified to regulatory liabilities in annual report.</t>
  </si>
  <si>
    <t>2/   Excluded Transmission: Assets not recoverable under ATRR, FERC Accounts 350 and 352-359 for 500 MW, AEII, Poletti, SCPPs, Small Hydro, and Flynn.</t>
  </si>
  <si>
    <t>3/   Marcy South Capitalized Lease amount is added separately to the Rate Base.</t>
  </si>
  <si>
    <t>4/   Excluded General: Assets not recoverable under ATRR, FERC Accounts 389-399 for 500 MW, AEII, Poletti, SCPPs, Small Hydro, and Flynn.</t>
  </si>
  <si>
    <t xml:space="preserve">        SCPPs include Brentwood, Gowanus, Harlem River, Hell Gate, Kent, Pouch and Vernon. Small Hydro includes Ashokan, Crescent, Jarvis and Vischer Ferry. </t>
  </si>
  <si>
    <t>5/   The difference between the Accumulated Depreciation contained in the NYPA Form 1 Equivalent and the amount contained here is equal to the Cost of Removal.</t>
  </si>
  <si>
    <t xml:space="preserve">Schedule B3 - Depreciation and Amortization Rates </t>
  </si>
  <si>
    <t>Based on Plant Data Year Ending December 31, 2019 for General and Intangible Plant and December 31, 2020 for Transmission Plant (as filed with FERC in 2022 in Docket ER22-2581)</t>
  </si>
  <si>
    <t xml:space="preserve">FERC Account  </t>
  </si>
  <si>
    <t xml:space="preserve"> FERC Account  Description</t>
  </si>
  <si>
    <t xml:space="preserve"> Rate (Annual) Percent 1/</t>
  </si>
  <si>
    <t xml:space="preserve">TRANSMISSION PLANT </t>
  </si>
  <si>
    <t>Headquarters</t>
  </si>
  <si>
    <t>St. Lawrence/FDR</t>
  </si>
  <si>
    <t>Niagara</t>
  </si>
  <si>
    <t>Blenheim-Gilboa</t>
  </si>
  <si>
    <t>J. A. FitzPatrick</t>
  </si>
  <si>
    <t>Massena-Marcy</t>
  </si>
  <si>
    <t>Marcy-South</t>
  </si>
  <si>
    <t>Long Island Sound Cable</t>
  </si>
  <si>
    <t>New Project 2/</t>
  </si>
  <si>
    <t xml:space="preserve"> Land Rights </t>
  </si>
  <si>
    <t>351.1</t>
  </si>
  <si>
    <t xml:space="preserve"> Computer Hardware</t>
  </si>
  <si>
    <t>351.2</t>
  </si>
  <si>
    <t xml:space="preserve"> Computer Software </t>
  </si>
  <si>
    <t>351.3</t>
  </si>
  <si>
    <t xml:space="preserve"> Communications Equipment </t>
  </si>
  <si>
    <t>352</t>
  </si>
  <si>
    <t xml:space="preserve"> Structures and Improvements </t>
  </si>
  <si>
    <t>353</t>
  </si>
  <si>
    <t xml:space="preserve"> Station Equipment </t>
  </si>
  <si>
    <t xml:space="preserve"> Towers and Fixtures </t>
  </si>
  <si>
    <t xml:space="preserve"> Poles and Fixtures </t>
  </si>
  <si>
    <t xml:space="preserve"> Overhead Conductor and Devices </t>
  </si>
  <si>
    <t xml:space="preserve"> Underground Conduit </t>
  </si>
  <si>
    <t xml:space="preserve"> Underground Conductor and Devices </t>
  </si>
  <si>
    <t xml:space="preserve"> Roads and Trails </t>
  </si>
  <si>
    <r>
      <t xml:space="preserve"> </t>
    </r>
    <r>
      <rPr>
        <b/>
        <sz val="10"/>
        <color theme="1"/>
        <rFont val="Arial"/>
        <family val="2"/>
      </rPr>
      <t>GENERAL PLANT</t>
    </r>
    <r>
      <rPr>
        <sz val="10"/>
        <color theme="1"/>
        <rFont val="Arial"/>
        <family val="2"/>
      </rPr>
      <t xml:space="preserve"> </t>
    </r>
  </si>
  <si>
    <t xml:space="preserve"> Structures &amp; Improvements </t>
  </si>
  <si>
    <t xml:space="preserve"> Office Furniture &amp; Equipment </t>
  </si>
  <si>
    <t>391.2</t>
  </si>
  <si>
    <t xml:space="preserve"> Computer Equipment 5 yr</t>
  </si>
  <si>
    <t>391.3</t>
  </si>
  <si>
    <t xml:space="preserve"> Computer Equipment 10 yr</t>
  </si>
  <si>
    <t xml:space="preserve"> Transportation Equipment </t>
  </si>
  <si>
    <t>4/</t>
  </si>
  <si>
    <t xml:space="preserve"> Stores Equipment </t>
  </si>
  <si>
    <t xml:space="preserve"> Tools, Shop &amp; Garage Equipment </t>
  </si>
  <si>
    <t xml:space="preserve"> Laboratory Equipment </t>
  </si>
  <si>
    <t xml:space="preserve"> Power Operated Equipment </t>
  </si>
  <si>
    <t xml:space="preserve"> Communication Equipment </t>
  </si>
  <si>
    <t xml:space="preserve"> Miscellaneous Equipment 4/</t>
  </si>
  <si>
    <t>399</t>
  </si>
  <si>
    <r>
      <t xml:space="preserve"> </t>
    </r>
    <r>
      <rPr>
        <b/>
        <sz val="10"/>
        <color theme="1"/>
        <rFont val="Arial"/>
        <family val="2"/>
      </rPr>
      <t>INTANGIBLE PLANT</t>
    </r>
    <r>
      <rPr>
        <sz val="10"/>
        <color theme="1"/>
        <rFont val="Arial"/>
        <family val="2"/>
      </rPr>
      <t xml:space="preserve"> </t>
    </r>
  </si>
  <si>
    <t xml:space="preserve"> Miscellaneous Intangible Plant </t>
  </si>
  <si>
    <t xml:space="preserve">     5 Year Property</t>
  </si>
  <si>
    <t xml:space="preserve">     7 Year Property</t>
  </si>
  <si>
    <t xml:space="preserve">     10 Year Property</t>
  </si>
  <si>
    <t xml:space="preserve"> Transmission facility Contributions in Aid of Construction </t>
  </si>
  <si>
    <t>Notes:</t>
  </si>
  <si>
    <t>Where no depreciation rate is listed for a transmission or general plant account for a particular project,</t>
  </si>
  <si>
    <t>NYPA lacks depreciable plant as of 12/31/2019 or 2020 (or all plant has been fully depreciated). If new plant corresponding to these</t>
  </si>
  <si>
    <t>accounts is subsequently added for the relevant projects, the "New Project" depreciation rate for the relevant account will apply.</t>
  </si>
  <si>
    <t>New Project transmission and general depreciation rates are equal to the life of the asset adjusted for salvage.</t>
  </si>
  <si>
    <t>In the event a Contribution in Aid of Construction (CIAC) is made for a transmission facility, the transmission</t>
  </si>
  <si>
    <t>depreciation rates above will be weighted based on the relative amount of underlying plant booked to the accounts</t>
  </si>
  <si>
    <t>shown in lines 1-9 above and the weighted average depreciation rate will be used to amortize the CIAC. The life of a</t>
  </si>
  <si>
    <t>facility subject to a CIAC will be equivalent to the depreciation rate calculated above, i.e., 100% deprecation rate = life</t>
  </si>
  <si>
    <t>in years. The estimated life of the facility or rights associated with the facility will not change over the life of a CIAC</t>
  </si>
  <si>
    <t>without prior FERC approval.</t>
  </si>
  <si>
    <t>NYPA has replaced the anomalous rates for these assets with New Project rates.</t>
  </si>
  <si>
    <t xml:space="preserve">These depreciation rates will not change absent the appropriate filing at FERC. </t>
  </si>
  <si>
    <t>GENERAL PLANT</t>
  </si>
  <si>
    <t>ALLOCATED TO</t>
  </si>
  <si>
    <t>RATE OF</t>
  </si>
  <si>
    <t>RETURN ON</t>
  </si>
  <si>
    <t>ALLOCATOR</t>
  </si>
  <si>
    <t>TRANSMISSION ($)</t>
  </si>
  <si>
    <t>RETURN</t>
  </si>
  <si>
    <t>RATE BASE</t>
  </si>
  <si>
    <t>PLANT ($)</t>
  </si>
  <si>
    <t>GENERAL PLANT ($)</t>
  </si>
  <si>
    <t>[Schedule E1]</t>
  </si>
  <si>
    <t xml:space="preserve"> (2) * (3)</t>
  </si>
  <si>
    <t xml:space="preserve"> (1) + (4)</t>
  </si>
  <si>
    <t>[Schedule D1]</t>
  </si>
  <si>
    <t xml:space="preserve"> (5) * (6)</t>
  </si>
  <si>
    <t xml:space="preserve"> (7)</t>
  </si>
  <si>
    <t>A)  Net Electric Plant in Service</t>
  </si>
  <si>
    <t>B)  Rate Base Adjustments</t>
  </si>
  <si>
    <t>* Cash Working Capital (1/8 O&amp;M)</t>
  </si>
  <si>
    <t>* Marcy South Capitalized Lease</t>
  </si>
  <si>
    <t>* Materials &amp; Supplies</t>
  </si>
  <si>
    <t>5/</t>
  </si>
  <si>
    <t>* Prepayments</t>
  </si>
  <si>
    <t>6/</t>
  </si>
  <si>
    <t>* CWIP</t>
  </si>
  <si>
    <t>7/</t>
  </si>
  <si>
    <t>* Regulatory Asset</t>
  </si>
  <si>
    <t>* Abandoned Plant</t>
  </si>
  <si>
    <t>1/  Schedule B2; Net Electric Plant in Service; Ln 18</t>
  </si>
  <si>
    <t>2/  Schedule B2; Net Electric Plant in Service; Ln 28</t>
  </si>
  <si>
    <t>4/  WP-BD; Average of Year-end Unamortized Balances, Col 5</t>
  </si>
  <si>
    <t>Docket Number</t>
  </si>
  <si>
    <t>Authorized Amount</t>
  </si>
  <si>
    <t>SCHEDULE  D1</t>
  </si>
  <si>
    <t>CAPITALIZATION RATIO</t>
  </si>
  <si>
    <t xml:space="preserve">COST RATE </t>
  </si>
  <si>
    <t xml:space="preserve">WEIGHTED  </t>
  </si>
  <si>
    <t>TITLE</t>
  </si>
  <si>
    <t xml:space="preserve"> from WP-DA 1/</t>
  </si>
  <si>
    <t>from WP-DA 2/</t>
  </si>
  <si>
    <t>AVERAGE</t>
  </si>
  <si>
    <t>LONG-TERM DEBT</t>
  </si>
  <si>
    <t>Col (1) * Col (2)</t>
  </si>
  <si>
    <t>COMMON EQUITY</t>
  </si>
  <si>
    <t xml:space="preserve"> TOTAL CAPITALIZATION</t>
  </si>
  <si>
    <t>Col (3); Ln (1) + Ln (2)</t>
  </si>
  <si>
    <t>1/   The Common Equity share listed in Col (1) is capped at 50%.  The cap may only be changed pursuant to an FPA Section 205 or 206 filing to FERC.</t>
  </si>
  <si>
    <t xml:space="preserve">      The Long-Term Debt share is calculated as 1 minus the Common Equity share.</t>
  </si>
  <si>
    <t>2/   The ROE listed in Col (2) Ln (2) is the base ROE plus 50 basis-point incentive for RTO participation.  ROE may only be changed pursuant to an FPA</t>
  </si>
  <si>
    <t xml:space="preserve">      Section 205 or 206 filing to FERC.</t>
  </si>
  <si>
    <t>SCHEDULE  D2</t>
  </si>
  <si>
    <t>PROJECT SPECIFIC CAPITAL STRUCTURE AND COST OF CAPITAL 3/</t>
  </si>
  <si>
    <t xml:space="preserve"> from WP-DA</t>
  </si>
  <si>
    <t>from WP-DA</t>
  </si>
  <si>
    <t>Project 1 - Marcy South Series Compensation - Capital Structure</t>
  </si>
  <si>
    <t>PROJECT NET PLANT</t>
  </si>
  <si>
    <t>F1-Proj RR, Col (7), Ln (1b)</t>
  </si>
  <si>
    <t>PROJECT BASE RETURN</t>
  </si>
  <si>
    <t>Col (3) Ln (4) *  WP-DA Col (7) Ln (4)</t>
  </si>
  <si>
    <t>PROJECT ALLOWED RETURN</t>
  </si>
  <si>
    <t>Col (3); Ln (3) * Ln (4)</t>
  </si>
  <si>
    <t>1A</t>
  </si>
  <si>
    <t>PROJECT SPECIFIC RETURN ADJUSTMENT</t>
  </si>
  <si>
    <t>Col (3); Ln (6) - Ln (5)</t>
  </si>
  <si>
    <t>Project 2 - AC Project Segment A (Central East Energy Connect) - Capital Structure 4/</t>
  </si>
  <si>
    <t>F1-Proj RR, Col (7), Ln (1c)</t>
  </si>
  <si>
    <t>2B</t>
  </si>
  <si>
    <t>Project 3 - SPC Project -  Capital Structure 5/</t>
  </si>
  <si>
    <t>F1-Proj RR, Col (7), Ln (1d)</t>
  </si>
  <si>
    <t>3C</t>
  </si>
  <si>
    <t>A</t>
  </si>
  <si>
    <t>Total Project Adjustments</t>
  </si>
  <si>
    <t>1/   The MSSC Common Equity share listed in Col (1) is capped at 53%.  The cap may only be changed pursuant to an FPA Section 205 or 206 filing to FERC.</t>
  </si>
  <si>
    <t xml:space="preserve">      The MSSC Long-Term Debt share is calculated as 1 minus the Common Equity share.</t>
  </si>
  <si>
    <t>2/   The MSSC  ROE listed in Col (2) Ln (2) is the base ROE plus 50 basis-point incentive Congestion Relief Adder.  ROE may only be changed pursuant to an FPA</t>
  </si>
  <si>
    <t xml:space="preserve">3/   Additional project-specific capital structures added to this Schedule D2 must be approved by FERC.  The cost of long-term debt and common equity </t>
  </si>
  <si>
    <t xml:space="preserve">      for any such project shall reflect the cost rates in Col (2), Lns (1) and (2) unless a different cost rate is approved by FERC.</t>
  </si>
  <si>
    <t xml:space="preserve">4/  The AC Project Segment A cost containment impacts, if any, will be computed on a workpaper and provided as supporting documentation for each applicable Annual Update </t>
  </si>
  <si>
    <t xml:space="preserve">      consistent with the NYPA Protocols. The ROE listed in Col (2) for AC Project Segment A consists of a 50 basis point ROE Risk Adder per the Commission's approval in Docket No. EL19-88,</t>
  </si>
  <si>
    <t xml:space="preserve">      added to the 9.45% ROE applicable to NYPA’s other transmission assets.  See Schedule D1 and Project 1, above.</t>
  </si>
  <si>
    <t>5/  The Smart Path Connect Project cost containment impacts, if any, will be computed on a workpaper and provided as supporting documentation for each applicable Annual Update,</t>
  </si>
  <si>
    <t xml:space="preserve">     consistent with the Commission's Order dated 07/05/22 in Docket No. ER22-1014.  The ROE listed in Col (2) for the Smart Path Connect Project consists of a 50 basis point ROE Risk Adder </t>
  </si>
  <si>
    <t xml:space="preserve">     per the Commission's approval in Docket No. ER 22-1014 added to the 9.45% ROE applicable to NYPA's other transmission assets.  See Schedule D1 and Project 1, above.</t>
  </si>
  <si>
    <t>...</t>
  </si>
  <si>
    <t>RATIO</t>
  </si>
  <si>
    <t>SOURCE/</t>
  </si>
  <si>
    <t>DESCRIPTION</t>
  </si>
  <si>
    <t>From WP-EA</t>
  </si>
  <si>
    <t>COMMENTS</t>
  </si>
  <si>
    <t>INCLUDED TRANSMISSION</t>
  </si>
  <si>
    <t xml:space="preserve">Col (2); Ln (2) </t>
  </si>
  <si>
    <t>Project Revenue Requirement Worksheet</t>
  </si>
  <si>
    <t>Line</t>
  </si>
  <si>
    <t>Item</t>
  </si>
  <si>
    <t>Page, Line, Col.</t>
  </si>
  <si>
    <t>Allocator</t>
  </si>
  <si>
    <t>Gross Transmission Plant - Total</t>
  </si>
  <si>
    <t>Transmission Accumulated Depreciation</t>
  </si>
  <si>
    <t>Transmission CWIP, Regulatory Asset and Abandoned Plant</t>
  </si>
  <si>
    <t>Net Transmission Plant - Total</t>
  </si>
  <si>
    <t>Line 1 minus Line 1a plus Line 1b</t>
  </si>
  <si>
    <t>O&amp;M TRANSMISSION EXPENSE</t>
  </si>
  <si>
    <t>Total O&amp;M Allocated to Transmission</t>
  </si>
  <si>
    <t>GENERAL DEPRECIATION EXPENSE</t>
  </si>
  <si>
    <t>(Note G)</t>
  </si>
  <si>
    <t>5</t>
  </si>
  <si>
    <t>Total General Depreciation Expense</t>
  </si>
  <si>
    <t>6</t>
  </si>
  <si>
    <t>Annual Allocation Factor for Expenses</t>
  </si>
  <si>
    <t>([line 3 + line 5] divided by line 1, col 2)</t>
  </si>
  <si>
    <t xml:space="preserve"> </t>
  </si>
  <si>
    <t xml:space="preserve">RETURN </t>
  </si>
  <si>
    <t>7</t>
  </si>
  <si>
    <t>8</t>
  </si>
  <si>
    <t>Annual Allocation Factor for Return on Rate Base</t>
  </si>
  <si>
    <t>(line 7 divided by line 2 col 2)</t>
  </si>
  <si>
    <t>(14)</t>
  </si>
  <si>
    <t>(14a)</t>
  </si>
  <si>
    <t>(15)</t>
  </si>
  <si>
    <t>(16)</t>
  </si>
  <si>
    <t>Project Name and #</t>
  </si>
  <si>
    <t>Type</t>
  </si>
  <si>
    <t>Project Gross Plant ($)</t>
  </si>
  <si>
    <t>Project Accumulated Depreciation ($)</t>
  </si>
  <si>
    <t>Annual Allocation for Expenses ($)</t>
  </si>
  <si>
    <t>Project Net Plant ($)</t>
  </si>
  <si>
    <t>Annual Allocation Factor for Return</t>
  </si>
  <si>
    <t>Annual Return Charge ($)</t>
  </si>
  <si>
    <t>Project Depreciation/
Amortization Expense ($)</t>
  </si>
  <si>
    <t>Annual Revenue Requirement ($)</t>
  </si>
  <si>
    <t>Incentive Return in basis Points</t>
  </si>
  <si>
    <t>Incentive Return ($)</t>
  </si>
  <si>
    <t>Discount</t>
  </si>
  <si>
    <t>Total Annual Revenue Requirement ($)</t>
  </si>
  <si>
    <t>True-Up Adjustment ($)</t>
  </si>
  <si>
    <t>Net Revenue Requirement ($)</t>
  </si>
  <si>
    <t>(Note C)</t>
  </si>
  <si>
    <t>Page 1 line 6</t>
  </si>
  <si>
    <t>Col. 3 * Col. 5</t>
  </si>
  <si>
    <t>(Note D)</t>
  </si>
  <si>
    <t>(Page 1, line 8)</t>
  </si>
  <si>
    <t>(Col. 7 * Col. 8)</t>
  </si>
  <si>
    <t>(Note E)</t>
  </si>
  <si>
    <t>(Sum Col. 6, 9 &amp; 10)</t>
  </si>
  <si>
    <t>Per FERC order (Note H)</t>
  </si>
  <si>
    <t>(Schedule F2, Line 10  * (Col. 12/100)* Col. 7)</t>
  </si>
  <si>
    <t>(Note I)</t>
  </si>
  <si>
    <t>(Sum Col. 11 + 13 + 14 +14a)</t>
  </si>
  <si>
    <t>(Note F)</t>
  </si>
  <si>
    <t xml:space="preserve">Sum Col. 15 + 16 </t>
  </si>
  <si>
    <t>MSSC</t>
  </si>
  <si>
    <t>AC Project Segment A (Central East Energy Connect)</t>
  </si>
  <si>
    <t>Smart Path Connect - NTAC - ROE Risk Adder</t>
  </si>
  <si>
    <t>1o</t>
  </si>
  <si>
    <t>2</t>
  </si>
  <si>
    <t>Note</t>
  </si>
  <si>
    <t>Letter</t>
  </si>
  <si>
    <t>B</t>
  </si>
  <si>
    <t>Inclusive of any CWIP, Unamortized Regulatory Asset or Unamortized Abandoned Plant balances included in rate base when authorized by FERC order.</t>
  </si>
  <si>
    <t>C</t>
  </si>
  <si>
    <t>Project Gross Plant is the total capital investment for the project calculated in the same method as the gross plant value in page 1, line 1 .  This value includes subsequent capital investments required to maintain the facilities to their original capabilities.  
Gross plant does not include CWIP, Unamortized Regulatory Asset or Unamortized Abandoned Plant.</t>
  </si>
  <si>
    <t>D</t>
  </si>
  <si>
    <t>Project Net Plant is the Project Gross Plant Identified in Column 3 less the associated Accumulated Depreciation in page 2, column 4.  Net Plant includes any FERC approved CWIP, Unamortized Abandoned Plant and Regulatory Asset.</t>
  </si>
  <si>
    <t>E</t>
  </si>
  <si>
    <t>F</t>
  </si>
  <si>
    <t>Reserved</t>
  </si>
  <si>
    <t>G</t>
  </si>
  <si>
    <t>The Total General and Common Depreciation Expense excludes any depreciation expense directly associated with a project and thereby included in page 2 column 8.</t>
  </si>
  <si>
    <t>H</t>
  </si>
  <si>
    <t>Requires approval by FERC of incentive return applicable to the specified project(s). A negative number of basis points may be entered to reduce the ROE applicable to a project if a FERC order specifies a lower return for that project.</t>
  </si>
  <si>
    <t>I</t>
  </si>
  <si>
    <t>The discount is the reduction in revenue, if any, that NYPA agreed to, for instance, to be selected to build facilities as the result of a competitive process and equals the amount by which the annual revenue requirement is reduced from the ceiling rate</t>
  </si>
  <si>
    <t>WORK PAPER AE</t>
  </si>
  <si>
    <t>Posting</t>
  </si>
  <si>
    <t>Income</t>
  </si>
  <si>
    <t>Date</t>
  </si>
  <si>
    <t>Amount ($)</t>
  </si>
  <si>
    <t>       </t>
  </si>
  <si>
    <t>Incentives</t>
  </si>
  <si>
    <t>Reference</t>
  </si>
  <si>
    <t>$</t>
  </si>
  <si>
    <t>Rate Base</t>
  </si>
  <si>
    <t>100 Basis Point Incentive Return</t>
  </si>
  <si>
    <t>Weighted</t>
  </si>
  <si>
    <t>%</t>
  </si>
  <si>
    <t>Cost</t>
  </si>
  <si>
    <t xml:space="preserve">  Long Term Debt </t>
  </si>
  <si>
    <t>(Schedule D1, line 1)</t>
  </si>
  <si>
    <t xml:space="preserve">  Common Stock</t>
  </si>
  <si>
    <t>(Schedule D1, line 2)</t>
  </si>
  <si>
    <t>Cost = Schedule E, line 2, Cost plus .01</t>
  </si>
  <si>
    <t>Total  (sum lines 3-4)</t>
  </si>
  <si>
    <t>100 Basis Point Incentive Return multiplied by Rate Base (line 1 * line 5)</t>
  </si>
  <si>
    <t>Incremental Return for 100 basis point increase in ROE</t>
  </si>
  <si>
    <t>(Line 6 less line 7)</t>
  </si>
  <si>
    <t>Net Transmission Plant</t>
  </si>
  <si>
    <t>(Schedule C1, line 1, col. (1)</t>
  </si>
  <si>
    <t>Incremental Return for 100 basis point increase in ROE divided by Rate Base</t>
  </si>
  <si>
    <t>(Line 8 / line 9)</t>
  </si>
  <si>
    <t xml:space="preserve">Notes: </t>
  </si>
  <si>
    <t>Line 5 includes a 100 basis point increase in ROE that is used only to determine the increase in return and income taxes associated with</t>
  </si>
  <si>
    <t>a 100 basis point increase in ROE.  Any actual incentive is calculated on Schedule F1 and must be approved by FERC.</t>
  </si>
  <si>
    <t>For example, if FERC were to grant a 137 basis point ROE incentive, the increase in return and taxes for a 100 basis point</t>
  </si>
  <si>
    <t xml:space="preserve">increase in ROE would be multiplied by 137 on Schedule F1, Col. 13. </t>
  </si>
  <si>
    <t>Project True-Up</t>
  </si>
  <si>
    <t>($)</t>
  </si>
  <si>
    <t>(9)</t>
  </si>
  <si>
    <t>(10)</t>
  </si>
  <si>
    <t>Actual</t>
  </si>
  <si>
    <t>True-Up</t>
  </si>
  <si>
    <t>Applicable</t>
  </si>
  <si>
    <t>NTAC ATRR</t>
  </si>
  <si>
    <t>Net</t>
  </si>
  <si>
    <t>Adjustment</t>
  </si>
  <si>
    <t>Interest</t>
  </si>
  <si>
    <t>Project</t>
  </si>
  <si>
    <t>or Project</t>
  </si>
  <si>
    <t xml:space="preserve">Actual Revenues </t>
  </si>
  <si>
    <t>Revenue</t>
  </si>
  <si>
    <t>Principal</t>
  </si>
  <si>
    <t xml:space="preserve">Prior Period </t>
  </si>
  <si>
    <t>Rate on</t>
  </si>
  <si>
    <t>Number</t>
  </si>
  <si>
    <t>Received (Note 1)</t>
  </si>
  <si>
    <t>Requirement (Note 2)</t>
  </si>
  <si>
    <t>Under/(Over)</t>
  </si>
  <si>
    <t>(Note A)</t>
  </si>
  <si>
    <t>(Col. (6) + Col. (7)) x</t>
  </si>
  <si>
    <t>Col. (6) + Col. (7)</t>
  </si>
  <si>
    <t>Amount Actually Received for Transmission Service</t>
  </si>
  <si>
    <t>Schedule F2 Using Actual Cost Data</t>
  </si>
  <si>
    <t>Col. (5) - Col. (4)</t>
  </si>
  <si>
    <t>Line 25, Col. (e)</t>
  </si>
  <si>
    <t>Line 24</t>
  </si>
  <si>
    <t xml:space="preserve">Col. (8) x 24 months </t>
  </si>
  <si>
    <t xml:space="preserve"> + Col. (9)</t>
  </si>
  <si>
    <t>Subtotal</t>
  </si>
  <si>
    <t>Under/(Over) Recovery</t>
  </si>
  <si>
    <t xml:space="preserve">1)  For all projects and NTAC ATRR, the Actual Revenues Received are the actual revenues NYPA receives from the NYISO in that calendar year.  If NYISO does not break out the revenues per project, </t>
  </si>
  <si>
    <t>the Actual Revenues Received will be allocated pro rata to each project based on their Actual Net Revenue Requirement in col (5).</t>
  </si>
  <si>
    <t>2) Schedule F1, Page 2 of 2, col (15).</t>
  </si>
  <si>
    <t>FERC Refund Interest Rate</t>
  </si>
  <si>
    <t>Interest Rate (Note A):</t>
  </si>
  <si>
    <t>Year</t>
  </si>
  <si>
    <t>Interest Rates under Section 35.19(a)</t>
  </si>
  <si>
    <t>January</t>
  </si>
  <si>
    <t>February</t>
  </si>
  <si>
    <t>March</t>
  </si>
  <si>
    <t>April</t>
  </si>
  <si>
    <t>May</t>
  </si>
  <si>
    <t>June</t>
  </si>
  <si>
    <t>July</t>
  </si>
  <si>
    <t>August</t>
  </si>
  <si>
    <t>September</t>
  </si>
  <si>
    <t>October</t>
  </si>
  <si>
    <t>November</t>
  </si>
  <si>
    <t>December</t>
  </si>
  <si>
    <t>Avg. Monthly FERC Rate</t>
  </si>
  <si>
    <t>Prior Period Adjustments</t>
  </si>
  <si>
    <t>(a)</t>
  </si>
  <si>
    <t>(b)</t>
  </si>
  <si>
    <t>(c)</t>
  </si>
  <si>
    <t>(d)</t>
  </si>
  <si>
    <t>(e)</t>
  </si>
  <si>
    <t xml:space="preserve">Project or </t>
  </si>
  <si>
    <t>Amount</t>
  </si>
  <si>
    <t>Total Adjustment</t>
  </si>
  <si>
    <t>Schedule 1</t>
  </si>
  <si>
    <t xml:space="preserve">A Description of the Adjustment </t>
  </si>
  <si>
    <t>In Dollars</t>
  </si>
  <si>
    <t>(Note  A)</t>
  </si>
  <si>
    <t>Col. (c) + Col. (d)</t>
  </si>
  <si>
    <t>25a</t>
  </si>
  <si>
    <t>25b</t>
  </si>
  <si>
    <t>25c</t>
  </si>
  <si>
    <t>Prior Period Adjustments are when an error is discovered relating to a prior true-up or refunds/surcharges ordered by FERC.  The interest on the Prior Period Adjustment excludes interest for the current true up period, because the interest is included in Ln 25 Col (d).</t>
  </si>
  <si>
    <t>WORK PAPER AA</t>
  </si>
  <si>
    <t>Operation and Maintenance Summary</t>
  </si>
  <si>
    <t>OVERALL</t>
  </si>
  <si>
    <t>Major</t>
  </si>
  <si>
    <t>ADMIN &amp; GENERAL</t>
  </si>
  <si>
    <t>RESULT</t>
  </si>
  <si>
    <t>Category</t>
  </si>
  <si>
    <t>555 -    OPSE-Purchased Power</t>
  </si>
  <si>
    <t>501 -    Steam Product-Fuel</t>
  </si>
  <si>
    <t>565 -    Trans-Xmsn Elect Oth</t>
  </si>
  <si>
    <t>-</t>
  </si>
  <si>
    <t>2a</t>
  </si>
  <si>
    <t>506 -    SP-Misc Steam Power</t>
  </si>
  <si>
    <t>2b</t>
  </si>
  <si>
    <t>535 -    HP-Oper Supvr&amp;Engrg</t>
  </si>
  <si>
    <t>2c</t>
  </si>
  <si>
    <t>537 -    HP-Hydraulic Expense</t>
  </si>
  <si>
    <t>2d</t>
  </si>
  <si>
    <t>538 -    HP-Electric Expenses</t>
  </si>
  <si>
    <t>2e</t>
  </si>
  <si>
    <t>539 -    HP-Misc Hyd Pwr Gen</t>
  </si>
  <si>
    <t>2f</t>
  </si>
  <si>
    <t>546 -    OP-Oper Supvr&amp;Engrg</t>
  </si>
  <si>
    <t>2g</t>
  </si>
  <si>
    <t>548 -    OP-Generation Expens</t>
  </si>
  <si>
    <t>2h</t>
  </si>
  <si>
    <t>549 -    OP-Misc Oth Pwr Gen</t>
  </si>
  <si>
    <t>2i</t>
  </si>
  <si>
    <t>560 -    Trans-Oper Supvr&amp;Eng</t>
  </si>
  <si>
    <t>2j</t>
  </si>
  <si>
    <t>561 -    Trans-Load Dispatcng</t>
  </si>
  <si>
    <t>2k</t>
  </si>
  <si>
    <t>562 -    Trans-Station Expens</t>
  </si>
  <si>
    <t>2l</t>
  </si>
  <si>
    <t>566 -    Trans-Misc Xmsn Exp</t>
  </si>
  <si>
    <t>2m</t>
  </si>
  <si>
    <t>905 -   Misc. Customer Accts. Exps</t>
  </si>
  <si>
    <t>2n</t>
  </si>
  <si>
    <t>Contribution to New York State</t>
  </si>
  <si>
    <t>2o</t>
  </si>
  <si>
    <t>916 -   Misc. Sales Expense</t>
  </si>
  <si>
    <t>2p</t>
  </si>
  <si>
    <t>920 -    Misc. Admin &amp; Gen'l Salaries</t>
  </si>
  <si>
    <t>2q</t>
  </si>
  <si>
    <t>921 -    Misc. Office Supp &amp; Exps</t>
  </si>
  <si>
    <t>2r</t>
  </si>
  <si>
    <t>922 -   Administrative Expenses Transferred</t>
  </si>
  <si>
    <t>2s</t>
  </si>
  <si>
    <t>923 -   Outside Services Employed</t>
  </si>
  <si>
    <t>2t</t>
  </si>
  <si>
    <t>924 -    A&amp;G-Property Insurance</t>
  </si>
  <si>
    <t>2u</t>
  </si>
  <si>
    <t>925 -    A&amp;G-Injuries &amp; Damages Insurance</t>
  </si>
  <si>
    <t>2v</t>
  </si>
  <si>
    <t>926 -    A&amp;G-Employee Pension &amp; Benefits</t>
  </si>
  <si>
    <t>2w</t>
  </si>
  <si>
    <t>926 -    A&amp;G-Employee Pension &amp; Benefits(PBOP)</t>
  </si>
  <si>
    <t>2x</t>
  </si>
  <si>
    <t>928 -    A&amp;G-Regulatory Commission Expense</t>
  </si>
  <si>
    <t>2y</t>
  </si>
  <si>
    <t>930 -    Obsolete/Excess Inv</t>
  </si>
  <si>
    <t>2z</t>
  </si>
  <si>
    <t>930.1-A&amp;G-General Advertising Expense</t>
  </si>
  <si>
    <t>2aa</t>
  </si>
  <si>
    <t>930.2-A&amp;G-Miscellaneous &amp; General Expense</t>
  </si>
  <si>
    <t>2ab</t>
  </si>
  <si>
    <t>930.5-R &amp; D Expense</t>
  </si>
  <si>
    <t>2ac</t>
  </si>
  <si>
    <t>931 -    Rents</t>
  </si>
  <si>
    <t>2ad</t>
  </si>
  <si>
    <t>935 -    A&amp;G-Maintenance of General Plant</t>
  </si>
  <si>
    <t>Operations</t>
  </si>
  <si>
    <t>545 -    HP-Maint Misc Hyd Pl</t>
  </si>
  <si>
    <t>512 -    SP-Maint Boiler Plt</t>
  </si>
  <si>
    <t>514 -    SP-Maint Misc Stm Pl</t>
  </si>
  <si>
    <t>541 -    HP-Maint Supvn&amp;Engrg</t>
  </si>
  <si>
    <t>542 -    HP-Maint of Struct</t>
  </si>
  <si>
    <t>543 -    HP-Maint Res Dam&amp;Wtr</t>
  </si>
  <si>
    <t>544 -    HP-Maint Elect Plant</t>
  </si>
  <si>
    <t>551 -    OP-Maint Supvn &amp; Eng</t>
  </si>
  <si>
    <t>552 -    OP-Maint of Struct</t>
  </si>
  <si>
    <t>553 -    OP-Maint Gen &amp; Elect</t>
  </si>
  <si>
    <t>3k</t>
  </si>
  <si>
    <t>554 -    OP-Maint Oth Pwr Prd</t>
  </si>
  <si>
    <t>3l</t>
  </si>
  <si>
    <t>568 -    Trans-Maint Sup &amp; En</t>
  </si>
  <si>
    <t>3n</t>
  </si>
  <si>
    <t>569 -    Trans-Maint Struct</t>
  </si>
  <si>
    <t>3m</t>
  </si>
  <si>
    <t>570 -    Trans-Maint St Equip</t>
  </si>
  <si>
    <t>3o</t>
  </si>
  <si>
    <t>571 -    Trans-Maint Ovhd Lns</t>
  </si>
  <si>
    <t>3p</t>
  </si>
  <si>
    <t>572 -    Trans-Maint Ungrd Ln</t>
  </si>
  <si>
    <t>3q</t>
  </si>
  <si>
    <t>573 -    Trans-Maint Misc Xmn</t>
  </si>
  <si>
    <t>Maintenance</t>
  </si>
  <si>
    <t>4a</t>
  </si>
  <si>
    <t>403 -    Depreciation Expense</t>
  </si>
  <si>
    <t>4b</t>
  </si>
  <si>
    <t>TOTALS</t>
  </si>
  <si>
    <t>WORK PAPER AB</t>
  </si>
  <si>
    <t>Operation and Maintenance Detail</t>
  </si>
  <si>
    <t xml:space="preserve">              FERC by accounts and profit center</t>
  </si>
  <si>
    <t>(11)</t>
  </si>
  <si>
    <t>(12)</t>
  </si>
  <si>
    <t>(13)</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</si>
  <si>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</si>
  <si>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</si>
  <si>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</si>
  <si>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</si>
  <si>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</si>
  <si>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</si>
  <si>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</si>
  <si>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</si>
  <si>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</si>
  <si>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</si>
  <si>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</si>
  <si>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</si>
  <si>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</si>
  <si>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</si>
  <si>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</si>
  <si>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</si>
  <si>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</si>
  <si>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</si>
  <si>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</si>
  <si>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</si>
  <si>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</si>
  <si>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</si>
  <si>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</si>
  <si>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</si>
  <si>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</si>
  <si>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</si>
  <si>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</si>
  <si>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</si>
  <si>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</si>
  <si>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</si>
  <si>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</si>
  <si>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</si>
  <si>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</si>
  <si>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0100/105</t>
  </si>
  <si>
    <t>0100/110</t>
  </si>
  <si>
    <t>0100/115</t>
  </si>
  <si>
    <t>0100/120</t>
  </si>
  <si>
    <t>0100/122</t>
  </si>
  <si>
    <t>0100/125</t>
  </si>
  <si>
    <t>0100/130</t>
  </si>
  <si>
    <t>0100/135</t>
  </si>
  <si>
    <t>0100/140</t>
  </si>
  <si>
    <t>0100/145</t>
  </si>
  <si>
    <t>0100/150</t>
  </si>
  <si>
    <t>0100/155</t>
  </si>
  <si>
    <t>0100/156</t>
  </si>
  <si>
    <t>0100/157</t>
  </si>
  <si>
    <t>0100/158</t>
  </si>
  <si>
    <t>0100/159</t>
  </si>
  <si>
    <t>0100/160</t>
  </si>
  <si>
    <t>0100/161</t>
  </si>
  <si>
    <t>0100/165</t>
  </si>
  <si>
    <t>0100/205</t>
  </si>
  <si>
    <t>0100/210</t>
  </si>
  <si>
    <t>0100/215</t>
  </si>
  <si>
    <t>0100/220</t>
  </si>
  <si>
    <t>0100/225</t>
  </si>
  <si>
    <t>0100/230</t>
  </si>
  <si>
    <t>0100/235</t>
  </si>
  <si>
    <t>0100/240</t>
  </si>
  <si>
    <t>0100/245</t>
  </si>
  <si>
    <t>0100/255</t>
  </si>
  <si>
    <t>0100/305</t>
  </si>
  <si>
    <t>0100/310</t>
  </si>
  <si>
    <t>0100/320</t>
  </si>
  <si>
    <t>0100/321</t>
  </si>
  <si>
    <t>0100/410</t>
  </si>
  <si>
    <t>0100/600</t>
  </si>
  <si>
    <t>0100/700</t>
  </si>
  <si>
    <t>0100/800</t>
  </si>
  <si>
    <t>0100/900</t>
  </si>
  <si>
    <t>0100/901</t>
  </si>
  <si>
    <t>0100/265</t>
  </si>
  <si>
    <t>0100/322</t>
  </si>
  <si>
    <t>0100/350</t>
  </si>
  <si>
    <t>0100/550</t>
  </si>
  <si>
    <t>0100/701</t>
  </si>
  <si>
    <t>0100/902</t>
  </si>
  <si>
    <t>Overall Result</t>
  </si>
  <si>
    <t>FERC G/L Accounts</t>
  </si>
  <si>
    <t>St. Lawrence</t>
  </si>
  <si>
    <t>Poletti</t>
  </si>
  <si>
    <t>Astoria Energy II</t>
  </si>
  <si>
    <t>Flynn</t>
  </si>
  <si>
    <t>Jarvis</t>
  </si>
  <si>
    <t>Crescent</t>
  </si>
  <si>
    <t>Vischer Ferry</t>
  </si>
  <si>
    <t>Ashokan</t>
  </si>
  <si>
    <t>Kensico</t>
  </si>
  <si>
    <t>Hell Gate</t>
  </si>
  <si>
    <t>Harlem River</t>
  </si>
  <si>
    <t>Vernon Blvd.</t>
  </si>
  <si>
    <t>23rd &amp; 3rd (Gowanus)</t>
  </si>
  <si>
    <t>N 1st &amp;Grand (Kent)</t>
  </si>
  <si>
    <t>Pouch Terminal</t>
  </si>
  <si>
    <t>Brentwood</t>
  </si>
  <si>
    <t>500MW Combined Cycle</t>
  </si>
  <si>
    <t>BG Trans</t>
  </si>
  <si>
    <t>JAF Trans</t>
  </si>
  <si>
    <t>IP3/Pol Trans</t>
  </si>
  <si>
    <t>Marcy/Clark Trans</t>
  </si>
  <si>
    <t>Marcy South Trans</t>
  </si>
  <si>
    <t>Niagara Trans</t>
  </si>
  <si>
    <t>Sound Cable</t>
  </si>
  <si>
    <t>ST Law Trans</t>
  </si>
  <si>
    <t>765 KV Trans</t>
  </si>
  <si>
    <t>HTP Trans</t>
  </si>
  <si>
    <t>DSM</t>
  </si>
  <si>
    <t>Power for Jobs</t>
  </si>
  <si>
    <t>Recharge NY</t>
  </si>
  <si>
    <t>JAF</t>
  </si>
  <si>
    <t>SENY</t>
  </si>
  <si>
    <t>CES</t>
  </si>
  <si>
    <t>Canal Corp</t>
  </si>
  <si>
    <t>EV Charging Stations</t>
  </si>
  <si>
    <t>Large Energy Storage</t>
  </si>
  <si>
    <t>AC Proceedings</t>
  </si>
  <si>
    <t>GPSP</t>
  </si>
  <si>
    <t>Canals Reimagined</t>
  </si>
  <si>
    <t>CANALS CAPITAL</t>
  </si>
  <si>
    <t>NYEM</t>
  </si>
  <si>
    <t>Lrg Scale Renewables</t>
  </si>
  <si>
    <t>1p</t>
  </si>
  <si>
    <t>1q</t>
  </si>
  <si>
    <t>1r</t>
  </si>
  <si>
    <t>1s</t>
  </si>
  <si>
    <t>1t</t>
  </si>
  <si>
    <t>1u</t>
  </si>
  <si>
    <t>1v</t>
  </si>
  <si>
    <t>1w</t>
  </si>
  <si>
    <t>1x</t>
  </si>
  <si>
    <t>1y</t>
  </si>
  <si>
    <t>1z</t>
  </si>
  <si>
    <t>1aa</t>
  </si>
  <si>
    <t>1ab</t>
  </si>
  <si>
    <t>1ac</t>
  </si>
  <si>
    <t>1ad</t>
  </si>
  <si>
    <t>1ae</t>
  </si>
  <si>
    <t>1af</t>
  </si>
  <si>
    <t>1ag</t>
  </si>
  <si>
    <t>1ah</t>
  </si>
  <si>
    <t>1ai</t>
  </si>
  <si>
    <t>1ak</t>
  </si>
  <si>
    <t>1al</t>
  </si>
  <si>
    <t>1am</t>
  </si>
  <si>
    <t>1an</t>
  </si>
  <si>
    <t>1ao</t>
  </si>
  <si>
    <t>1ap</t>
  </si>
  <si>
    <t>1aq</t>
  </si>
  <si>
    <t>1ar</t>
  </si>
  <si>
    <t>1as</t>
  </si>
  <si>
    <t>1at</t>
  </si>
  <si>
    <t>1au</t>
  </si>
  <si>
    <t>1av</t>
  </si>
  <si>
    <t>1aw</t>
  </si>
  <si>
    <t>1ax</t>
  </si>
  <si>
    <t>1ay</t>
  </si>
  <si>
    <t>1az</t>
  </si>
  <si>
    <t>WORK PAPER AC</t>
  </si>
  <si>
    <t>Ratio</t>
  </si>
  <si>
    <t>Avg. Transmission Plant in Service</t>
  </si>
  <si>
    <t>Generator Step-Up Transformer Plant-in-Service</t>
  </si>
  <si>
    <t>Col 1, Ln 2 / Col 1, Ln 1</t>
  </si>
  <si>
    <t>Transmission Maintenance</t>
  </si>
  <si>
    <t>Sch A1; Col 4, Ln 4</t>
  </si>
  <si>
    <t>Removed Step-up Transmission O&amp;M</t>
  </si>
  <si>
    <t>Col 1, Ln 4 x Col 2, Ln 3</t>
  </si>
  <si>
    <t>WORK PAPER AD</t>
  </si>
  <si>
    <t>FACTS Plant-in-Service</t>
  </si>
  <si>
    <t>Sch A1: Col 4, Ln 4</t>
  </si>
  <si>
    <t>Reclassified FACTS Transmission Plant</t>
  </si>
  <si>
    <t>Subtract Col 1, Ln 4 * Col 2, Ln 3</t>
  </si>
  <si>
    <t>WORK PAPER AF</t>
  </si>
  <si>
    <t>Total NYPA PBOP</t>
  </si>
  <si>
    <t>PBOP Capitalized</t>
  </si>
  <si>
    <t>PBOP contained in Cost of Service</t>
  </si>
  <si>
    <t>Line 1 less line 2</t>
  </si>
  <si>
    <t>Base PBOP Amount</t>
  </si>
  <si>
    <t>Line 4 less line 3</t>
  </si>
  <si>
    <t>This work paper includes total NYPA PBOP which is allocated to transmission by the allocator as shown on Schedule A2.</t>
  </si>
  <si>
    <t>WORK PAPER AG</t>
  </si>
  <si>
    <t>Allocated</t>
  </si>
  <si>
    <t>Insurance</t>
  </si>
  <si>
    <t>Expense -</t>
  </si>
  <si>
    <t>Site</t>
  </si>
  <si>
    <t xml:space="preserve">    (4)</t>
  </si>
  <si>
    <t xml:space="preserve">     Subtotal (Gross Transmission Plant Ratio)</t>
  </si>
  <si>
    <t>Allocated based on transmission gross plant ratio from Work Paper AI</t>
  </si>
  <si>
    <t xml:space="preserve">     Subtotal (Full Transmission)</t>
  </si>
  <si>
    <t>WORK PAPER AH</t>
  </si>
  <si>
    <t>Injury/Damage</t>
  </si>
  <si>
    <t>Ratio (%)</t>
  </si>
  <si>
    <t xml:space="preserve">     Subtotal</t>
  </si>
  <si>
    <t>Allocated based on transmission allocator from Schedule E1</t>
  </si>
  <si>
    <t>WORK PAPER AI</t>
  </si>
  <si>
    <t>Gross Plant in</t>
  </si>
  <si>
    <t>13-Month Average ($)</t>
  </si>
  <si>
    <t>Service Ratio</t>
  </si>
  <si>
    <t>TRANSMISSION (353 Station Equip.)</t>
  </si>
  <si>
    <t>WORK PAPER BA</t>
  </si>
  <si>
    <t>FERC</t>
  </si>
  <si>
    <t>Acct #</t>
  </si>
  <si>
    <t>Included General Plant</t>
  </si>
  <si>
    <t>NIAGARA</t>
  </si>
  <si>
    <t>Subtotal General - Structures &amp; Improvements</t>
  </si>
  <si>
    <t>BLENHEIM - GILBOA391.2Computer Equipment 5 yr</t>
  </si>
  <si>
    <t>HEADQUARTERS391.2Computer Equipment 5 yr</t>
  </si>
  <si>
    <t>MASSENA - MARCY  (Clark)391.2Computer Equipment 5 yr</t>
  </si>
  <si>
    <t>NIAGARA391.2Computer Equipment 5 yr</t>
  </si>
  <si>
    <t>St.  LAWRENCE / FDR391.2Computer Equipment 5 yr</t>
  </si>
  <si>
    <t>HEADQUARTERS391.3Computer Equipment 10 yr</t>
  </si>
  <si>
    <t>MASSENA - MARCY  (Clark)391.3Computer Equipment 10 yr</t>
  </si>
  <si>
    <t>NIAGARA391.3Computer Equipment 10 yr</t>
  </si>
  <si>
    <t>St.  LAWRENCE / FDR391.3Computer Equipment 10 yr</t>
  </si>
  <si>
    <t>Subtotal General - Office Furniture &amp; Equipment</t>
  </si>
  <si>
    <t>Subtotal General - Transportation Equipment</t>
  </si>
  <si>
    <t>7a</t>
  </si>
  <si>
    <t>7b</t>
  </si>
  <si>
    <t>7c</t>
  </si>
  <si>
    <t>7d</t>
  </si>
  <si>
    <t>Subtotal General - Stores Equipment</t>
  </si>
  <si>
    <t>9a</t>
  </si>
  <si>
    <t>9b</t>
  </si>
  <si>
    <t>9c</t>
  </si>
  <si>
    <t>9d</t>
  </si>
  <si>
    <t>9e</t>
  </si>
  <si>
    <t>Subtotal General - Tools, Shop &amp; Garage Equipment</t>
  </si>
  <si>
    <t>11e</t>
  </si>
  <si>
    <t>Subtotal General - Laboratory Equipment</t>
  </si>
  <si>
    <t>13a</t>
  </si>
  <si>
    <t>13b</t>
  </si>
  <si>
    <t>13c</t>
  </si>
  <si>
    <t>13d</t>
  </si>
  <si>
    <t>13e</t>
  </si>
  <si>
    <t>Subtotal General - Power Operated Equipment</t>
  </si>
  <si>
    <t>15a</t>
  </si>
  <si>
    <t>15b</t>
  </si>
  <si>
    <t>15c</t>
  </si>
  <si>
    <t>15d</t>
  </si>
  <si>
    <t>15e</t>
  </si>
  <si>
    <t>15f</t>
  </si>
  <si>
    <t>15g</t>
  </si>
  <si>
    <t>Subtotal General - Communication Equipment</t>
  </si>
  <si>
    <t>17a</t>
  </si>
  <si>
    <t>17b</t>
  </si>
  <si>
    <t>17c</t>
  </si>
  <si>
    <t>17d</t>
  </si>
  <si>
    <t>17e</t>
  </si>
  <si>
    <t>Subtotal General - Miscellaneous Equipment</t>
  </si>
  <si>
    <t>19a</t>
  </si>
  <si>
    <t>19b</t>
  </si>
  <si>
    <t>19c</t>
  </si>
  <si>
    <t>Subtotal General - Other Tangible Property</t>
  </si>
  <si>
    <t>Total Included General Plant</t>
  </si>
  <si>
    <t>Included Transmission Plant</t>
  </si>
  <si>
    <t>22a</t>
  </si>
  <si>
    <t>22b</t>
  </si>
  <si>
    <t>22c</t>
  </si>
  <si>
    <t>22d</t>
  </si>
  <si>
    <t>22e</t>
  </si>
  <si>
    <t>22f</t>
  </si>
  <si>
    <t>22g</t>
  </si>
  <si>
    <t>Subtotal Transmission -  Structures &amp; Improvements</t>
  </si>
  <si>
    <t>24a</t>
  </si>
  <si>
    <t>24b</t>
  </si>
  <si>
    <t>24c</t>
  </si>
  <si>
    <t>24d</t>
  </si>
  <si>
    <t>24e</t>
  </si>
  <si>
    <t>24f</t>
  </si>
  <si>
    <t>24g</t>
  </si>
  <si>
    <t>24h</t>
  </si>
  <si>
    <t>Subtotal Transmission -  Station Equipment</t>
  </si>
  <si>
    <t>26a</t>
  </si>
  <si>
    <t>26b</t>
  </si>
  <si>
    <t>26c</t>
  </si>
  <si>
    <t>26d</t>
  </si>
  <si>
    <t>26e</t>
  </si>
  <si>
    <t>26f</t>
  </si>
  <si>
    <t>Subtotal Transmission -  Towers &amp; Fixtures</t>
  </si>
  <si>
    <t>28a</t>
  </si>
  <si>
    <t>28b</t>
  </si>
  <si>
    <t>28c</t>
  </si>
  <si>
    <t>28d</t>
  </si>
  <si>
    <t>28e</t>
  </si>
  <si>
    <t>Subtotal Transmission -  Poles &amp; Fixtures</t>
  </si>
  <si>
    <t>30a</t>
  </si>
  <si>
    <t>30b</t>
  </si>
  <si>
    <t>30c</t>
  </si>
  <si>
    <t>30d</t>
  </si>
  <si>
    <t>30e</t>
  </si>
  <si>
    <t>30f</t>
  </si>
  <si>
    <t>Subtotal Transmission -  Overhead Conductors &amp; Devices</t>
  </si>
  <si>
    <t>32a</t>
  </si>
  <si>
    <t>32b</t>
  </si>
  <si>
    <t>32c</t>
  </si>
  <si>
    <t>Subtotal Transmission -  Underground Conduit</t>
  </si>
  <si>
    <t>34a</t>
  </si>
  <si>
    <t>34b</t>
  </si>
  <si>
    <t>34c</t>
  </si>
  <si>
    <t>Subtotal Transmission -  Underground Conductors &amp; Devices</t>
  </si>
  <si>
    <t>36a</t>
  </si>
  <si>
    <t>36b</t>
  </si>
  <si>
    <t>36c</t>
  </si>
  <si>
    <t>36d</t>
  </si>
  <si>
    <t>36e</t>
  </si>
  <si>
    <t>36f</t>
  </si>
  <si>
    <t>Subtotal Transmission -  Roads &amp; Trails</t>
  </si>
  <si>
    <t>Total Included Transmission Plant</t>
  </si>
  <si>
    <t>WORK PAPER BB</t>
  </si>
  <si>
    <t>Electric</t>
  </si>
  <si>
    <t>EXCLUDED TRANSMISSION</t>
  </si>
  <si>
    <t>Service  (Net $)</t>
  </si>
  <si>
    <t>EXCL</t>
  </si>
  <si>
    <t>T</t>
  </si>
  <si>
    <t>500mW C - C at Astoria</t>
  </si>
  <si>
    <t>SUBTOTAL 500mW C - C at Astoria</t>
  </si>
  <si>
    <t>Astoria 2 (AE-II) Substation</t>
  </si>
  <si>
    <t>Land &amp; Land Rights</t>
  </si>
  <si>
    <t>SUBTOTAL Astoria 2 (AE-II) Substation</t>
  </si>
  <si>
    <t>SUBTOTAL Small Hydro</t>
  </si>
  <si>
    <t>FLYNN  (Holtsville)</t>
  </si>
  <si>
    <t>SUBTOTAL FLYNN  (Holtsville)</t>
  </si>
  <si>
    <t>POLETTI  (Astoria)</t>
  </si>
  <si>
    <t>8a</t>
  </si>
  <si>
    <t>8b</t>
  </si>
  <si>
    <t>8c</t>
  </si>
  <si>
    <t>8d</t>
  </si>
  <si>
    <t>8e</t>
  </si>
  <si>
    <t>SUBTOTAL Poletti</t>
  </si>
  <si>
    <t>BRENTWOOD  (Long Island)</t>
  </si>
  <si>
    <t>10a</t>
  </si>
  <si>
    <t>GOWANUS  (Brooklyn)</t>
  </si>
  <si>
    <t>10b</t>
  </si>
  <si>
    <t>HARLEM RIVER YARDS  (Bronx)</t>
  </si>
  <si>
    <t>10c</t>
  </si>
  <si>
    <t>HELLGATE  (Bronx)</t>
  </si>
  <si>
    <t>10d</t>
  </si>
  <si>
    <t>KENT  (Brooklyn)</t>
  </si>
  <si>
    <t>10e</t>
  </si>
  <si>
    <t>POUCH TERMINAL  (Richmond)</t>
  </si>
  <si>
    <t>10f</t>
  </si>
  <si>
    <t>VERNON BOULEVARD  (Queens)</t>
  </si>
  <si>
    <t>10g</t>
  </si>
  <si>
    <t>SUBTOTAL SCPP</t>
  </si>
  <si>
    <t>TOTAL EXCLUDED TRANSMISSION</t>
  </si>
  <si>
    <t>EXCLUDED GENERAL</t>
  </si>
  <si>
    <t>14a</t>
  </si>
  <si>
    <t>14b</t>
  </si>
  <si>
    <t>14c</t>
  </si>
  <si>
    <t>14d</t>
  </si>
  <si>
    <t>14e</t>
  </si>
  <si>
    <t>14f</t>
  </si>
  <si>
    <t>14g</t>
  </si>
  <si>
    <t>14h</t>
  </si>
  <si>
    <t>SUBTOTAL 500Mw CC</t>
  </si>
  <si>
    <t>16a</t>
  </si>
  <si>
    <t>16b</t>
  </si>
  <si>
    <t>18a</t>
  </si>
  <si>
    <t>18b</t>
  </si>
  <si>
    <t>18c</t>
  </si>
  <si>
    <t>18d</t>
  </si>
  <si>
    <t>18e</t>
  </si>
  <si>
    <t>18f</t>
  </si>
  <si>
    <t>18g</t>
  </si>
  <si>
    <t>18h</t>
  </si>
  <si>
    <t>18i</t>
  </si>
  <si>
    <t>SUBTOTAL Flynn</t>
  </si>
  <si>
    <t>20a</t>
  </si>
  <si>
    <t>20b</t>
  </si>
  <si>
    <t>20c</t>
  </si>
  <si>
    <t>20d</t>
  </si>
  <si>
    <t>20e</t>
  </si>
  <si>
    <t>20f</t>
  </si>
  <si>
    <t>20g</t>
  </si>
  <si>
    <t>20h</t>
  </si>
  <si>
    <t>20i</t>
  </si>
  <si>
    <t>20j</t>
  </si>
  <si>
    <t>20k</t>
  </si>
  <si>
    <t>22h</t>
  </si>
  <si>
    <t>22i</t>
  </si>
  <si>
    <t>22j</t>
  </si>
  <si>
    <t>22k</t>
  </si>
  <si>
    <t>22l</t>
  </si>
  <si>
    <t>New York Energy Manager</t>
  </si>
  <si>
    <t>Evolve &amp; Re-Imagine</t>
  </si>
  <si>
    <t xml:space="preserve">SUBTOTAL </t>
  </si>
  <si>
    <t>TOTAL EXCLUDED GENERAL</t>
  </si>
  <si>
    <t>WORK PAPER BC</t>
  </si>
  <si>
    <t>P/T/G</t>
  </si>
  <si>
    <t>Plant Name</t>
  </si>
  <si>
    <t>A/C</t>
  </si>
  <si>
    <t>Electric Plant in Service ($)</t>
  </si>
  <si>
    <t>Accumulated Depreciation ($)</t>
  </si>
  <si>
    <t>Depreciation Expense ($)</t>
  </si>
  <si>
    <t>Capital assets, not being depreciated:</t>
  </si>
  <si>
    <t>Land</t>
  </si>
  <si>
    <t>Production</t>
  </si>
  <si>
    <t>Land Total</t>
  </si>
  <si>
    <t>Construction in progress</t>
  </si>
  <si>
    <t>CWIP</t>
  </si>
  <si>
    <t>Construction in progress Total</t>
  </si>
  <si>
    <t>Total capital assets not being depreciated</t>
  </si>
  <si>
    <t>Capital assets, being depreciated:</t>
  </si>
  <si>
    <t>6d</t>
  </si>
  <si>
    <t>6e</t>
  </si>
  <si>
    <t>6f</t>
  </si>
  <si>
    <t>6g</t>
  </si>
  <si>
    <t>6h</t>
  </si>
  <si>
    <t>6i</t>
  </si>
  <si>
    <t>6j</t>
  </si>
  <si>
    <t>6k</t>
  </si>
  <si>
    <t>6l</t>
  </si>
  <si>
    <t>6n</t>
  </si>
  <si>
    <t>6m</t>
  </si>
  <si>
    <t>6o</t>
  </si>
  <si>
    <t>6p</t>
  </si>
  <si>
    <t>6q</t>
  </si>
  <si>
    <t>6r</t>
  </si>
  <si>
    <t>6s</t>
  </si>
  <si>
    <t>6t</t>
  </si>
  <si>
    <t>6u</t>
  </si>
  <si>
    <t>6v</t>
  </si>
  <si>
    <t>6w</t>
  </si>
  <si>
    <t>6x</t>
  </si>
  <si>
    <t>6y</t>
  </si>
  <si>
    <t>6z</t>
  </si>
  <si>
    <t>6aa</t>
  </si>
  <si>
    <t>6ab</t>
  </si>
  <si>
    <t>6ac</t>
  </si>
  <si>
    <t>6ad</t>
  </si>
  <si>
    <t>6ae</t>
  </si>
  <si>
    <t>6af</t>
  </si>
  <si>
    <t>6ag</t>
  </si>
  <si>
    <t>Production - Hydro Total</t>
  </si>
  <si>
    <t>Production - Gas turbine/combined cycle</t>
  </si>
  <si>
    <t>8f</t>
  </si>
  <si>
    <t>8g</t>
  </si>
  <si>
    <t>8h</t>
  </si>
  <si>
    <t>8i</t>
  </si>
  <si>
    <t>8j</t>
  </si>
  <si>
    <t>8k</t>
  </si>
  <si>
    <t>8l</t>
  </si>
  <si>
    <t>8n</t>
  </si>
  <si>
    <t>8m</t>
  </si>
  <si>
    <t>8o</t>
  </si>
  <si>
    <t>8p</t>
  </si>
  <si>
    <t>8q</t>
  </si>
  <si>
    <t>8r</t>
  </si>
  <si>
    <t>8s</t>
  </si>
  <si>
    <t>8t</t>
  </si>
  <si>
    <t>8u</t>
  </si>
  <si>
    <t>8v</t>
  </si>
  <si>
    <t>8w</t>
  </si>
  <si>
    <t>8x</t>
  </si>
  <si>
    <t>8y</t>
  </si>
  <si>
    <t>8z</t>
  </si>
  <si>
    <t>8aa</t>
  </si>
  <si>
    <t>8ab</t>
  </si>
  <si>
    <t>8ac</t>
  </si>
  <si>
    <t>8ad</t>
  </si>
  <si>
    <t>8ae</t>
  </si>
  <si>
    <t>8af</t>
  </si>
  <si>
    <t>8ag</t>
  </si>
  <si>
    <t>8ah</t>
  </si>
  <si>
    <t>8ai</t>
  </si>
  <si>
    <t>8aj</t>
  </si>
  <si>
    <t>8ak</t>
  </si>
  <si>
    <t>8al</t>
  </si>
  <si>
    <t>8am</t>
  </si>
  <si>
    <t>8an</t>
  </si>
  <si>
    <t>8ao</t>
  </si>
  <si>
    <t>8ap</t>
  </si>
  <si>
    <t>8aq</t>
  </si>
  <si>
    <t>8ar</t>
  </si>
  <si>
    <t>8as</t>
  </si>
  <si>
    <t>8at</t>
  </si>
  <si>
    <t>8au</t>
  </si>
  <si>
    <t>8av</t>
  </si>
  <si>
    <t>8aw</t>
  </si>
  <si>
    <t>8ax</t>
  </si>
  <si>
    <t>8ay</t>
  </si>
  <si>
    <t>8az</t>
  </si>
  <si>
    <t>8ba</t>
  </si>
  <si>
    <t>8bb</t>
  </si>
  <si>
    <t>8bc</t>
  </si>
  <si>
    <t>8bd</t>
  </si>
  <si>
    <t>Production - Gas turbine/combined cycle Total</t>
  </si>
  <si>
    <t>10h</t>
  </si>
  <si>
    <t>10i</t>
  </si>
  <si>
    <t>10j</t>
  </si>
  <si>
    <t>10k</t>
  </si>
  <si>
    <t>10l</t>
  </si>
  <si>
    <t>10m</t>
  </si>
  <si>
    <t>10n</t>
  </si>
  <si>
    <t>10o</t>
  </si>
  <si>
    <t>10p</t>
  </si>
  <si>
    <t>10q</t>
  </si>
  <si>
    <t>10r</t>
  </si>
  <si>
    <t>10s</t>
  </si>
  <si>
    <t>10t</t>
  </si>
  <si>
    <t>10u</t>
  </si>
  <si>
    <t>10v</t>
  </si>
  <si>
    <t>10w</t>
  </si>
  <si>
    <t>10x</t>
  </si>
  <si>
    <t>10y</t>
  </si>
  <si>
    <t>10z</t>
  </si>
  <si>
    <t>10aa</t>
  </si>
  <si>
    <t>10ab</t>
  </si>
  <si>
    <t>10ac</t>
  </si>
  <si>
    <t>10ad</t>
  </si>
  <si>
    <t>10ae</t>
  </si>
  <si>
    <t>10af</t>
  </si>
  <si>
    <t>10ag</t>
  </si>
  <si>
    <t>10ah</t>
  </si>
  <si>
    <t>10ai</t>
  </si>
  <si>
    <t>10aj</t>
  </si>
  <si>
    <t>10ak</t>
  </si>
  <si>
    <t>10al</t>
  </si>
  <si>
    <t>10am</t>
  </si>
  <si>
    <t>10an</t>
  </si>
  <si>
    <t>10ao</t>
  </si>
  <si>
    <t>10ap</t>
  </si>
  <si>
    <t>10aq</t>
  </si>
  <si>
    <t>10ar</t>
  </si>
  <si>
    <t>10as</t>
  </si>
  <si>
    <t>10at</t>
  </si>
  <si>
    <t>10au</t>
  </si>
  <si>
    <t>10av</t>
  </si>
  <si>
    <t>10aw</t>
  </si>
  <si>
    <t>10ax</t>
  </si>
  <si>
    <t>10ay</t>
  </si>
  <si>
    <t>10az</t>
  </si>
  <si>
    <t>10ba</t>
  </si>
  <si>
    <t>10bb</t>
  </si>
  <si>
    <t>10bc</t>
  </si>
  <si>
    <t>10bd</t>
  </si>
  <si>
    <t>10be</t>
  </si>
  <si>
    <t>10bf</t>
  </si>
  <si>
    <t>10bg</t>
  </si>
  <si>
    <t>10bh</t>
  </si>
  <si>
    <t>10bi</t>
  </si>
  <si>
    <t>10bj</t>
  </si>
  <si>
    <t>10bk</t>
  </si>
  <si>
    <t>10bl</t>
  </si>
  <si>
    <t>10bm</t>
  </si>
  <si>
    <t>10bn</t>
  </si>
  <si>
    <t>10bo</t>
  </si>
  <si>
    <t>10bp</t>
  </si>
  <si>
    <t>10bq</t>
  </si>
  <si>
    <t>10br</t>
  </si>
  <si>
    <t>Transmission Total</t>
  </si>
  <si>
    <t>12a</t>
  </si>
  <si>
    <t>12b</t>
  </si>
  <si>
    <t>12c</t>
  </si>
  <si>
    <t>12d</t>
  </si>
  <si>
    <t>12e</t>
  </si>
  <si>
    <t>12f</t>
  </si>
  <si>
    <t>12g</t>
  </si>
  <si>
    <t>12h</t>
  </si>
  <si>
    <t>12i</t>
  </si>
  <si>
    <t>12j</t>
  </si>
  <si>
    <t>12k</t>
  </si>
  <si>
    <t>12l</t>
  </si>
  <si>
    <t>12m</t>
  </si>
  <si>
    <t>12n</t>
  </si>
  <si>
    <t>12o</t>
  </si>
  <si>
    <t>12p</t>
  </si>
  <si>
    <t>12q</t>
  </si>
  <si>
    <t>12r</t>
  </si>
  <si>
    <t>12s</t>
  </si>
  <si>
    <t>12t</t>
  </si>
  <si>
    <t>12u</t>
  </si>
  <si>
    <t>12v</t>
  </si>
  <si>
    <t>12w</t>
  </si>
  <si>
    <t>12x</t>
  </si>
  <si>
    <t>12y</t>
  </si>
  <si>
    <t>12z</t>
  </si>
  <si>
    <t>12aa</t>
  </si>
  <si>
    <t>12ab</t>
  </si>
  <si>
    <t>12ac</t>
  </si>
  <si>
    <t>12ad</t>
  </si>
  <si>
    <t>12ae</t>
  </si>
  <si>
    <t>12af</t>
  </si>
  <si>
    <t>12ag</t>
  </si>
  <si>
    <t>12ah</t>
  </si>
  <si>
    <t>12ai</t>
  </si>
  <si>
    <t>12aj</t>
  </si>
  <si>
    <t>12ak</t>
  </si>
  <si>
    <t>12al</t>
  </si>
  <si>
    <t>12am</t>
  </si>
  <si>
    <t>12an</t>
  </si>
  <si>
    <t>12ao</t>
  </si>
  <si>
    <t>12ap</t>
  </si>
  <si>
    <t>12aq</t>
  </si>
  <si>
    <t>12ar</t>
  </si>
  <si>
    <t>12as</t>
  </si>
  <si>
    <t>12at</t>
  </si>
  <si>
    <t>12au</t>
  </si>
  <si>
    <t>12av</t>
  </si>
  <si>
    <t>12aw</t>
  </si>
  <si>
    <t>12ax</t>
  </si>
  <si>
    <t>12ay</t>
  </si>
  <si>
    <t>12az</t>
  </si>
  <si>
    <t>12ba</t>
  </si>
  <si>
    <t>12bb</t>
  </si>
  <si>
    <t>12bc</t>
  </si>
  <si>
    <t>12bd</t>
  </si>
  <si>
    <t>12be</t>
  </si>
  <si>
    <t>12bf</t>
  </si>
  <si>
    <t>12bg</t>
  </si>
  <si>
    <t>12bh</t>
  </si>
  <si>
    <t>12bi</t>
  </si>
  <si>
    <t>12bj</t>
  </si>
  <si>
    <t>12bk</t>
  </si>
  <si>
    <t>12bl</t>
  </si>
  <si>
    <t>12bm</t>
  </si>
  <si>
    <t>12bn</t>
  </si>
  <si>
    <t>12bo</t>
  </si>
  <si>
    <t>12bp</t>
  </si>
  <si>
    <t>12bq</t>
  </si>
  <si>
    <t>12br</t>
  </si>
  <si>
    <t>12bs</t>
  </si>
  <si>
    <t>12bt</t>
  </si>
  <si>
    <t>12bu</t>
  </si>
  <si>
    <t>12bv</t>
  </si>
  <si>
    <t>12bw</t>
  </si>
  <si>
    <t>12bx</t>
  </si>
  <si>
    <t>12by</t>
  </si>
  <si>
    <t>12bz</t>
  </si>
  <si>
    <t>12ca</t>
  </si>
  <si>
    <t>12cb</t>
  </si>
  <si>
    <t>12cc</t>
  </si>
  <si>
    <t>12cd</t>
  </si>
  <si>
    <t>12ce</t>
  </si>
  <si>
    <t>12cf</t>
  </si>
  <si>
    <t>12cg</t>
  </si>
  <si>
    <t>12ch</t>
  </si>
  <si>
    <t>12ci</t>
  </si>
  <si>
    <t>12cj</t>
  </si>
  <si>
    <t>12ck</t>
  </si>
  <si>
    <t>12cl</t>
  </si>
  <si>
    <t>12cm</t>
  </si>
  <si>
    <t>12cn</t>
  </si>
  <si>
    <t>12co</t>
  </si>
  <si>
    <t>12cp</t>
  </si>
  <si>
    <t>12cq</t>
  </si>
  <si>
    <t>12cr</t>
  </si>
  <si>
    <t>12cs</t>
  </si>
  <si>
    <t>12ct</t>
  </si>
  <si>
    <t>12cu</t>
  </si>
  <si>
    <t>12cv</t>
  </si>
  <si>
    <t>12cw</t>
  </si>
  <si>
    <t>12cx</t>
  </si>
  <si>
    <t>12cy</t>
  </si>
  <si>
    <t>12cz</t>
  </si>
  <si>
    <t>12da</t>
  </si>
  <si>
    <t>General Total</t>
  </si>
  <si>
    <t>Total capital assets, being depreciated</t>
  </si>
  <si>
    <t xml:space="preserve">           Net value of all capital assets</t>
  </si>
  <si>
    <t>WORK PAPER BD</t>
  </si>
  <si>
    <t>MARCY-SOUTH CAPITALIZED LEASE AMORTIZATION</t>
  </si>
  <si>
    <t>AND UNAMORTIZED BALANCE</t>
  </si>
  <si>
    <t>Beginning</t>
  </si>
  <si>
    <t>Current Year</t>
  </si>
  <si>
    <t>Unamortized</t>
  </si>
  <si>
    <t>Ending</t>
  </si>
  <si>
    <t>Capitalized</t>
  </si>
  <si>
    <t>Average</t>
  </si>
  <si>
    <t>Lease Asset/</t>
  </si>
  <si>
    <t>Lease</t>
  </si>
  <si>
    <t>Obligation ($)</t>
  </si>
  <si>
    <t>Lease/Asset ($)</t>
  </si>
  <si>
    <t>Amortization ($)</t>
  </si>
  <si>
    <t>Balance</t>
  </si>
  <si>
    <t>WORK PAPER BE</t>
  </si>
  <si>
    <t>FACTS PROJECT PLANT IN SERVICE, ACCUMULATED DEPRECIATION AND DEPRECIATION EXPENSE</t>
  </si>
  <si>
    <t>Asset</t>
  </si>
  <si>
    <t>Cap.Date</t>
  </si>
  <si>
    <t>Asset Description</t>
  </si>
  <si>
    <t>Service (Net $)</t>
  </si>
  <si>
    <t>Total Plant</t>
  </si>
  <si>
    <t>Year-Over-Year Accumulated Depreciation</t>
  </si>
  <si>
    <t>Note:  The FACTS project data is based on NYPA's financial records with adherence to FERC's Uniform System of Accounts and U.S. generally accepted accounting principles.</t>
  </si>
  <si>
    <t>FACTS PROJECT PLANT IN SERVICE AND ACCUMULATED DEPRECIATION DETAILS</t>
  </si>
  <si>
    <t xml:space="preserve"> GROSS PLANT IN SERVICE</t>
  </si>
  <si>
    <t>1…</t>
  </si>
  <si>
    <t>ACCUMULATED DEPRECIATION</t>
  </si>
  <si>
    <t>3r</t>
  </si>
  <si>
    <t>3s</t>
  </si>
  <si>
    <t>3t</t>
  </si>
  <si>
    <t>3u</t>
  </si>
  <si>
    <t>3v</t>
  </si>
  <si>
    <t>3w</t>
  </si>
  <si>
    <t>3…</t>
  </si>
  <si>
    <t>Total Accumulated Depreciation</t>
  </si>
  <si>
    <t>WORK PAPER BF</t>
  </si>
  <si>
    <t>Electric Plant</t>
  </si>
  <si>
    <t>Asset  No.</t>
  </si>
  <si>
    <t>(Net $)</t>
  </si>
  <si>
    <t>Adjusted Grand Total (Excludes 500MW C - C at Astoria)</t>
  </si>
  <si>
    <t>GENERATOR STEP-UP TRANSFORMERS BREAKOUT DETAILS</t>
  </si>
  <si>
    <t>WORK PAPER BG</t>
  </si>
  <si>
    <t>ST. LAWRENCE</t>
  </si>
  <si>
    <t>BLENHEIM GILBOA</t>
  </si>
  <si>
    <t>Total Expenses</t>
  </si>
  <si>
    <t>RELICENSING/RECLASSIFICATION EXPENSES DETAILS</t>
  </si>
  <si>
    <t>Total Gross Plant in Service</t>
  </si>
  <si>
    <t>7e</t>
  </si>
  <si>
    <t>7f</t>
  </si>
  <si>
    <t>7g</t>
  </si>
  <si>
    <t>7h</t>
  </si>
  <si>
    <t>WORK PAPER BH</t>
  </si>
  <si>
    <t>Profit</t>
  </si>
  <si>
    <t>Center</t>
  </si>
  <si>
    <t>Facility</t>
  </si>
  <si>
    <t>          </t>
  </si>
  <si>
    <t>                                              </t>
  </si>
  <si>
    <t>Total Impairment - Production</t>
  </si>
  <si>
    <t>Total Impairment - Transmission</t>
  </si>
  <si>
    <t>Total Impairment - General Plant</t>
  </si>
  <si>
    <t>WORK PAPER BI</t>
  </si>
  <si>
    <t>Cost of Removal to Regulatory Assets - Depreciation:</t>
  </si>
  <si>
    <t>Production      </t>
  </si>
  <si>
    <t>Transmission    </t>
  </si>
  <si>
    <t>General         </t>
  </si>
  <si>
    <t>Note:  The Cost of Removal data is based on NYPA's accounting records under the provisions of FASB Accounting Standards Codification Topic 980.</t>
  </si>
  <si>
    <t>WORKPAPER BJ</t>
  </si>
  <si>
    <t>INDIVIDUAL PROJECTS  - PLANT IN SERVICE and DEPRECIATION</t>
  </si>
  <si>
    <t>Electric Plant in Service  (Net $)</t>
  </si>
  <si>
    <t>MARCY-SOUTH SERIES COMPENSATION</t>
  </si>
  <si>
    <t>MSSC Transmission Total</t>
  </si>
  <si>
    <t>AC Project Segment A (CENTRAL EAST ENERGY CONNECT)</t>
  </si>
  <si>
    <t>AC Project Seg A (Central East Energy Connect) Total</t>
  </si>
  <si>
    <t>Smart Path Connect</t>
  </si>
  <si>
    <t>SPC Project Total</t>
  </si>
  <si>
    <t>INDIVIDUAL PROJECTS - GROSS PLANT IN SERVICE</t>
  </si>
  <si>
    <t>INDIVIDUAL PROJECTS - ACCUMULATED DEPRECIATION</t>
  </si>
  <si>
    <t>11f</t>
  </si>
  <si>
    <t>11g</t>
  </si>
  <si>
    <t>11h</t>
  </si>
  <si>
    <t>11i</t>
  </si>
  <si>
    <t>13f</t>
  </si>
  <si>
    <t>13g</t>
  </si>
  <si>
    <t>13h</t>
  </si>
  <si>
    <t>13i</t>
  </si>
  <si>
    <t>WORK PAPER CA</t>
  </si>
  <si>
    <t>Total M&amp;S Inventory ($)</t>
  </si>
  <si>
    <t>NIA</t>
  </si>
  <si>
    <t>STL</t>
  </si>
  <si>
    <t>POL</t>
  </si>
  <si>
    <t>B/G</t>
  </si>
  <si>
    <t>500MW</t>
  </si>
  <si>
    <t>CEC</t>
  </si>
  <si>
    <t>Facility Subtotal</t>
  </si>
  <si>
    <t>Reserve for Degraded Materials</t>
  </si>
  <si>
    <t>Reserve for Excess and Obsolete Inventory</t>
  </si>
  <si>
    <t>Reserves Subtotal</t>
  </si>
  <si>
    <t>Transmission Allocator</t>
  </si>
  <si>
    <t>Allocated M&amp;S ($)</t>
  </si>
  <si>
    <t>WORK PAPER CB</t>
  </si>
  <si>
    <t>Property</t>
  </si>
  <si>
    <t>Other</t>
  </si>
  <si>
    <t xml:space="preserve">Line No. </t>
  </si>
  <si>
    <t>Insurance ($)</t>
  </si>
  <si>
    <t>Prepayments ($)</t>
  </si>
  <si>
    <t>WORK PAPER DA</t>
  </si>
  <si>
    <t>Equity</t>
  </si>
  <si>
    <t>Applied</t>
  </si>
  <si>
    <t>Component</t>
  </si>
  <si>
    <t>Share</t>
  </si>
  <si>
    <t>Cap</t>
  </si>
  <si>
    <t>Rate</t>
  </si>
  <si>
    <t>Long-Term Debt</t>
  </si>
  <si>
    <t>Preferred Stock</t>
  </si>
  <si>
    <t>Common Equity</t>
  </si>
  <si>
    <t xml:space="preserve">         Total</t>
  </si>
  <si>
    <t>1/:</t>
  </si>
  <si>
    <t>Total Proprietary Capital</t>
  </si>
  <si>
    <t xml:space="preserve">  less Preferred </t>
  </si>
  <si>
    <t xml:space="preserve">  less Acct. 216.1</t>
  </si>
  <si>
    <t>2/:</t>
  </si>
  <si>
    <t>Total Long Term Debt Interest</t>
  </si>
  <si>
    <t>Workpaper WP-DB Col (2) Ln (2)</t>
  </si>
  <si>
    <t>Net Proceeds Long Term Debt</t>
  </si>
  <si>
    <t>LTD Cost Rate</t>
  </si>
  <si>
    <t>3/:</t>
  </si>
  <si>
    <t>Preferred Dividends</t>
  </si>
  <si>
    <t>Preferred Cost Rate</t>
  </si>
  <si>
    <t>4/:  The capital structure listed in Col (3) is calculated based on the total capitalization amount listed in column (2).  The Equity Cap in Col (4) Ln (3)</t>
  </si>
  <si>
    <t xml:space="preserve">      is fixed and cannot be modified or deleted absent an FPA Section 205 or 206 filing to FERC.  The Applied Equity Share in Col (5) Ln (3) will be the </t>
  </si>
  <si>
    <t xml:space="preserve">      actual common equity share, not to exceed the Equity Cap in Col (4) Ln (3).  The debt share is calculated as 1 minus the equity share.</t>
  </si>
  <si>
    <t>5/:  The ROE listed in Col (6), Ln (3) is the base ROE plus 50 basis-point incentive for RTO participation.  ROE may only be changed pursuant to an</t>
  </si>
  <si>
    <t xml:space="preserve">      FPA Section 205 or 206 filing to FERC.</t>
  </si>
  <si>
    <t xml:space="preserve">7/:   The Long-Term Debt Cost Rate is calculated as the Total Long Term Debt Interest [Workpaper WP-DB Col (2) Ln (2)] divided by the Net Proceeds </t>
  </si>
  <si>
    <t>WORK PAPER DB</t>
  </si>
  <si>
    <t>CAPITAL STRUCTURE</t>
  </si>
  <si>
    <t>Long Term Debt Cost</t>
  </si>
  <si>
    <t xml:space="preserve">Interest on Long-Term Debt </t>
  </si>
  <si>
    <t xml:space="preserve">Amort. of Debt Disc. and Expense </t>
  </si>
  <si>
    <t xml:space="preserve">Amortization of Loss on Reacquired Debt </t>
  </si>
  <si>
    <t>(Less) Amort. of Premium on Debt</t>
  </si>
  <si>
    <t>(Less) Amortization of Gain on Reacquired Debt</t>
  </si>
  <si>
    <t xml:space="preserve">Total Long Term Debt Interest </t>
  </si>
  <si>
    <t>`</t>
  </si>
  <si>
    <t>Long Term Debt</t>
  </si>
  <si>
    <t>Bonds</t>
  </si>
  <si>
    <t>p. 112 ln. 18 c,d</t>
  </si>
  <si>
    <t>(Less) Reacquired Bonds</t>
  </si>
  <si>
    <t>p. 112 ln. 19 c,d</t>
  </si>
  <si>
    <t>Other Long Term Debt</t>
  </si>
  <si>
    <t>p. 112 ln. 21 c,d</t>
  </si>
  <si>
    <t>Gross Proceeds Outstanding LT Debt</t>
  </si>
  <si>
    <t>(Less) Unamortized Discount on Long-Term Debt</t>
  </si>
  <si>
    <t>p. 112 ln. 23 c,d</t>
  </si>
  <si>
    <t>(Less) Unamortized Debt Expenses</t>
  </si>
  <si>
    <t>p. 111 ln. 69 c,d</t>
  </si>
  <si>
    <t>(Less) Unamortized Loss on Reacquired Debt</t>
  </si>
  <si>
    <t>p. 111 ln. 81 c,d</t>
  </si>
  <si>
    <t xml:space="preserve">Unamortized Premium on Long-Term Debt </t>
  </si>
  <si>
    <t>p. 112 ln. 22 c,d</t>
  </si>
  <si>
    <t>Unamortized Gain on Reacquired Debt</t>
  </si>
  <si>
    <t>p. 113 ln. 61 c,d</t>
  </si>
  <si>
    <t xml:space="preserve">Net Proceeds Long Term Debt </t>
  </si>
  <si>
    <t>Net Position</t>
  </si>
  <si>
    <t>YEAR ENDING DECEMBER 31, ____</t>
  </si>
  <si>
    <t>WORK PAPER EA</t>
  </si>
  <si>
    <r>
      <t xml:space="preserve">Labor </t>
    </r>
    <r>
      <rPr>
        <b/>
        <vertAlign val="superscript"/>
        <sz val="12"/>
        <color theme="1"/>
        <rFont val="Arial"/>
        <family val="2"/>
      </rPr>
      <t>1/</t>
    </r>
  </si>
  <si>
    <r>
      <t xml:space="preserve">Net Plant </t>
    </r>
    <r>
      <rPr>
        <b/>
        <vertAlign val="superscript"/>
        <sz val="12"/>
        <color theme="1"/>
        <rFont val="Arial"/>
        <family val="2"/>
      </rPr>
      <t>2/</t>
    </r>
  </si>
  <si>
    <r>
      <t>Net Revenue</t>
    </r>
    <r>
      <rPr>
        <b/>
        <vertAlign val="superscript"/>
        <sz val="12"/>
        <color theme="1"/>
        <rFont val="Arial"/>
        <family val="2"/>
      </rPr>
      <t>3/</t>
    </r>
  </si>
  <si>
    <t>Labor</t>
  </si>
  <si>
    <t>Net Plant</t>
  </si>
  <si>
    <t>Net Revenue</t>
  </si>
  <si>
    <t>Center(s)</t>
  </si>
  <si>
    <t>105</t>
  </si>
  <si>
    <t>110</t>
  </si>
  <si>
    <t>115</t>
  </si>
  <si>
    <t>120</t>
  </si>
  <si>
    <t>125</t>
  </si>
  <si>
    <t>AE II</t>
  </si>
  <si>
    <t>130-150</t>
  </si>
  <si>
    <t>Total Small Hydro</t>
  </si>
  <si>
    <t>155-161</t>
  </si>
  <si>
    <t>Total Small Clean Power Plants</t>
  </si>
  <si>
    <t>165</t>
  </si>
  <si>
    <t>205-245</t>
  </si>
  <si>
    <t>Total Included Transmission</t>
  </si>
  <si>
    <t>Recharge New York</t>
  </si>
  <si>
    <t>Total - Production + Transmission</t>
  </si>
  <si>
    <t>Total - Production Only</t>
  </si>
  <si>
    <t>Data source for Labor is NYPA Form 1 Equivalent and audited financials.</t>
  </si>
  <si>
    <t xml:space="preserve">Data source for Net Plant is NYPA audited financials. The balance at the end of the calendar year is used in determining the percentages for the Net Plant factor. </t>
  </si>
  <si>
    <t xml:space="preserve">Data source for Net Revenue is NYPA audited financials. </t>
  </si>
  <si>
    <t>Net Revenue excludes fuel, purchased power and certain other charges that are passed through to direct service customers.</t>
  </si>
  <si>
    <t>WORK PAPER AR- IS</t>
  </si>
  <si>
    <t xml:space="preserve">STATEMENT OF REVENUES, EXPENSES AND CHANGES IN NET POSITION </t>
  </si>
  <si>
    <t>($ Millions)</t>
  </si>
  <si>
    <t>Operating Revenues</t>
  </si>
  <si>
    <t>Power Sales</t>
  </si>
  <si>
    <t>Transmission Charges</t>
  </si>
  <si>
    <t>Wheeling Charges</t>
  </si>
  <si>
    <t>Total Operating Revenues</t>
  </si>
  <si>
    <t>Operating Expenses</t>
  </si>
  <si>
    <t>Purchased Power</t>
  </si>
  <si>
    <t>Fuel Oil and Gas</t>
  </si>
  <si>
    <t>Wheeling</t>
  </si>
  <si>
    <t>Impairment Cost</t>
  </si>
  <si>
    <t>Total Operating Expenses</t>
  </si>
  <si>
    <t>Operating Income</t>
  </si>
  <si>
    <t>Nonoperating Revenues</t>
  </si>
  <si>
    <t>Investment Income</t>
  </si>
  <si>
    <t>Investments and Other Income</t>
  </si>
  <si>
    <t>Nonoperating Expenses</t>
  </si>
  <si>
    <t>Interest on Long-Term Debt</t>
  </si>
  <si>
    <t>Interest - Other</t>
  </si>
  <si>
    <t>Interest Capitalized</t>
  </si>
  <si>
    <t>Amortization of Debt Premium</t>
  </si>
  <si>
    <t>Canal Reimbursement Agreement</t>
  </si>
  <si>
    <t>Net Income Before Contributed Capital</t>
  </si>
  <si>
    <t>Contributed Capital - Wind Farm Transmission  Assets</t>
  </si>
  <si>
    <t>Change in net position</t>
  </si>
  <si>
    <t>Net position at January 1</t>
  </si>
  <si>
    <t>Net position at December 31</t>
  </si>
  <si>
    <t>WORK PAPER AR-BS</t>
  </si>
  <si>
    <t>Assets and Deferred Outflows</t>
  </si>
  <si>
    <t>Current Assets:</t>
  </si>
  <si>
    <t>Cash and cash equivalents</t>
  </si>
  <si>
    <t>Investment in securities</t>
  </si>
  <si>
    <t>Investments in securities- restricted</t>
  </si>
  <si>
    <t>Receivables - customers</t>
  </si>
  <si>
    <t>Materials and supplies, at average Cost:</t>
  </si>
  <si>
    <t>Plant and general</t>
  </si>
  <si>
    <t>Fuel</t>
  </si>
  <si>
    <t>Miscellaneous receivables and other</t>
  </si>
  <si>
    <t>Total current assets</t>
  </si>
  <si>
    <t>Noncurrent Assets:</t>
  </si>
  <si>
    <t>Restricted funds:</t>
  </si>
  <si>
    <t>Total restricted assets</t>
  </si>
  <si>
    <t>Capital funds:</t>
  </si>
  <si>
    <t>Total capital funds</t>
  </si>
  <si>
    <t>Capital Assets</t>
  </si>
  <si>
    <t>Capital assets not being depreciated</t>
  </si>
  <si>
    <t>Capital assets, net of accumulated depreciation</t>
  </si>
  <si>
    <t>Total capital assets</t>
  </si>
  <si>
    <t>Other noncurrent assets:</t>
  </si>
  <si>
    <t>Receivable - New York State</t>
  </si>
  <si>
    <t>Notes receivable - nuclear plant sale</t>
  </si>
  <si>
    <t>Other long-term assets</t>
  </si>
  <si>
    <t>Total other noncurrent assets</t>
  </si>
  <si>
    <t>Total noncurrent assets</t>
  </si>
  <si>
    <t>Total assets</t>
  </si>
  <si>
    <t>Deferred outflows:</t>
  </si>
  <si>
    <t>Accumulated decrease in fair value of hedging derivatives</t>
  </si>
  <si>
    <t xml:space="preserve">Pensions </t>
  </si>
  <si>
    <t>Postemployment benefits other than pensions (Note 11)</t>
  </si>
  <si>
    <t xml:space="preserve">Asset retirement obligation </t>
  </si>
  <si>
    <t>Total  Deferred outflows</t>
  </si>
  <si>
    <t>Total assets and deferred outflows</t>
  </si>
  <si>
    <t>1/  Source:</t>
  </si>
  <si>
    <t>Annual Financial Statements</t>
  </si>
  <si>
    <t>Liabilities, Deferred Inflows and Net Position</t>
  </si>
  <si>
    <t>Current Liabilities:</t>
  </si>
  <si>
    <t>Accounts payable and accrued liabilities</t>
  </si>
  <si>
    <t>16c</t>
  </si>
  <si>
    <t>Short-term debt</t>
  </si>
  <si>
    <t>16d</t>
  </si>
  <si>
    <t>Long-term debt due within one year</t>
  </si>
  <si>
    <t>16e</t>
  </si>
  <si>
    <t>Capital lease obligation due within one year</t>
  </si>
  <si>
    <t>16f</t>
  </si>
  <si>
    <t>Risk management activities - derivatives</t>
  </si>
  <si>
    <t>Total current liabilities</t>
  </si>
  <si>
    <t>Noncurrent liabilities:</t>
  </si>
  <si>
    <t>Long-term debt:</t>
  </si>
  <si>
    <t>Senior:</t>
  </si>
  <si>
    <t>Revenue bonds</t>
  </si>
  <si>
    <t>Adjustable rate tender notes</t>
  </si>
  <si>
    <t>Subordinated:</t>
  </si>
  <si>
    <t>Subordinated Notes, Series 2012</t>
  </si>
  <si>
    <t>Commercial paper</t>
  </si>
  <si>
    <t>Total long-term debt</t>
  </si>
  <si>
    <t>Other noncurrent liabilities:</t>
  </si>
  <si>
    <t>Capital lease obligation</t>
  </si>
  <si>
    <t>Liability to decommission divested nuclear facilities</t>
  </si>
  <si>
    <t>Disposal of spent nuclear fuel</t>
  </si>
  <si>
    <t>Other long-term liabilities</t>
  </si>
  <si>
    <t>Total other noncurrent liabilities</t>
  </si>
  <si>
    <t>Total noncurrent liabilities</t>
  </si>
  <si>
    <t>Total liabilities</t>
  </si>
  <si>
    <t>Deferred inflows:</t>
  </si>
  <si>
    <t>Cost of removal obligation</t>
  </si>
  <si>
    <t>Accumulated increase in fair value of hedging</t>
  </si>
  <si>
    <t>Pensions (Note 10)</t>
  </si>
  <si>
    <t>Net position:</t>
  </si>
  <si>
    <t>Net investment in capital assets</t>
  </si>
  <si>
    <t>Restricted</t>
  </si>
  <si>
    <t>Unrestricted</t>
  </si>
  <si>
    <t>25d</t>
  </si>
  <si>
    <t>Total net position</t>
  </si>
  <si>
    <t>Total liabilities, deferred inflows and net position</t>
  </si>
  <si>
    <t>WORK PAPER AR-Cap Assets</t>
  </si>
  <si>
    <t>CAPITAL ASSETS - Note 5 ($ Millions)</t>
  </si>
  <si>
    <t>New York Power Authority</t>
  </si>
  <si>
    <t>Capital Assets - Note 5</t>
  </si>
  <si>
    <t>balance</t>
  </si>
  <si>
    <t>Additions</t>
  </si>
  <si>
    <t>Deletions</t>
  </si>
  <si>
    <t>Land-Canal System</t>
  </si>
  <si>
    <t>CIP- Canal System</t>
  </si>
  <si>
    <t>Production – Hydro</t>
  </si>
  <si>
    <t>Production – Gas</t>
  </si>
  <si>
    <t>turbine/combined cycle</t>
  </si>
  <si>
    <t>Canal System</t>
  </si>
  <si>
    <t>Total capital assets being depreciated</t>
  </si>
  <si>
    <t>Less accumulated depreciation for:</t>
  </si>
  <si>
    <t>5f</t>
  </si>
  <si>
    <t>Total accumulated depreciation</t>
  </si>
  <si>
    <t>Net value of capital assets being depreciated</t>
  </si>
  <si>
    <t>Net value of all capital assets</t>
  </si>
  <si>
    <t>WORK PAPER Reconciliations</t>
  </si>
  <si>
    <t>OPERATION &amp; MAINTANANCE EXPENSES</t>
  </si>
  <si>
    <t>Total O&amp;M</t>
  </si>
  <si>
    <t>Operations &amp; Maintenance Expenses - as per Annual Report</t>
  </si>
  <si>
    <t>Excluded Expenses</t>
  </si>
  <si>
    <t>A&amp;G in FERC Acct 549 - OP-Misc Oth Pwr Gen</t>
  </si>
  <si>
    <t>FERC acct 905 (less contribution to New York State)</t>
  </si>
  <si>
    <t>FERC acct 916 - Misc Sales Expense</t>
  </si>
  <si>
    <t>A&amp;G not allocated to Transmission</t>
  </si>
  <si>
    <t>Less A/C 924 - Property Insurance</t>
  </si>
  <si>
    <t>Less A/C 925 - Injuries &amp; Damages Insurance</t>
  </si>
  <si>
    <t>Less A/C 928 - Regulatory Commission Expense</t>
  </si>
  <si>
    <t>Less A/C 930.5 - R&amp;D Expense</t>
  </si>
  <si>
    <t>924 -Property Insurance as allocated</t>
  </si>
  <si>
    <t>925 - Injuries &amp; Damages Insurance as allocated</t>
  </si>
  <si>
    <t>930.5 - R&amp;D Expense</t>
  </si>
  <si>
    <t>Reclassifications (post Annual Report)</t>
  </si>
  <si>
    <t>Operations &amp; Maintenance Expenses - as per ATRR</t>
  </si>
  <si>
    <t>check</t>
  </si>
  <si>
    <t>ELECTRIC PLANT IN SERVICE &amp; DEPRECIATION</t>
  </si>
  <si>
    <t>Electric Plant in</t>
  </si>
  <si>
    <t>Electric Plant in Service &amp; Depreciation As per Annual Report</t>
  </si>
  <si>
    <t>Capital Assets not being depreciated</t>
  </si>
  <si>
    <t>Capital Assets being depreciated</t>
  </si>
  <si>
    <t>Total Capital Assets</t>
  </si>
  <si>
    <t>Less CWIP</t>
  </si>
  <si>
    <t>Less Canal CIP</t>
  </si>
  <si>
    <t>Less Canal Assets</t>
  </si>
  <si>
    <t>Total Assets in Service</t>
  </si>
  <si>
    <t>Adjustments for ATRR</t>
  </si>
  <si>
    <t>Cost of Removal (note 1)</t>
  </si>
  <si>
    <t>Excluded (note 2)</t>
  </si>
  <si>
    <t>Adjustments to Rate Base (note 3)</t>
  </si>
  <si>
    <t>Total Assets in Service - As per ATRR</t>
  </si>
  <si>
    <t>Comprising:</t>
  </si>
  <si>
    <t xml:space="preserve">differences due to rounding   </t>
  </si>
  <si>
    <t>Cost of Removal: Bringing back to accumulated depreciation cost of removal which was reclassified to regulatory liabilities in annual report</t>
  </si>
  <si>
    <t>Excluded: Assets not recoverable under ATRR</t>
  </si>
  <si>
    <t>Adjustments to Rate Base: Relicensing, Windfarm, Step-up transformers, FACTS &amp; Asset Impairment</t>
  </si>
  <si>
    <t>MATERIALS &amp; SUPPLIES</t>
  </si>
  <si>
    <t>As per Annual Report</t>
  </si>
  <si>
    <t>Plant and General</t>
  </si>
  <si>
    <t>As per ATRR</t>
  </si>
  <si>
    <t>Long -Term Debt</t>
  </si>
  <si>
    <t>Long-Term</t>
  </si>
  <si>
    <t>4c</t>
  </si>
  <si>
    <t>Short-Term</t>
  </si>
  <si>
    <t>4d</t>
  </si>
  <si>
    <t>Unamortized Premium/Discount</t>
  </si>
  <si>
    <t>4e</t>
  </si>
  <si>
    <t>4f</t>
  </si>
  <si>
    <t>As per ATRR (Note 4)</t>
  </si>
  <si>
    <t>4g</t>
  </si>
  <si>
    <t>4h</t>
  </si>
  <si>
    <t>Actual common equity amounts not used in weighted average cost of capital.</t>
  </si>
  <si>
    <t>INTEREST ON LONG-TERM DEBT</t>
  </si>
  <si>
    <t>Interest LTD (including Swaps, Deferred Refinancing)</t>
  </si>
  <si>
    <t>Debt Discount/Premium</t>
  </si>
  <si>
    <t>5g</t>
  </si>
  <si>
    <t>5h</t>
  </si>
  <si>
    <t>5i</t>
  </si>
  <si>
    <t>5j</t>
  </si>
  <si>
    <t>REVENUE REQUIREMENT</t>
  </si>
  <si>
    <t>SENY load (note 5)</t>
  </si>
  <si>
    <t>FACTS revenue (note 6)</t>
  </si>
  <si>
    <t>Timing differences</t>
  </si>
  <si>
    <r>
      <t>FERC approved ATRR</t>
    </r>
    <r>
      <rPr>
        <sz val="12"/>
        <color theme="1"/>
        <rFont val="Arial"/>
        <family val="2"/>
      </rPr>
      <t xml:space="preserve"> (line 6a + line 7a)</t>
    </r>
  </si>
  <si>
    <t>Amount that NYPA will credit to its ATRR assessed to the SENY customer load.  These revenues are included in the Annual Report within Production Revenues.</t>
  </si>
  <si>
    <t>Compensation for FACTS through the NYISO’s issuance of Transmission Congestion Contract (“TCC”) payments</t>
  </si>
  <si>
    <t>OTHER POSTEMPLOYMENT BENEFIT PLANS</t>
  </si>
  <si>
    <t>Annual OPEB Cost</t>
  </si>
  <si>
    <t xml:space="preserve">Subtotal </t>
  </si>
  <si>
    <t>INDEX</t>
  </si>
  <si>
    <t>Sch B2; Col 1, Sum Ln 5, 6 and 10</t>
  </si>
  <si>
    <t>Sch B2, Line 13, Col 1</t>
  </si>
  <si>
    <t>Sch B2, Line 12, Col 1</t>
  </si>
  <si>
    <t>ACCUMULATED DEPRECIATION DETAIL</t>
  </si>
  <si>
    <t xml:space="preserve"> No.</t>
  </si>
  <si>
    <t>p. 117 ln. 62 c</t>
  </si>
  <si>
    <t>p. 117 ln. 63 c</t>
  </si>
  <si>
    <t>p. 117 ln. 64 c</t>
  </si>
  <si>
    <t>p. 117 ln. 65 c</t>
  </si>
  <si>
    <t>p. 117 ln. 66 c</t>
  </si>
  <si>
    <t>NYPA</t>
  </si>
  <si>
    <t xml:space="preserve"> Acct #</t>
  </si>
  <si>
    <t>13-Month</t>
  </si>
  <si>
    <t>Schedule A2, Col 5, Ln 5</t>
  </si>
  <si>
    <t>Schedule B1, Col 6, Ln 6</t>
  </si>
  <si>
    <t>SCHEDULE   A2</t>
  </si>
  <si>
    <t xml:space="preserve">2/  Column 5 is populated as 0 (zero) for data pertaining to calendar years ____ and 2015. It is populated as a sum of Transmission R&amp;D Expense [Workpaper WP-AA Col (3) ln(2ab)] plus the portion of </t>
  </si>
  <si>
    <t>SCHEDULE   B1</t>
  </si>
  <si>
    <t>SCHEDULE B2</t>
  </si>
  <si>
    <t>SCHEDULE C1</t>
  </si>
  <si>
    <t>SCHEDULE E1</t>
  </si>
  <si>
    <t>3/  1/8 of (Schedule A1; Col 5, Ln 7 + Schedule A2; Col 5, Ln 5)  [45 days]</t>
  </si>
  <si>
    <t>6/  WP-CB; Col 3, Ln 14</t>
  </si>
  <si>
    <t>Schedule B2, line 18, col 1 (Note A)</t>
  </si>
  <si>
    <t>Schedule B2, line 18, col 2</t>
  </si>
  <si>
    <t>Schedule A1, line 7, col 5 and Schedule A2, line 5, Col 5</t>
  </si>
  <si>
    <t>Schedule B1 line 6, col 5</t>
  </si>
  <si>
    <t>Gross Transmission Plant that is included on Schedule B2, Ln 18, Col 1.</t>
  </si>
  <si>
    <t>Project Depreciation Expense is the amount in Schedule B1, Ln 6, Col. 2 that is associated with the specified project.  Project Depreciation Expense includes the amortization of Abandoned Plant and any FERC approved Regulatory Asset.  
However, if FERC grants accelerated depreciation for a project the depreciation rate authorized by FERC will be used instead of the rates shown on Schedule B3 for all other projects.</t>
  </si>
  <si>
    <t>Data source for monthly amounts is NYPA financial records.</t>
  </si>
  <si>
    <t>Workpaper WP-DB Ln (5), Col (15)</t>
  </si>
  <si>
    <t>Workpaper WP-DB Ln (4), Col (15)</t>
  </si>
  <si>
    <t xml:space="preserve">  </t>
  </si>
  <si>
    <t>6/:  The Long-Term Debt Amount ($) in Col (2) Ln (1) is the Gross Proceeds Outstanding Long Term Debt, the average of WP-DB Ln (3e), Col (15).</t>
  </si>
  <si>
    <t xml:space="preserve">       Long Term Debt [Workpaper WP-DB row (4), Col (15)]. </t>
  </si>
  <si>
    <t>1/ Data source for monthly amounts is NYPA financial records.</t>
  </si>
  <si>
    <t>22m</t>
  </si>
  <si>
    <t>GROSS ELECTRIC PLANT IN SERVICE DETAIL</t>
  </si>
  <si>
    <t>1/  Data source for monthly amounts is NYPA financial records.</t>
  </si>
  <si>
    <t>PLANT IN SERVICE DETAIL -- SUPPORT A</t>
  </si>
  <si>
    <t>PLANT IN SERVICE DETAIL -- SUPPORT B</t>
  </si>
  <si>
    <t>WORK PAPER BC (SUPPORT A)</t>
  </si>
  <si>
    <t>Work Paper-BC (Support A)</t>
  </si>
  <si>
    <t>Work Paper-BC (Support B)</t>
  </si>
  <si>
    <t>FACTS PROJECT PLANT IN SERVICE AND ACCUMULATED DEPRECIATION -- SUPPORT</t>
  </si>
  <si>
    <t>GENERATOR STEP-UP TRANSFORMERS BREAKOUT -- SUPPORT</t>
  </si>
  <si>
    <t>RELICENSING/RECLASSIFICATION EXPENSES -- SUPPORT</t>
  </si>
  <si>
    <t>INDIVIDUAL PROJECTS - PLANT IN SERVICE AND DEPRECIATION -- SUPPORT</t>
  </si>
  <si>
    <t>WORK PAPER BC (SUPPORT B)</t>
  </si>
  <si>
    <t>WORK PAPER BE (SUPPORT)</t>
  </si>
  <si>
    <t>WORK PAPER BF (SUPPORT)</t>
  </si>
  <si>
    <t>WORK PAPER BG (SUPPORT)</t>
  </si>
  <si>
    <t>WORKPAPER BJ (SUPPORT)</t>
  </si>
  <si>
    <t>____</t>
  </si>
  <si>
    <t>12/31/____</t>
  </si>
  <si>
    <t xml:space="preserve">____ Annual Report </t>
  </si>
  <si>
    <t>DECEMBER ____</t>
  </si>
  <si>
    <t>Included General &amp; Transmission Plant - Depreciation ____</t>
  </si>
  <si>
    <t>Electric Plant in Service 
 (Net $ )</t>
  </si>
  <si>
    <t>Electric Plant in Service
 ($)</t>
  </si>
  <si>
    <t>Depreciation Expense 
($)</t>
  </si>
  <si>
    <t>Accumulated Depreciation 
($)</t>
  </si>
  <si>
    <t>WORK PAPER CC</t>
  </si>
  <si>
    <t>LAND HELD FOR FUTURE USE</t>
  </si>
  <si>
    <t>Property Name (Note 2)</t>
  </si>
  <si>
    <t xml:space="preserve">Data source for monthly amounts is NYPA financial records.  </t>
  </si>
  <si>
    <t>Identify property as transmission or general and intangible</t>
  </si>
  <si>
    <t>8/</t>
  </si>
  <si>
    <t>1ba</t>
  </si>
  <si>
    <t>8/ WP-CC, Col. 16, Ln 2</t>
  </si>
  <si>
    <t>CWIP - CEEC</t>
  </si>
  <si>
    <t>Schedule C1, Col 5, Ln 11</t>
  </si>
  <si>
    <t>Schedule C1, Col 7, Ln 11</t>
  </si>
  <si>
    <t>Work Paper-CC</t>
  </si>
  <si>
    <t>* Land Held for Future Use</t>
  </si>
  <si>
    <t>38a</t>
  </si>
  <si>
    <t>38b</t>
  </si>
  <si>
    <t>Subtotal Transmission -  Computer Hardware</t>
  </si>
  <si>
    <t>40a</t>
  </si>
  <si>
    <t>40b</t>
  </si>
  <si>
    <t>Subtotal Transmission -  Computer Software</t>
  </si>
  <si>
    <t>42a</t>
  </si>
  <si>
    <t>42b</t>
  </si>
  <si>
    <t>Subtotal Transmission -  Communications Equipment</t>
  </si>
  <si>
    <t>WP-AA, Col (3)</t>
  </si>
  <si>
    <t>WP-AA, Col (4)</t>
  </si>
  <si>
    <t>Computer Hardware</t>
  </si>
  <si>
    <t xml:space="preserve">Computer Software </t>
  </si>
  <si>
    <t xml:space="preserve">Communications Equipment </t>
  </si>
  <si>
    <t xml:space="preserve"> TOTAL         (sum lines 1-10)</t>
  </si>
  <si>
    <t xml:space="preserve">Schedule C1, line 11, Col. 5 </t>
  </si>
  <si>
    <t>Return    (Schedule C1, line 11, Col. 7)</t>
  </si>
  <si>
    <t>5/  Average of 13 month inventory Materials &amp; Supplies (WP-CA).  NYPA Form 1 Equivalent, page 227, Ln 12, year ending balance in columns b and c.</t>
  </si>
  <si>
    <t>7/ CWIP, Regulatory Asset and Abandoned Plant are zero until an amount is authorized by FERC as shown below.  Year end CWIP amount is shown in the NYPA Form 1 Equivalent, page 216, line 1</t>
  </si>
  <si>
    <t>Schedule C1, lines 8, 9 &amp; 10 (Note B)</t>
  </si>
  <si>
    <t>Schedule C1 line 11, col 7</t>
  </si>
  <si>
    <t>PREPAYMENTS AND INSURANCE</t>
  </si>
  <si>
    <t>WP-AD, Col (1) line 5</t>
  </si>
  <si>
    <t>431.1 - Interest on Right-of-Use Assets</t>
  </si>
  <si>
    <t>403.1 - Amortization of Right-of-Use Assets</t>
  </si>
  <si>
    <t>Amortization of Right-of-Use Assets</t>
  </si>
  <si>
    <t>WP-AA, line 5b</t>
  </si>
  <si>
    <t>Interest on Right-of-Use Assets</t>
  </si>
  <si>
    <t>1/  NYPA does not pay EPRI dues.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</si>
</sst>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0">
    <numFmt numFmtId="5" formatCode="&quot;$&quot;#,##0_);\(&quot;$&quot;#,##0\)"/>
    <numFmt numFmtId="41" formatCode="_(* #,##0_);_(* \(#,##0\);_(* &quot;-&quot;_);_(@_)"/>
    <numFmt numFmtId="44" formatCode="_(&quot;$&quot;* #,##0.00_);_(&quot;$&quot;* \(#,##0.00\);_(&quot;$&quot;* &quot;-&quot;??_);_(@_)"/>
    <numFmt numFmtId="43" formatCode="_(* #,##0.00_);_(* \(#,##0.00\);_(* &quot;-&quot;??_);_(@_)"/>
    <numFmt numFmtId="164" formatCode="0_)"/>
    <numFmt numFmtId="165" formatCode="dd\-mmm\-yy_)"/>
    <numFmt numFmtId="166" formatCode="0.000%"/>
    <numFmt numFmtId="167" formatCode="&quot;$&quot;#,##0"/>
    <numFmt numFmtId="168" formatCode="_(* #,##0_);_(* \(#,##0\);_(* &quot;-&quot;??_);_(@_)"/>
    <numFmt numFmtId="169" formatCode="#,##0;\(#,##0\)"/>
    <numFmt numFmtId="170" formatCode="_(&quot;$&quot;* #,##0_);_(&quot;$&quot;* \(#,##0\);_(&quot;$&quot;* &quot;-&quot;??_);_(@_)"/>
    <numFmt numFmtId="171" formatCode="0.0%"/>
    <numFmt numFmtId="172" formatCode="0.00_)"/>
    <numFmt numFmtId="173" formatCode="0_);\(0\)"/>
    <numFmt numFmtId="174" formatCode="\$\ #,##0.00"/>
    <numFmt numFmtId="175" formatCode="&quot;$&quot;#,##0.00"/>
    <numFmt numFmtId="176" formatCode="#,##0.00000"/>
    <numFmt numFmtId="177" formatCode="_(* #,##0.0000_);_(* \(#,##0.0000\);_(* &quot;-&quot;??_);_(@_)"/>
    <numFmt numFmtId="178" formatCode="0.0000"/>
    <numFmt numFmtId="179" formatCode="_(* #,##0.000_);_(* \(#,##0.000\);_(* &quot;-&quot;??_);_(@_)"/>
    <numFmt numFmtId="180" formatCode="_(* #,##0.0_);_(* \(#,##0.0\);_(* &quot;-&quot;??_);_(@_)"/>
    <numFmt numFmtId="181" formatCode="0.00000"/>
    <numFmt numFmtId="182" formatCode="#,##0\ \ \ ;[Red]\(#,##0\)\ \ ;\—\ \ \ \ "/>
    <numFmt numFmtId="183" formatCode="#,##0\ \ \ \ ;[Red]\(#,##0\)\ \ \ ;\—\ \ \ \ "/>
    <numFmt numFmtId="184" formatCode="#,##0\ \ ;[Red]\(#,##0\)\ ;\—\ \ "/>
    <numFmt numFmtId="185" formatCode="#,##0\ ;\(#,##0\);\-\ \ \ \ \ "/>
    <numFmt numFmtId="186" formatCode="#,##0\ ;\(#,##0\);\–\ \ \ \ \ "/>
    <numFmt numFmtId="187" formatCode="#,##0.0;\(#,##0.00\)"/>
    <numFmt numFmtId="188" formatCode="0.0000%"/>
    <numFmt numFmtId="189" formatCode="0.0_)"/>
  </numFmts>
  <fonts count="142">
    <font>
      <sz val="10"/>
      <name val="Courier"/>
    </font>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1"/>
      <color theme="1"/>
      <name val="Calibri"/>
      <family val="2"/>
      <scheme val="minor"/>
    </font>
    <font>
      <sz val="10"/>
      <color theme="1"/>
      <name val="Arial"/>
      <family val="2"/>
    </font>
    <font>
      <sz val="11"/>
      <color theme="1"/>
      <name val="Calibri"/>
      <family val="2"/>
      <scheme val="minor"/>
    </font>
    <font>
      <b/>
      <sz val="12"/>
      <color indexed="8"/>
      <name val="Arial"/>
      <family val="2"/>
    </font>
    <font>
      <b/>
      <sz val="10"/>
      <color indexed="8"/>
      <name val="Arial"/>
      <family val="2"/>
    </font>
    <font>
      <sz val="8"/>
      <name val="Arial"/>
      <family val="2"/>
    </font>
    <font>
      <sz val="12"/>
      <name val="Arial"/>
      <family val="2"/>
    </font>
    <font>
      <sz val="12"/>
      <name val="Arial"/>
      <family val="2"/>
    </font>
    <font>
      <b/>
      <sz val="12"/>
      <name val="Arial"/>
      <family val="2"/>
    </font>
    <font>
      <sz val="11"/>
      <color theme="1"/>
      <name val="Calibri"/>
      <family val="2"/>
      <scheme val="minor"/>
    </font>
    <font>
      <b/>
      <sz val="11"/>
      <color theme="1"/>
      <name val="Calibri"/>
      <family val="2"/>
      <scheme val="minor"/>
    </font>
    <font>
      <sz val="10"/>
      <name val="Arial"/>
      <family val="2"/>
    </font>
    <font>
      <sz val="11"/>
      <color indexed="8"/>
      <name val="Calibri"/>
      <family val="2"/>
    </font>
    <font>
      <sz val="10"/>
      <color indexed="8"/>
      <name val="Arial"/>
      <family val="2"/>
    </font>
    <font>
      <sz val="10"/>
      <color indexed="39"/>
      <name val="Arial"/>
      <family val="2"/>
    </font>
    <font>
      <b/>
      <sz val="16"/>
      <color indexed="23"/>
      <name val="Arial"/>
      <family val="2"/>
    </font>
    <font>
      <sz val="10"/>
      <color indexed="10"/>
      <name val="Arial"/>
      <family val="2"/>
    </font>
    <font>
      <sz val="10"/>
      <name val="Courier"/>
      <family val="3"/>
    </font>
    <font>
      <sz val="10"/>
      <name val="Courier"/>
      <family val="3"/>
    </font>
    <font>
      <b/>
      <u/>
      <sz val="14"/>
      <color theme="1"/>
      <name val="Arial"/>
      <family val="2"/>
    </font>
    <font>
      <sz val="10"/>
      <name val="Arial"/>
      <family val="2"/>
    </font>
    <font>
      <sz val="12"/>
      <color theme="1"/>
      <name val="Calibri"/>
      <family val="2"/>
      <scheme val="minor"/>
    </font>
    <font>
      <sz val="10"/>
      <name val="Arial"/>
      <family val="2"/>
    </font>
    <font>
      <u/>
      <sz val="10"/>
      <color theme="10"/>
      <name val="Courier"/>
      <family val="3"/>
    </font>
    <font>
      <b/>
      <sz val="10"/>
      <color indexed="39"/>
      <name val="Arial"/>
      <family val="2"/>
    </font>
    <font>
      <sz val="12"/>
      <name val="Arial MT"/>
    </font>
    <font>
      <sz val="10"/>
      <name val="Arial"/>
      <family val="2"/>
    </font>
    <font>
      <sz val="11"/>
      <name val="Times New Roman"/>
      <family val="1"/>
    </font>
    <font>
      <sz val="12"/>
      <color theme="1"/>
      <name val="Arial"/>
      <family val="2"/>
    </font>
    <font>
      <b/>
      <sz val="12"/>
      <color theme="1"/>
      <name val="Arial"/>
      <family val="2"/>
    </font>
    <font>
      <b/>
      <sz val="16"/>
      <color theme="1"/>
      <name val="Arial"/>
      <family val="2"/>
    </font>
    <font>
      <b/>
      <sz val="14"/>
      <color theme="1"/>
      <name val="Calibri"/>
      <family val="2"/>
      <scheme val="minor"/>
    </font>
    <font>
      <sz val="11"/>
      <color theme="1"/>
      <name val="Arial"/>
      <family val="2"/>
    </font>
    <font>
      <b/>
      <sz val="11"/>
      <color theme="1"/>
      <name val="Arial"/>
      <family val="2"/>
    </font>
    <font>
      <sz val="12"/>
      <color rgb="FF0033CC"/>
      <name val="Arial"/>
      <family val="2"/>
    </font>
    <font>
      <sz val="9"/>
      <color theme="1"/>
      <name val="Arial"/>
      <family val="2"/>
    </font>
    <font>
      <b/>
      <sz val="9"/>
      <color theme="1"/>
      <name val="Arial"/>
      <family val="2"/>
    </font>
    <font>
      <sz val="11"/>
      <color rgb="FF000000"/>
      <name val="Calibri"/>
      <family val="2"/>
    </font>
    <font>
      <sz val="10"/>
      <color theme="1"/>
      <name val="Courier"/>
    </font>
    <font>
      <sz val="14"/>
      <color theme="1"/>
      <name val="Arial"/>
      <family val="2"/>
    </font>
    <font>
      <b/>
      <sz val="10"/>
      <color theme="1"/>
      <name val="Arial"/>
      <family val="2"/>
    </font>
    <font>
      <b/>
      <u/>
      <sz val="12"/>
      <color theme="1"/>
      <name val="Arial"/>
      <family val="2"/>
    </font>
    <font>
      <u/>
      <sz val="12"/>
      <color theme="1"/>
      <name val="Arial"/>
      <family val="2"/>
    </font>
    <font>
      <b/>
      <u/>
      <sz val="12"/>
      <color theme="1"/>
      <name val="Calibri"/>
      <family val="2"/>
      <scheme val="minor"/>
    </font>
    <font>
      <b/>
      <sz val="12"/>
      <color theme="1"/>
      <name val="Calibri"/>
      <family val="2"/>
      <scheme val="minor"/>
    </font>
    <font>
      <sz val="10"/>
      <color theme="1"/>
      <name val="Calibri"/>
      <family val="2"/>
      <scheme val="minor"/>
    </font>
    <font>
      <sz val="14"/>
      <color theme="1"/>
      <name val="Calibri"/>
      <family val="2"/>
      <scheme val="minor"/>
    </font>
    <font>
      <b/>
      <u/>
      <sz val="10"/>
      <color theme="1"/>
      <name val="Calibri"/>
      <family val="2"/>
      <scheme val="minor"/>
    </font>
    <font>
      <b/>
      <u/>
      <sz val="10"/>
      <color theme="1"/>
      <name val="Arial"/>
      <family val="2"/>
    </font>
    <font>
      <i/>
      <sz val="10"/>
      <color theme="1"/>
      <name val="Arial"/>
      <family val="2"/>
    </font>
    <font>
      <i/>
      <sz val="12"/>
      <color theme="1"/>
      <name val="Arial"/>
      <family val="2"/>
    </font>
    <font>
      <b/>
      <i/>
      <sz val="10"/>
      <color theme="1"/>
      <name val="Arial"/>
      <family val="2"/>
    </font>
    <font>
      <u/>
      <sz val="10"/>
      <color theme="1"/>
      <name val="Arial"/>
      <family val="2"/>
    </font>
    <font>
      <sz val="12"/>
      <color theme="1"/>
      <name val="Courier"/>
      <family val="3"/>
    </font>
    <font>
      <b/>
      <u/>
      <sz val="10"/>
      <color theme="1"/>
      <name val="Courier"/>
      <family val="3"/>
    </font>
    <font>
      <b/>
      <sz val="14"/>
      <color theme="1"/>
      <name val="Arial"/>
      <family val="2"/>
    </font>
    <font>
      <sz val="12"/>
      <color theme="1"/>
      <name val="Calibri"/>
      <family val="2"/>
    </font>
    <font>
      <b/>
      <sz val="12"/>
      <color theme="1"/>
      <name val="Calibri"/>
      <family val="2"/>
    </font>
    <font>
      <b/>
      <u/>
      <sz val="12"/>
      <color theme="1"/>
      <name val="Courier"/>
      <family val="3"/>
    </font>
    <font>
      <b/>
      <sz val="13"/>
      <color theme="1"/>
      <name val="Arial"/>
      <family val="2"/>
    </font>
    <font>
      <sz val="10"/>
      <color theme="1"/>
      <name val="Courier"/>
      <family val="3"/>
    </font>
    <font>
      <sz val="14"/>
      <color theme="1"/>
      <name val="Courier"/>
      <family val="3"/>
    </font>
    <font>
      <b/>
      <i/>
      <sz val="12"/>
      <color theme="1"/>
      <name val="Arial"/>
      <family val="2"/>
    </font>
    <font>
      <b/>
      <u val="singleAccounting"/>
      <sz val="12"/>
      <color theme="1"/>
      <name val="Arial"/>
      <family val="2"/>
    </font>
    <font>
      <sz val="9"/>
      <color theme="1"/>
      <name val="Courier"/>
      <family val="3"/>
    </font>
    <font>
      <sz val="9"/>
      <color theme="1"/>
      <name val="Courier"/>
    </font>
    <font>
      <sz val="8"/>
      <color theme="1"/>
      <name val="Courier"/>
      <family val="3"/>
    </font>
    <font>
      <sz val="8"/>
      <color theme="1"/>
      <name val="Courier"/>
    </font>
    <font>
      <u/>
      <sz val="9"/>
      <color theme="1"/>
      <name val="Courier"/>
      <family val="3"/>
    </font>
    <font>
      <sz val="8"/>
      <color theme="1"/>
      <name val="Calibri"/>
      <family val="2"/>
      <scheme val="minor"/>
    </font>
    <font>
      <sz val="9"/>
      <color theme="1"/>
      <name val="Calibri"/>
      <family val="2"/>
      <scheme val="minor"/>
    </font>
    <font>
      <b/>
      <sz val="10"/>
      <color theme="1"/>
      <name val="Calibri"/>
      <family val="2"/>
      <scheme val="minor"/>
    </font>
    <font>
      <u/>
      <sz val="14"/>
      <color theme="1"/>
      <name val="Calibri"/>
      <family val="2"/>
      <scheme val="minor"/>
    </font>
    <font>
      <sz val="10"/>
      <color theme="1"/>
      <name val="Times New Roman"/>
      <family val="1"/>
    </font>
    <font>
      <sz val="12"/>
      <color theme="1"/>
      <name val="Arial MT"/>
    </font>
    <font>
      <sz val="10"/>
      <color theme="1"/>
      <name val="Arial Narrow"/>
      <family val="2"/>
    </font>
    <font>
      <sz val="12"/>
      <color theme="1"/>
      <name val="Times New Roman"/>
      <family val="1"/>
    </font>
    <font>
      <sz val="12"/>
      <color theme="1"/>
      <name val="Arial Narrow"/>
      <family val="2"/>
    </font>
    <font>
      <b/>
      <sz val="16"/>
      <color theme="1"/>
      <name val="Calibri"/>
      <family val="2"/>
      <scheme val="minor"/>
    </font>
    <font>
      <b/>
      <u/>
      <sz val="9"/>
      <color theme="1"/>
      <name val="Courier"/>
      <family val="3"/>
    </font>
    <font>
      <sz val="18"/>
      <color theme="1"/>
      <name val="Arial"/>
      <family val="2"/>
    </font>
    <font>
      <i/>
      <sz val="10"/>
      <color theme="1"/>
      <name val="Calibri"/>
      <family val="2"/>
      <scheme val="minor"/>
    </font>
    <font>
      <sz val="9"/>
      <color rgb="FF0000CC"/>
      <name val="Arial"/>
      <family val="2"/>
    </font>
    <font>
      <sz val="10"/>
      <color rgb="FF0000CC"/>
      <name val="Courier"/>
    </font>
    <font>
      <sz val="10"/>
      <color rgb="FFFF0000"/>
      <name val="Arial"/>
      <family val="2"/>
    </font>
    <font>
      <sz val="8"/>
      <name val="Courier"/>
    </font>
    <font>
      <b/>
      <sz val="14"/>
      <color rgb="FFFF0000"/>
      <name val="Arial"/>
      <family val="2"/>
    </font>
    <font>
      <sz val="12"/>
      <color rgb="FFFF0000"/>
      <name val="Arial"/>
      <family val="2"/>
    </font>
    <font>
      <sz val="14"/>
      <color rgb="FFFF0000"/>
      <name val="Arial"/>
      <family val="2"/>
    </font>
    <font>
      <b/>
      <vertAlign val="superscript"/>
      <sz val="12"/>
      <color theme="1"/>
      <name val="Arial"/>
      <family val="2"/>
    </font>
    <font>
      <b/>
      <sz val="10"/>
      <color rgb="FFFF0000"/>
      <name val="Arial"/>
      <family val="2"/>
    </font>
    <font>
      <sz val="10"/>
      <color rgb="FFFF0000"/>
      <name val="Courier"/>
    </font>
    <font>
      <sz val="10"/>
      <color rgb="FFFF0000"/>
      <name val="Calibri"/>
      <family val="2"/>
      <scheme val="minor"/>
    </font>
    <font>
      <b/>
      <sz val="10"/>
      <color theme="1"/>
      <name val="Courier"/>
    </font>
    <font>
      <b/>
      <sz val="12"/>
      <color theme="1"/>
      <name val="Courier"/>
      <family val="3"/>
    </font>
    <font>
      <b/>
      <sz val="14"/>
      <color theme="1"/>
      <name val="Courier"/>
      <family val="3"/>
    </font>
    <font>
      <b/>
      <sz val="10"/>
      <color theme="1"/>
      <name val="Courier"/>
      <family val="3"/>
    </font>
    <font>
      <sz val="11"/>
      <color theme="1"/>
      <name val="Courier"/>
    </font>
    <font>
      <b/>
      <sz val="11"/>
      <color theme="1"/>
      <name val="Courier"/>
    </font>
    <font>
      <sz val="12"/>
      <color theme="1"/>
      <name val="Courier"/>
    </font>
    <font>
      <sz val="11"/>
      <name val="Courier"/>
    </font>
    <font>
      <b/>
      <sz val="12"/>
      <color theme="1"/>
      <name val="Courier"/>
    </font>
    <font>
      <u val="singleAccounting"/>
      <sz val="12"/>
      <color theme="1"/>
      <name val="Arial"/>
      <family val="2"/>
    </font>
    <font>
      <b/>
      <sz val="12"/>
      <color theme="1"/>
      <name val="Times New Roman"/>
      <family val="1"/>
    </font>
    <font>
      <strike/>
      <sz val="12"/>
      <color theme="1"/>
      <name val="Arial"/>
      <family val="2"/>
    </font>
    <font>
      <b/>
      <sz val="14"/>
      <name val="Arial"/>
      <family val="2"/>
    </font>
    <font>
      <b/>
      <u/>
      <sz val="12"/>
      <name val="Arial"/>
      <family val="2"/>
    </font>
    <font>
      <b/>
      <sz val="9"/>
      <color theme="1"/>
      <name val="Calibri"/>
      <family val="2"/>
      <scheme val="minor"/>
    </font>
    <font>
      <sz val="11"/>
      <name val="Arial"/>
      <family val="2"/>
    </font>
    <font>
      <u/>
      <sz val="11"/>
      <color theme="1"/>
      <name val="Arial"/>
      <family val="2"/>
    </font>
    <font>
      <b/>
      <sz val="11"/>
      <name val="Arial"/>
      <family val="2"/>
    </font>
    <font>
      <u val="singleAccounting"/>
      <sz val="11"/>
      <color theme="1"/>
      <name val="Arial"/>
      <family val="2"/>
    </font>
    <font>
      <b/>
      <sz val="12"/>
      <color rgb="FF0000CC"/>
      <name val="Arial"/>
      <family val="2"/>
    </font>
    <font>
      <b/>
      <strike/>
      <sz val="10"/>
      <color theme="1"/>
      <name val="Arial"/>
      <family val="2"/>
    </font>
    <font>
      <sz val="12"/>
      <color rgb="FF0000CC"/>
      <name val="Arial"/>
      <family val="2"/>
    </font>
    <font>
      <b/>
      <sz val="10"/>
      <name val="Arial"/>
      <family val="2"/>
    </font>
    <font>
      <u val="double"/>
      <sz val="8"/>
      <color indexed="8"/>
      <name val="Arial"/>
      <family val="2"/>
    </font>
    <font>
      <sz val="9"/>
      <color indexed="8"/>
      <name val="Arial"/>
      <family val="2"/>
    </font>
    <font>
      <i/>
      <sz val="12"/>
      <name val="Arial"/>
      <family val="2"/>
    </font>
    <font>
      <u val="doubleAccounting"/>
      <sz val="12"/>
      <color rgb="FF0000FF"/>
      <name val="Arial"/>
      <family val="2"/>
    </font>
    <font>
      <sz val="10"/>
      <color indexed="8"/>
      <name val="Courier"/>
    </font>
  </fonts>
  <fills count="45">
    <fill>
      <patternFill patternType="none"/>
    </fill>
    <fill>
      <patternFill patternType="gray125"/>
    </fill>
    <fill>
      <patternFill patternType="solid">
        <fgColor indexed="10"/>
        <bgColor indexed="64"/>
      </patternFill>
    </fill>
    <fill>
      <patternFill patternType="solid">
        <fgColor indexed="11"/>
        <bgColor indexed="64"/>
      </patternFill>
    </fill>
    <fill>
      <patternFill patternType="solid">
        <fgColor rgb="FFFFFF00"/>
        <bgColor indexed="64"/>
      </patternFill>
    </fill>
    <fill>
      <patternFill patternType="solid">
        <fgColor indexed="43"/>
        <bgColor indexed="64"/>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22"/>
        <bgColor indexed="64"/>
      </patternFill>
    </fill>
    <fill>
      <patternFill patternType="solid">
        <fgColor indexed="26"/>
        <bgColor indexed="64"/>
      </patternFill>
    </fill>
    <fill>
      <patternFill patternType="solid">
        <fgColor theme="0"/>
        <bgColor indexed="64"/>
      </patternFill>
    </fill>
    <fill>
      <patternFill patternType="solid">
        <fgColor theme="0" tint="-0.14999847407452621"/>
        <bgColor indexed="64"/>
      </patternFill>
    </fill>
    <fill>
      <patternFill patternType="solid">
        <fgColor indexed="43"/>
      </patternFill>
    </fill>
    <fill>
      <patternFill patternType="solid">
        <fgColor indexed="40"/>
        <bgColor indexed="64"/>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rgb="FFFFFF99"/>
        <bgColor indexed="64"/>
      </patternFill>
    </fill>
    <fill>
      <patternFill patternType="solid">
        <fgColor theme="4" tint="0.79998168889431442"/>
        <bgColor indexed="64"/>
      </patternFill>
    </fill>
    <fill>
      <patternFill patternType="solid">
        <fgColor rgb="FFFFFFFF"/>
        <bgColor indexed="64"/>
      </patternFill>
    </fill>
    <fill>
      <patternFill patternType="solid">
        <fgColor rgb="FFFF0000"/>
        <bgColor indexed="64"/>
      </patternFill>
    </fill>
    <fill>
      <patternFill patternType="solid">
        <fgColor rgb="FFFFFF99"/>
        <bgColor rgb="FF000000"/>
      </patternFill>
    </fill>
    <fill>
      <patternFill patternType="solid">
        <fgColor indexed="9"/>
        <bgColor indexed="64"/>
      </patternFill>
    </fill>
  </fills>
  <borders count="54">
    <border>
      <left/>
      <right/>
      <top/>
      <bottom/>
      <diagonal/>
    </border>
    <border>
      <left style="thick">
        <color indexed="8"/>
      </left>
      <right style="thick">
        <color indexed="8"/>
      </right>
      <top style="thick">
        <color indexed="8"/>
      </top>
      <bottom style="thick">
        <color indexed="8"/>
      </bottom>
      <diagonal/>
    </border>
    <border>
      <left/>
      <right/>
      <top/>
      <bottom style="medium">
        <color indexed="64"/>
      </bottom>
      <diagonal/>
    </border>
    <border>
      <left/>
      <right/>
      <top/>
      <bottom style="double">
        <color indexed="64"/>
      </bottom>
      <diagonal/>
    </border>
    <border>
      <left/>
      <right/>
      <top style="thin">
        <color indexed="64"/>
      </top>
      <bottom style="double">
        <color indexed="64"/>
      </bottom>
      <diagonal/>
    </border>
    <border>
      <left style="thin">
        <color indexed="63"/>
      </left>
      <right style="thin">
        <color indexed="63"/>
      </right>
      <top style="thin">
        <color indexed="63"/>
      </top>
      <bottom style="thin">
        <color indexed="63"/>
      </bottom>
      <diagonal/>
    </border>
    <border>
      <left style="thin">
        <color indexed="63"/>
      </left>
      <right style="thin">
        <color indexed="63"/>
      </right>
      <top style="thin">
        <color indexed="64"/>
      </top>
      <bottom style="thin">
        <color indexed="63"/>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top/>
      <bottom style="thin">
        <color theme="1"/>
      </bottom>
      <diagonal/>
    </border>
    <border>
      <left style="thin">
        <color theme="1"/>
      </left>
      <right style="thin">
        <color theme="1"/>
      </right>
      <top style="thin">
        <color theme="1"/>
      </top>
      <bottom style="thin">
        <color theme="1"/>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top style="thick">
        <color auto="1"/>
      </top>
      <bottom style="thick">
        <color auto="1"/>
      </bottom>
      <diagonal/>
    </border>
    <border>
      <left style="thin">
        <color auto="1"/>
      </left>
      <right style="thin">
        <color indexed="64"/>
      </right>
      <top/>
      <bottom style="medium">
        <color auto="1"/>
      </bottom>
      <diagonal/>
    </border>
    <border>
      <left style="thin">
        <color auto="1"/>
      </left>
      <right/>
      <top/>
      <bottom style="medium">
        <color auto="1"/>
      </bottom>
      <diagonal/>
    </border>
    <border>
      <left style="medium">
        <color theme="1"/>
      </left>
      <right style="medium">
        <color theme="1"/>
      </right>
      <top style="medium">
        <color theme="1"/>
      </top>
      <bottom style="medium">
        <color theme="1"/>
      </bottom>
      <diagonal/>
    </border>
    <border>
      <left/>
      <right/>
      <top/>
      <bottom style="double">
        <color theme="1"/>
      </bottom>
      <diagonal/>
    </border>
    <border>
      <left style="thin">
        <color indexed="63"/>
      </left>
      <right style="thin">
        <color indexed="63"/>
      </right>
      <top style="thin">
        <color indexed="63"/>
      </top>
      <bottom style="thin">
        <color indexed="63"/>
      </bottom>
      <diagonal/>
    </border>
    <border>
      <left style="thin">
        <color indexed="63"/>
      </left>
      <right style="thin">
        <color indexed="63"/>
      </right>
      <top style="thin">
        <color indexed="64"/>
      </top>
      <bottom style="thin">
        <color indexed="63"/>
      </bottom>
      <diagonal/>
    </border>
    <border>
      <left style="thin">
        <color indexed="48"/>
      </left>
      <right style="thin">
        <color indexed="48"/>
      </right>
      <top style="thin">
        <color indexed="48"/>
      </top>
      <bottom style="thin">
        <color indexed="4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indexed="64"/>
      </left>
      <right style="thin">
        <color auto="1"/>
      </right>
      <top style="medium">
        <color auto="1"/>
      </top>
      <bottom/>
      <diagonal/>
    </border>
    <border>
      <left style="thin">
        <color indexed="64"/>
      </left>
      <right/>
      <top style="medium">
        <color auto="1"/>
      </top>
      <bottom style="medium">
        <color indexed="64"/>
      </bottom>
      <diagonal/>
    </border>
    <border>
      <left/>
      <right/>
      <top style="medium">
        <color indexed="64"/>
      </top>
      <bottom/>
      <diagonal/>
    </border>
    <border>
      <left/>
      <right/>
      <top style="medium">
        <color auto="1"/>
      </top>
      <bottom style="medium">
        <color auto="1"/>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auto="1"/>
      </right>
      <top style="thin">
        <color auto="1"/>
      </top>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auto="1"/>
      </bottom>
      <diagonal/>
    </border>
    <border>
      <left/>
      <right/>
      <top style="thin">
        <color indexed="64"/>
      </top>
      <bottom/>
      <diagonal/>
    </border>
    <border>
      <left style="thin">
        <color indexed="64"/>
      </left>
      <right style="thin">
        <color indexed="64"/>
      </right>
      <top style="thin">
        <color indexed="64"/>
      </top>
      <bottom/>
      <diagonal/>
    </border>
    <border>
      <left style="thin">
        <color indexed="63"/>
      </left>
      <right style="thin">
        <color indexed="63"/>
      </right>
      <top style="thin">
        <color indexed="64"/>
      </top>
      <bottom style="thin">
        <color indexed="64"/>
      </bottom>
      <diagonal/>
    </border>
    <border>
      <left style="thin">
        <color auto="1"/>
      </left>
      <right style="thin">
        <color auto="1"/>
      </right>
      <top style="thin">
        <color auto="1"/>
      </top>
      <bottom style="thin">
        <color auto="1"/>
      </bottom>
      <diagonal/>
    </border>
  </borders>
  <cellStyleXfs count="937">
    <xf numFmtId="164" fontId="0" fillId="0" borderId="0"/>
    <xf numFmtId="43" fontId="28" fillId="0" borderId="0" applyFont="0" applyFill="0" applyBorder="0" applyAlignment="0" applyProtection="0"/>
    <xf numFmtId="44" fontId="28" fillId="0" borderId="0" applyFont="0" applyFill="0" applyBorder="0" applyAlignment="0" applyProtection="0"/>
    <xf numFmtId="0" fontId="30" fillId="0" borderId="0"/>
    <xf numFmtId="0" fontId="28" fillId="0" borderId="0"/>
    <xf numFmtId="0" fontId="26" fillId="0" borderId="0"/>
    <xf numFmtId="0" fontId="26" fillId="0" borderId="0"/>
    <xf numFmtId="9" fontId="28" fillId="0" borderId="0" applyFont="0" applyFill="0" applyBorder="0" applyAlignment="0" applyProtection="0"/>
    <xf numFmtId="0" fontId="32" fillId="0" borderId="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3"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2" fillId="0" borderId="0"/>
    <xf numFmtId="0" fontId="32" fillId="0" borderId="0"/>
    <xf numFmtId="0" fontId="32"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2"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2"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2" fillId="0" borderId="0"/>
    <xf numFmtId="0" fontId="32"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4" fillId="0" borderId="0">
      <alignment vertical="top"/>
    </xf>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9" fontId="32" fillId="0" borderId="0" applyFont="0" applyFill="0" applyBorder="0" applyAlignment="0" applyProtection="0"/>
    <xf numFmtId="4" fontId="34" fillId="5" borderId="5" applyNumberFormat="0" applyProtection="0">
      <alignment vertical="center"/>
    </xf>
    <xf numFmtId="4" fontId="35" fillId="5" borderId="5" applyNumberFormat="0" applyProtection="0">
      <alignment vertical="center"/>
    </xf>
    <xf numFmtId="4" fontId="34" fillId="5" borderId="5" applyNumberFormat="0" applyProtection="0">
      <alignment horizontal="left" vertical="center" indent="1"/>
    </xf>
    <xf numFmtId="4" fontId="34" fillId="5" borderId="5" applyNumberFormat="0" applyProtection="0">
      <alignment horizontal="left" vertical="center" indent="1"/>
    </xf>
    <xf numFmtId="0" fontId="32" fillId="6" borderId="5" applyNumberFormat="0" applyProtection="0">
      <alignment horizontal="left" vertical="center" indent="1"/>
    </xf>
    <xf numFmtId="4" fontId="34" fillId="7" borderId="5" applyNumberFormat="0" applyProtection="0">
      <alignment horizontal="right" vertical="center"/>
    </xf>
    <xf numFmtId="4" fontId="34" fillId="8" borderId="5" applyNumberFormat="0" applyProtection="0">
      <alignment horizontal="right" vertical="center"/>
    </xf>
    <xf numFmtId="4" fontId="34" fillId="2" borderId="5" applyNumberFormat="0" applyProtection="0">
      <alignment horizontal="right" vertical="center"/>
    </xf>
    <xf numFmtId="4" fontId="34" fillId="9" borderId="5" applyNumberFormat="0" applyProtection="0">
      <alignment horizontal="right" vertical="center"/>
    </xf>
    <xf numFmtId="4" fontId="34" fillId="10" borderId="5" applyNumberFormat="0" applyProtection="0">
      <alignment horizontal="right" vertical="center"/>
    </xf>
    <xf numFmtId="4" fontId="34" fillId="11" borderId="5" applyNumberFormat="0" applyProtection="0">
      <alignment horizontal="right" vertical="center"/>
    </xf>
    <xf numFmtId="4" fontId="34" fillId="12" borderId="5" applyNumberFormat="0" applyProtection="0">
      <alignment horizontal="right" vertical="center"/>
    </xf>
    <xf numFmtId="4" fontId="34" fillId="13" borderId="5" applyNumberFormat="0" applyProtection="0">
      <alignment horizontal="right" vertical="center"/>
    </xf>
    <xf numFmtId="4" fontId="34" fillId="3" borderId="5" applyNumberFormat="0" applyProtection="0">
      <alignment horizontal="right" vertical="center"/>
    </xf>
    <xf numFmtId="4" fontId="25" fillId="14" borderId="5" applyNumberFormat="0" applyProtection="0">
      <alignment horizontal="left" vertical="center" indent="1"/>
    </xf>
    <xf numFmtId="4" fontId="34" fillId="15" borderId="6" applyNumberFormat="0" applyProtection="0">
      <alignment horizontal="left" vertical="center" indent="1"/>
    </xf>
    <xf numFmtId="4" fontId="24" fillId="16" borderId="0" applyNumberFormat="0" applyProtection="0">
      <alignment horizontal="left" vertical="center" indent="1"/>
    </xf>
    <xf numFmtId="0" fontId="32" fillId="6" borderId="5" applyNumberFormat="0" applyProtection="0">
      <alignment horizontal="left" vertical="center" indent="1"/>
    </xf>
    <xf numFmtId="4" fontId="34" fillId="15" borderId="5" applyNumberFormat="0" applyProtection="0">
      <alignment horizontal="left" vertical="center" indent="1"/>
    </xf>
    <xf numFmtId="4" fontId="34" fillId="17" borderId="5" applyNumberFormat="0" applyProtection="0">
      <alignment horizontal="left" vertical="center" indent="1"/>
    </xf>
    <xf numFmtId="0" fontId="32" fillId="17" borderId="5" applyNumberFormat="0" applyProtection="0">
      <alignment horizontal="left" vertical="center" indent="1"/>
    </xf>
    <xf numFmtId="0" fontId="32" fillId="17" borderId="5" applyNumberFormat="0" applyProtection="0">
      <alignment horizontal="left" vertical="center" indent="1"/>
    </xf>
    <xf numFmtId="0" fontId="32" fillId="18" borderId="5" applyNumberFormat="0" applyProtection="0">
      <alignment horizontal="left" vertical="center" indent="1"/>
    </xf>
    <xf numFmtId="0" fontId="32" fillId="18" borderId="5" applyNumberFormat="0" applyProtection="0">
      <alignment horizontal="left" vertical="center" indent="1"/>
    </xf>
    <xf numFmtId="0" fontId="32" fillId="19" borderId="5" applyNumberFormat="0" applyProtection="0">
      <alignment horizontal="left" vertical="center" indent="1"/>
    </xf>
    <xf numFmtId="0" fontId="32" fillId="19" borderId="5" applyNumberFormat="0" applyProtection="0">
      <alignment horizontal="left" vertical="center" indent="1"/>
    </xf>
    <xf numFmtId="0" fontId="32" fillId="6" borderId="5" applyNumberFormat="0" applyProtection="0">
      <alignment horizontal="left" vertical="center" indent="1"/>
    </xf>
    <xf numFmtId="0" fontId="32" fillId="6" borderId="5" applyNumberFormat="0" applyProtection="0">
      <alignment horizontal="left" vertical="center" indent="1"/>
    </xf>
    <xf numFmtId="4" fontId="34" fillId="20" borderId="5" applyNumberFormat="0" applyProtection="0">
      <alignment vertical="center"/>
    </xf>
    <xf numFmtId="4" fontId="35" fillId="20" borderId="5" applyNumberFormat="0" applyProtection="0">
      <alignment vertical="center"/>
    </xf>
    <xf numFmtId="4" fontId="34" fillId="20" borderId="5" applyNumberFormat="0" applyProtection="0">
      <alignment horizontal="left" vertical="center" indent="1"/>
    </xf>
    <xf numFmtId="4" fontId="34" fillId="20" borderId="5" applyNumberFormat="0" applyProtection="0">
      <alignment horizontal="left" vertical="center" indent="1"/>
    </xf>
    <xf numFmtId="4" fontId="34" fillId="15" borderId="5" applyNumberFormat="0" applyProtection="0">
      <alignment horizontal="right" vertical="center"/>
    </xf>
    <xf numFmtId="4" fontId="35" fillId="15" borderId="5" applyNumberFormat="0" applyProtection="0">
      <alignment horizontal="right" vertical="center"/>
    </xf>
    <xf numFmtId="0" fontId="32" fillId="6" borderId="5" applyNumberFormat="0" applyProtection="0">
      <alignment horizontal="left" vertical="center" indent="1"/>
    </xf>
    <xf numFmtId="0" fontId="32" fillId="6" borderId="5" applyNumberFormat="0" applyProtection="0">
      <alignment horizontal="left" vertical="center" indent="1"/>
    </xf>
    <xf numFmtId="0" fontId="36" fillId="0" borderId="0"/>
    <xf numFmtId="4" fontId="37" fillId="15" borderId="5" applyNumberFormat="0" applyProtection="0">
      <alignment horizontal="right" vertical="center"/>
    </xf>
    <xf numFmtId="0" fontId="27" fillId="0" borderId="0"/>
    <xf numFmtId="43" fontId="27" fillId="0" borderId="0" applyFont="0" applyFill="0" applyBorder="0" applyAlignment="0" applyProtection="0"/>
    <xf numFmtId="9" fontId="27" fillId="0" borderId="0" applyFont="0" applyFill="0" applyBorder="0" applyAlignment="0" applyProtection="0"/>
    <xf numFmtId="44" fontId="38" fillId="0" borderId="0" applyFont="0" applyFill="0" applyBorder="0" applyAlignment="0" applyProtection="0"/>
    <xf numFmtId="9" fontId="38" fillId="0" borderId="0" applyFont="0" applyFill="0" applyBorder="0" applyAlignment="0" applyProtection="0"/>
    <xf numFmtId="43" fontId="30" fillId="0" borderId="0" applyFont="0" applyFill="0" applyBorder="0" applyAlignment="0" applyProtection="0"/>
    <xf numFmtId="9" fontId="30" fillId="0" borderId="0" applyFont="0" applyFill="0" applyBorder="0" applyAlignment="0" applyProtection="0"/>
    <xf numFmtId="0" fontId="23" fillId="0" borderId="0"/>
    <xf numFmtId="44" fontId="23" fillId="0" borderId="0" applyFont="0" applyFill="0" applyBorder="0" applyAlignment="0" applyProtection="0"/>
    <xf numFmtId="9" fontId="23" fillId="0" borderId="0" applyFont="0" applyFill="0" applyBorder="0" applyAlignment="0" applyProtection="0"/>
    <xf numFmtId="43" fontId="32" fillId="0" borderId="0" applyFont="0" applyFill="0" applyBorder="0" applyAlignment="0" applyProtection="0"/>
    <xf numFmtId="43" fontId="27" fillId="0" borderId="0" applyFont="0" applyFill="0" applyBorder="0" applyAlignment="0" applyProtection="0"/>
    <xf numFmtId="0" fontId="23" fillId="0" borderId="0"/>
    <xf numFmtId="0" fontId="27" fillId="0" borderId="0"/>
    <xf numFmtId="0" fontId="32" fillId="0" borderId="0"/>
    <xf numFmtId="9" fontId="27" fillId="0" borderId="0" applyFont="0" applyFill="0" applyBorder="0" applyAlignment="0" applyProtection="0"/>
    <xf numFmtId="43" fontId="23" fillId="0" borderId="0" applyFont="0" applyFill="0" applyBorder="0" applyAlignment="0" applyProtection="0"/>
    <xf numFmtId="43" fontId="39" fillId="0" borderId="0" applyFont="0" applyFill="0" applyBorder="0" applyAlignment="0" applyProtection="0"/>
    <xf numFmtId="0" fontId="22" fillId="0" borderId="0"/>
    <xf numFmtId="44" fontId="22" fillId="0" borderId="0" applyFont="0" applyFill="0" applyBorder="0" applyAlignment="0" applyProtection="0"/>
    <xf numFmtId="0" fontId="32" fillId="6" borderId="5" applyNumberFormat="0" applyProtection="0">
      <alignment horizontal="left" vertical="center" indent="1"/>
    </xf>
    <xf numFmtId="0" fontId="32" fillId="6" borderId="5" applyNumberFormat="0" applyProtection="0">
      <alignment horizontal="left" vertical="center" indent="1"/>
    </xf>
    <xf numFmtId="0" fontId="32" fillId="6" borderId="5" applyNumberFormat="0" applyProtection="0">
      <alignment horizontal="left" vertical="center" indent="1"/>
    </xf>
    <xf numFmtId="4" fontId="24" fillId="16" borderId="0" applyNumberFormat="0" applyProtection="0">
      <alignment horizontal="left" vertical="center" indent="1"/>
    </xf>
    <xf numFmtId="0" fontId="32" fillId="6" borderId="5" applyNumberFormat="0" applyProtection="0">
      <alignment horizontal="left" vertical="center" indent="1"/>
    </xf>
    <xf numFmtId="0" fontId="32" fillId="6" borderId="5" applyNumberFormat="0" applyProtection="0">
      <alignment horizontal="left" vertical="center" indent="1"/>
    </xf>
    <xf numFmtId="4" fontId="34" fillId="15" borderId="5" applyNumberFormat="0" applyProtection="0">
      <alignment horizontal="left" vertical="center" indent="1"/>
    </xf>
    <xf numFmtId="4" fontId="34" fillId="17" borderId="5" applyNumberFormat="0" applyProtection="0">
      <alignment horizontal="left" vertical="center" indent="1"/>
    </xf>
    <xf numFmtId="0" fontId="32" fillId="17" borderId="5" applyNumberFormat="0" applyProtection="0">
      <alignment horizontal="left" vertical="center" indent="1"/>
    </xf>
    <xf numFmtId="0" fontId="32" fillId="17" borderId="5" applyNumberFormat="0" applyProtection="0">
      <alignment horizontal="left" vertical="center" indent="1"/>
    </xf>
    <xf numFmtId="0" fontId="32" fillId="17" borderId="5" applyNumberFormat="0" applyProtection="0">
      <alignment horizontal="left" vertical="center" indent="1"/>
    </xf>
    <xf numFmtId="0" fontId="32" fillId="17" borderId="5" applyNumberFormat="0" applyProtection="0">
      <alignment horizontal="left" vertical="center" indent="1"/>
    </xf>
    <xf numFmtId="0" fontId="32" fillId="18" borderId="5" applyNumberFormat="0" applyProtection="0">
      <alignment horizontal="left" vertical="center" indent="1"/>
    </xf>
    <xf numFmtId="0" fontId="32" fillId="18" borderId="5" applyNumberFormat="0" applyProtection="0">
      <alignment horizontal="left" vertical="center" indent="1"/>
    </xf>
    <xf numFmtId="0" fontId="32" fillId="18" borderId="5" applyNumberFormat="0" applyProtection="0">
      <alignment horizontal="left" vertical="center" indent="1"/>
    </xf>
    <xf numFmtId="0" fontId="32" fillId="18" borderId="5" applyNumberFormat="0" applyProtection="0">
      <alignment horizontal="left" vertical="center" indent="1"/>
    </xf>
    <xf numFmtId="0" fontId="32" fillId="19" borderId="5" applyNumberFormat="0" applyProtection="0">
      <alignment horizontal="left" vertical="center" indent="1"/>
    </xf>
    <xf numFmtId="0" fontId="32" fillId="19" borderId="5" applyNumberFormat="0" applyProtection="0">
      <alignment horizontal="left" vertical="center" indent="1"/>
    </xf>
    <xf numFmtId="0" fontId="32" fillId="19" borderId="5" applyNumberFormat="0" applyProtection="0">
      <alignment horizontal="left" vertical="center" indent="1"/>
    </xf>
    <xf numFmtId="0" fontId="32" fillId="19" borderId="5" applyNumberFormat="0" applyProtection="0">
      <alignment horizontal="left" vertical="center" indent="1"/>
    </xf>
    <xf numFmtId="0" fontId="32" fillId="6" borderId="5" applyNumberFormat="0" applyProtection="0">
      <alignment horizontal="left" vertical="center" indent="1"/>
    </xf>
    <xf numFmtId="0" fontId="32" fillId="6" borderId="5" applyNumberFormat="0" applyProtection="0">
      <alignment horizontal="left" vertical="center" indent="1"/>
    </xf>
    <xf numFmtId="0" fontId="32" fillId="6" borderId="5" applyNumberFormat="0" applyProtection="0">
      <alignment horizontal="left" vertical="center" indent="1"/>
    </xf>
    <xf numFmtId="0" fontId="32" fillId="6" borderId="5" applyNumberFormat="0" applyProtection="0">
      <alignment horizontal="left" vertical="center" indent="1"/>
    </xf>
    <xf numFmtId="0" fontId="32" fillId="6" borderId="5" applyNumberFormat="0" applyProtection="0">
      <alignment horizontal="left" vertical="center" indent="1"/>
    </xf>
    <xf numFmtId="0" fontId="32" fillId="6" borderId="5" applyNumberFormat="0" applyProtection="0">
      <alignment horizontal="left" vertical="center" indent="1"/>
    </xf>
    <xf numFmtId="0" fontId="32" fillId="6" borderId="5" applyNumberFormat="0" applyProtection="0">
      <alignment horizontal="left" vertical="center" indent="1"/>
    </xf>
    <xf numFmtId="0" fontId="36" fillId="0" borderId="0"/>
    <xf numFmtId="0" fontId="41" fillId="0" borderId="0"/>
    <xf numFmtId="164" fontId="38" fillId="0" borderId="0"/>
    <xf numFmtId="43" fontId="38" fillId="0" borderId="0" applyFont="0" applyFill="0" applyBorder="0" applyAlignment="0" applyProtection="0"/>
    <xf numFmtId="0" fontId="23" fillId="0" borderId="0"/>
    <xf numFmtId="0" fontId="43" fillId="0" borderId="0"/>
    <xf numFmtId="0" fontId="44" fillId="0" borderId="0" applyNumberFormat="0" applyFill="0" applyBorder="0" applyAlignment="0" applyProtection="0">
      <alignment vertical="top"/>
      <protection locked="0"/>
    </xf>
    <xf numFmtId="0" fontId="21" fillId="0" borderId="0"/>
    <xf numFmtId="4" fontId="25" fillId="23" borderId="14" applyNumberFormat="0" applyProtection="0">
      <alignment vertical="center"/>
    </xf>
    <xf numFmtId="4" fontId="45" fillId="5" borderId="14" applyNumberFormat="0" applyProtection="0">
      <alignment vertical="center"/>
    </xf>
    <xf numFmtId="4" fontId="25" fillId="5" borderId="14" applyNumberFormat="0" applyProtection="0">
      <alignment horizontal="left" vertical="center" indent="1"/>
    </xf>
    <xf numFmtId="0" fontId="25" fillId="5" borderId="14" applyNumberFormat="0" applyProtection="0">
      <alignment horizontal="left" vertical="top" indent="1"/>
    </xf>
    <xf numFmtId="4" fontId="25" fillId="24" borderId="0" applyNumberFormat="0" applyProtection="0">
      <alignment horizontal="left" vertical="center" indent="1"/>
    </xf>
    <xf numFmtId="4" fontId="34" fillId="25" borderId="14" applyNumberFormat="0" applyProtection="0">
      <alignment horizontal="right" vertical="center"/>
    </xf>
    <xf numFmtId="4" fontId="34" fillId="26" borderId="14" applyNumberFormat="0" applyProtection="0">
      <alignment horizontal="right" vertical="center"/>
    </xf>
    <xf numFmtId="4" fontId="34" fillId="27" borderId="14" applyNumberFormat="0" applyProtection="0">
      <alignment horizontal="right" vertical="center"/>
    </xf>
    <xf numFmtId="4" fontId="34" fillId="28" borderId="14" applyNumberFormat="0" applyProtection="0">
      <alignment horizontal="right" vertical="center"/>
    </xf>
    <xf numFmtId="4" fontId="34" fillId="29" borderId="14" applyNumberFormat="0" applyProtection="0">
      <alignment horizontal="right" vertical="center"/>
    </xf>
    <xf numFmtId="4" fontId="34" fillId="30" borderId="14" applyNumberFormat="0" applyProtection="0">
      <alignment horizontal="right" vertical="center"/>
    </xf>
    <xf numFmtId="4" fontId="34" fillId="31" borderId="14" applyNumberFormat="0" applyProtection="0">
      <alignment horizontal="right" vertical="center"/>
    </xf>
    <xf numFmtId="4" fontId="34" fillId="32" borderId="14" applyNumberFormat="0" applyProtection="0">
      <alignment horizontal="right" vertical="center"/>
    </xf>
    <xf numFmtId="4" fontId="34" fillId="33" borderId="14" applyNumberFormat="0" applyProtection="0">
      <alignment horizontal="right" vertical="center"/>
    </xf>
    <xf numFmtId="4" fontId="25" fillId="34" borderId="15" applyNumberFormat="0" applyProtection="0">
      <alignment horizontal="left" vertical="center" indent="1"/>
    </xf>
    <xf numFmtId="4" fontId="34" fillId="35" borderId="0" applyNumberFormat="0" applyProtection="0">
      <alignment horizontal="left" vertical="center" indent="1"/>
    </xf>
    <xf numFmtId="4" fontId="34" fillId="36" borderId="14" applyNumberFormat="0" applyProtection="0">
      <alignment horizontal="right" vertical="center"/>
    </xf>
    <xf numFmtId="0" fontId="32" fillId="16" borderId="14" applyNumberFormat="0" applyProtection="0">
      <alignment horizontal="left" vertical="center" indent="1"/>
    </xf>
    <xf numFmtId="0" fontId="32" fillId="16" borderId="14" applyNumberFormat="0" applyProtection="0">
      <alignment horizontal="left" vertical="top" indent="1"/>
    </xf>
    <xf numFmtId="0" fontId="32" fillId="24" borderId="14" applyNumberFormat="0" applyProtection="0">
      <alignment horizontal="left" vertical="center" indent="1"/>
    </xf>
    <xf numFmtId="0" fontId="32" fillId="24" borderId="14" applyNumberFormat="0" applyProtection="0">
      <alignment horizontal="left" vertical="top" indent="1"/>
    </xf>
    <xf numFmtId="0" fontId="32" fillId="37" borderId="14" applyNumberFormat="0" applyProtection="0">
      <alignment horizontal="left" vertical="center" indent="1"/>
    </xf>
    <xf numFmtId="0" fontId="32" fillId="37" borderId="14" applyNumberFormat="0" applyProtection="0">
      <alignment horizontal="left" vertical="top" indent="1"/>
    </xf>
    <xf numFmtId="0" fontId="32" fillId="38" borderId="14" applyNumberFormat="0" applyProtection="0">
      <alignment horizontal="left" vertical="center" indent="1"/>
    </xf>
    <xf numFmtId="0" fontId="32" fillId="38" borderId="14" applyNumberFormat="0" applyProtection="0">
      <alignment horizontal="left" vertical="top" indent="1"/>
    </xf>
    <xf numFmtId="4" fontId="34" fillId="20" borderId="14" applyNumberFormat="0" applyProtection="0">
      <alignment vertical="center"/>
    </xf>
    <xf numFmtId="4" fontId="35" fillId="20" borderId="14" applyNumberFormat="0" applyProtection="0">
      <alignment vertical="center"/>
    </xf>
    <xf numFmtId="4" fontId="34" fillId="20" borderId="14" applyNumberFormat="0" applyProtection="0">
      <alignment horizontal="left" vertical="center" indent="1"/>
    </xf>
    <xf numFmtId="0" fontId="34" fillId="20" borderId="14" applyNumberFormat="0" applyProtection="0">
      <alignment horizontal="left" vertical="top" indent="1"/>
    </xf>
    <xf numFmtId="4" fontId="34" fillId="35" borderId="14" applyNumberFormat="0" applyProtection="0">
      <alignment horizontal="right" vertical="center"/>
    </xf>
    <xf numFmtId="4" fontId="35" fillId="35" borderId="14" applyNumberFormat="0" applyProtection="0">
      <alignment horizontal="right" vertical="center"/>
    </xf>
    <xf numFmtId="4" fontId="34" fillId="36" borderId="14" applyNumberFormat="0" applyProtection="0">
      <alignment horizontal="left" vertical="center" indent="1"/>
    </xf>
    <xf numFmtId="0" fontId="34" fillId="24" borderId="14" applyNumberFormat="0" applyProtection="0">
      <alignment horizontal="left" vertical="top" indent="1"/>
    </xf>
    <xf numFmtId="4" fontId="37" fillId="35" borderId="14" applyNumberFormat="0" applyProtection="0">
      <alignment horizontal="right" vertical="center"/>
    </xf>
    <xf numFmtId="0" fontId="21" fillId="0" borderId="0"/>
    <xf numFmtId="4" fontId="34" fillId="5" borderId="16" applyNumberFormat="0" applyProtection="0">
      <alignment horizontal="left" vertical="center" indent="1"/>
    </xf>
    <xf numFmtId="0" fontId="32" fillId="6" borderId="16" applyNumberFormat="0" applyProtection="0">
      <alignment horizontal="left" vertical="center" indent="1"/>
    </xf>
    <xf numFmtId="0" fontId="32" fillId="6" borderId="16" applyNumberFormat="0" applyProtection="0">
      <alignment horizontal="left" vertical="center" indent="1"/>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44" fontId="27"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4" fontId="34" fillId="5" borderId="16" applyNumberFormat="0" applyProtection="0">
      <alignment vertical="center"/>
    </xf>
    <xf numFmtId="4" fontId="35" fillId="5" borderId="16" applyNumberFormat="0" applyProtection="0">
      <alignment vertical="center"/>
    </xf>
    <xf numFmtId="4" fontId="34" fillId="5" borderId="16" applyNumberFormat="0" applyProtection="0">
      <alignment horizontal="left" vertical="center" indent="1"/>
    </xf>
    <xf numFmtId="4" fontId="34" fillId="7" borderId="16" applyNumberFormat="0" applyProtection="0">
      <alignment horizontal="right" vertical="center"/>
    </xf>
    <xf numFmtId="4" fontId="34" fillId="8" borderId="16" applyNumberFormat="0" applyProtection="0">
      <alignment horizontal="right" vertical="center"/>
    </xf>
    <xf numFmtId="4" fontId="34" fillId="2" borderId="16" applyNumberFormat="0" applyProtection="0">
      <alignment horizontal="right" vertical="center"/>
    </xf>
    <xf numFmtId="4" fontId="34" fillId="9" borderId="16" applyNumberFormat="0" applyProtection="0">
      <alignment horizontal="right" vertical="center"/>
    </xf>
    <xf numFmtId="4" fontId="34" fillId="10" borderId="16" applyNumberFormat="0" applyProtection="0">
      <alignment horizontal="right" vertical="center"/>
    </xf>
    <xf numFmtId="4" fontId="34" fillId="11" borderId="16" applyNumberFormat="0" applyProtection="0">
      <alignment horizontal="right" vertical="center"/>
    </xf>
    <xf numFmtId="4" fontId="34" fillId="12" borderId="16" applyNumberFormat="0" applyProtection="0">
      <alignment horizontal="right" vertical="center"/>
    </xf>
    <xf numFmtId="4" fontId="34" fillId="13" borderId="16" applyNumberFormat="0" applyProtection="0">
      <alignment horizontal="right" vertical="center"/>
    </xf>
    <xf numFmtId="4" fontId="34" fillId="3" borderId="16" applyNumberFormat="0" applyProtection="0">
      <alignment horizontal="right" vertical="center"/>
    </xf>
    <xf numFmtId="4" fontId="25" fillId="14" borderId="16" applyNumberFormat="0" applyProtection="0">
      <alignment horizontal="left" vertical="center" indent="1"/>
    </xf>
    <xf numFmtId="0" fontId="32" fillId="6" borderId="16" applyNumberFormat="0" applyProtection="0">
      <alignment horizontal="left" vertical="center" indent="1"/>
    </xf>
    <xf numFmtId="4" fontId="34" fillId="15" borderId="16" applyNumberFormat="0" applyProtection="0">
      <alignment horizontal="left" vertical="center" indent="1"/>
    </xf>
    <xf numFmtId="4" fontId="34" fillId="17" borderId="16" applyNumberFormat="0" applyProtection="0">
      <alignment horizontal="left" vertical="center" indent="1"/>
    </xf>
    <xf numFmtId="0" fontId="32" fillId="17" borderId="16" applyNumberFormat="0" applyProtection="0">
      <alignment horizontal="left" vertical="center" indent="1"/>
    </xf>
    <xf numFmtId="0" fontId="32" fillId="17" borderId="16" applyNumberFormat="0" applyProtection="0">
      <alignment horizontal="left" vertical="center" indent="1"/>
    </xf>
    <xf numFmtId="0" fontId="32" fillId="18" borderId="16" applyNumberFormat="0" applyProtection="0">
      <alignment horizontal="left" vertical="center" indent="1"/>
    </xf>
    <xf numFmtId="0" fontId="32" fillId="18" borderId="16" applyNumberFormat="0" applyProtection="0">
      <alignment horizontal="left" vertical="center" indent="1"/>
    </xf>
    <xf numFmtId="0" fontId="32" fillId="19" borderId="16" applyNumberFormat="0" applyProtection="0">
      <alignment horizontal="left" vertical="center" indent="1"/>
    </xf>
    <xf numFmtId="0" fontId="32" fillId="19" borderId="16" applyNumberFormat="0" applyProtection="0">
      <alignment horizontal="left" vertical="center" indent="1"/>
    </xf>
    <xf numFmtId="0" fontId="32" fillId="6" borderId="16" applyNumberFormat="0" applyProtection="0">
      <alignment horizontal="left" vertical="center" indent="1"/>
    </xf>
    <xf numFmtId="0" fontId="32" fillId="6" borderId="16" applyNumberFormat="0" applyProtection="0">
      <alignment horizontal="left" vertical="center" indent="1"/>
    </xf>
    <xf numFmtId="4" fontId="34" fillId="20" borderId="16" applyNumberFormat="0" applyProtection="0">
      <alignment vertical="center"/>
    </xf>
    <xf numFmtId="4" fontId="35" fillId="20" borderId="16" applyNumberFormat="0" applyProtection="0">
      <alignment vertical="center"/>
    </xf>
    <xf numFmtId="4" fontId="34" fillId="20" borderId="16" applyNumberFormat="0" applyProtection="0">
      <alignment horizontal="left" vertical="center" indent="1"/>
    </xf>
    <xf numFmtId="4" fontId="34" fillId="20" borderId="16" applyNumberFormat="0" applyProtection="0">
      <alignment horizontal="left" vertical="center" indent="1"/>
    </xf>
    <xf numFmtId="4" fontId="34" fillId="15" borderId="16" applyNumberFormat="0" applyProtection="0">
      <alignment horizontal="right" vertical="center"/>
    </xf>
    <xf numFmtId="4" fontId="35" fillId="15" borderId="16" applyNumberFormat="0" applyProtection="0">
      <alignment horizontal="right" vertical="center"/>
    </xf>
    <xf numFmtId="0" fontId="32" fillId="6" borderId="16" applyNumberFormat="0" applyProtection="0">
      <alignment horizontal="left" vertical="center" indent="1"/>
    </xf>
    <xf numFmtId="4" fontId="37" fillId="15" borderId="16" applyNumberFormat="0" applyProtection="0">
      <alignment horizontal="right" vertical="center"/>
    </xf>
    <xf numFmtId="43" fontId="21" fillId="0" borderId="0" applyFont="0" applyFill="0" applyBorder="0" applyAlignment="0" applyProtection="0"/>
    <xf numFmtId="9" fontId="21" fillId="0" borderId="0" applyFont="0" applyFill="0" applyBorder="0" applyAlignment="0" applyProtection="0"/>
    <xf numFmtId="0" fontId="21" fillId="0" borderId="0"/>
    <xf numFmtId="44" fontId="21" fillId="0" borderId="0" applyFont="0" applyFill="0" applyBorder="0" applyAlignment="0" applyProtection="0"/>
    <xf numFmtId="9" fontId="21" fillId="0" borderId="0" applyFont="0" applyFill="0" applyBorder="0" applyAlignment="0" applyProtection="0"/>
    <xf numFmtId="0" fontId="20" fillId="0" borderId="0"/>
    <xf numFmtId="44" fontId="20" fillId="0" borderId="0" applyFont="0" applyFill="0" applyBorder="0" applyAlignment="0" applyProtection="0"/>
    <xf numFmtId="43" fontId="21" fillId="0" borderId="0" applyFont="0" applyFill="0" applyBorder="0" applyAlignment="0" applyProtection="0"/>
    <xf numFmtId="0" fontId="21" fillId="0" borderId="0"/>
    <xf numFmtId="0" fontId="32" fillId="6" borderId="16" applyNumberFormat="0" applyProtection="0">
      <alignment horizontal="left" vertical="center" indent="1"/>
    </xf>
    <xf numFmtId="4" fontId="34" fillId="15" borderId="16" applyNumberFormat="0" applyProtection="0">
      <alignment horizontal="left" vertical="center" indent="1"/>
    </xf>
    <xf numFmtId="4" fontId="34" fillId="17" borderId="16" applyNumberFormat="0" applyProtection="0">
      <alignment horizontal="left" vertical="center" indent="1"/>
    </xf>
    <xf numFmtId="0" fontId="32" fillId="17" borderId="16" applyNumberFormat="0" applyProtection="0">
      <alignment horizontal="left" vertical="center" indent="1"/>
    </xf>
    <xf numFmtId="0" fontId="32" fillId="17" borderId="16" applyNumberFormat="0" applyProtection="0">
      <alignment horizontal="left" vertical="center" indent="1"/>
    </xf>
    <xf numFmtId="0" fontId="32" fillId="18" borderId="16" applyNumberFormat="0" applyProtection="0">
      <alignment horizontal="left" vertical="center" indent="1"/>
    </xf>
    <xf numFmtId="0" fontId="32" fillId="18" borderId="16" applyNumberFormat="0" applyProtection="0">
      <alignment horizontal="left" vertical="center" indent="1"/>
    </xf>
    <xf numFmtId="0" fontId="32" fillId="19" borderId="16" applyNumberFormat="0" applyProtection="0">
      <alignment horizontal="left" vertical="center" indent="1"/>
    </xf>
    <xf numFmtId="0" fontId="32" fillId="19" borderId="16" applyNumberFormat="0" applyProtection="0">
      <alignment horizontal="left" vertical="center" indent="1"/>
    </xf>
    <xf numFmtId="0" fontId="32" fillId="6" borderId="16" applyNumberFormat="0" applyProtection="0">
      <alignment horizontal="left" vertical="center" indent="1"/>
    </xf>
    <xf numFmtId="0" fontId="32" fillId="6" borderId="16" applyNumberFormat="0" applyProtection="0">
      <alignment horizontal="left" vertical="center" indent="1"/>
    </xf>
    <xf numFmtId="0" fontId="32" fillId="6" borderId="16" applyNumberFormat="0" applyProtection="0">
      <alignment horizontal="left" vertical="center" indent="1"/>
    </xf>
    <xf numFmtId="0" fontId="21" fillId="0" borderId="0"/>
    <xf numFmtId="0" fontId="32" fillId="0" borderId="0"/>
    <xf numFmtId="0" fontId="32" fillId="0" borderId="0"/>
    <xf numFmtId="0" fontId="19" fillId="0" borderId="0"/>
    <xf numFmtId="43" fontId="19" fillId="0" borderId="0" applyFont="0" applyFill="0" applyBorder="0" applyAlignment="0" applyProtection="0"/>
    <xf numFmtId="0" fontId="18" fillId="0" borderId="0"/>
    <xf numFmtId="43" fontId="18" fillId="0" borderId="0" applyFont="0" applyFill="0" applyBorder="0" applyAlignment="0" applyProtection="0"/>
    <xf numFmtId="0" fontId="17" fillId="0" borderId="0"/>
    <xf numFmtId="0" fontId="16" fillId="0" borderId="0"/>
    <xf numFmtId="43" fontId="16" fillId="0" borderId="0" applyFont="0" applyFill="0" applyBorder="0" applyAlignment="0" applyProtection="0"/>
    <xf numFmtId="175" fontId="46" fillId="0" borderId="0" applyProtection="0"/>
    <xf numFmtId="0" fontId="32" fillId="0" borderId="0"/>
    <xf numFmtId="43" fontId="20" fillId="0" borderId="0" applyFont="0" applyFill="0" applyBorder="0" applyAlignment="0" applyProtection="0"/>
    <xf numFmtId="9" fontId="32" fillId="0" borderId="0" applyFont="0" applyFill="0" applyBorder="0" applyAlignment="0" applyProtection="0"/>
    <xf numFmtId="175" fontId="46" fillId="0" borderId="0" applyProtection="0"/>
    <xf numFmtId="175" fontId="46" fillId="0" borderId="0" applyProtection="0"/>
    <xf numFmtId="0" fontId="15" fillId="0" borderId="0"/>
    <xf numFmtId="175" fontId="46" fillId="0" borderId="0" applyProtection="0"/>
    <xf numFmtId="44" fontId="32" fillId="0" borderId="0" applyFont="0" applyFill="0" applyBorder="0" applyAlignment="0" applyProtection="0"/>
    <xf numFmtId="0" fontId="32" fillId="0" borderId="0"/>
    <xf numFmtId="0" fontId="46" fillId="0" borderId="0" applyProtection="0"/>
    <xf numFmtId="0" fontId="14" fillId="0" borderId="0"/>
    <xf numFmtId="0" fontId="32" fillId="6" borderId="20" applyNumberFormat="0" applyProtection="0">
      <alignment horizontal="left" vertical="center" indent="1"/>
    </xf>
    <xf numFmtId="0" fontId="32" fillId="6" borderId="20" applyNumberFormat="0" applyProtection="0">
      <alignment horizontal="left" vertical="center" indent="1"/>
    </xf>
    <xf numFmtId="4" fontId="34" fillId="5" borderId="20" applyNumberFormat="0" applyProtection="0">
      <alignment horizontal="left" vertical="center" indent="1"/>
    </xf>
    <xf numFmtId="0" fontId="32" fillId="6" borderId="20" applyNumberFormat="0" applyProtection="0">
      <alignment horizontal="left" vertical="center" indent="1"/>
    </xf>
    <xf numFmtId="4" fontId="34" fillId="15" borderId="20" applyNumberFormat="0" applyProtection="0">
      <alignment horizontal="right" vertical="center"/>
    </xf>
    <xf numFmtId="4" fontId="34" fillId="5" borderId="20" applyNumberFormat="0" applyProtection="0">
      <alignment vertical="center"/>
    </xf>
    <xf numFmtId="0" fontId="32" fillId="0" borderId="0"/>
    <xf numFmtId="0" fontId="32" fillId="0" borderId="0"/>
    <xf numFmtId="4" fontId="34" fillId="5" borderId="20" applyNumberFormat="0" applyProtection="0">
      <alignment horizontal="left" vertical="center" indent="1"/>
    </xf>
    <xf numFmtId="43" fontId="38" fillId="0" borderId="0" applyFont="0" applyFill="0" applyBorder="0" applyAlignment="0" applyProtection="0"/>
    <xf numFmtId="44" fontId="38" fillId="0" borderId="0" applyFont="0" applyFill="0" applyBorder="0" applyAlignment="0" applyProtection="0"/>
    <xf numFmtId="164" fontId="38" fillId="0" borderId="0"/>
    <xf numFmtId="164" fontId="38" fillId="0" borderId="0"/>
    <xf numFmtId="164" fontId="38" fillId="0" borderId="0"/>
    <xf numFmtId="164" fontId="38" fillId="0" borderId="0"/>
    <xf numFmtId="164" fontId="38" fillId="0" borderId="0"/>
    <xf numFmtId="164" fontId="38" fillId="0" borderId="0"/>
    <xf numFmtId="164" fontId="38" fillId="0" borderId="0"/>
    <xf numFmtId="9" fontId="38" fillId="0" borderId="0" applyFont="0" applyFill="0" applyBorder="0" applyAlignment="0" applyProtection="0"/>
    <xf numFmtId="0" fontId="47" fillId="0" borderId="0"/>
    <xf numFmtId="0" fontId="32" fillId="0" borderId="0"/>
    <xf numFmtId="182" fontId="48" fillId="0" borderId="0" applyFill="0" applyBorder="0" applyAlignment="0" applyProtection="0"/>
    <xf numFmtId="0" fontId="47" fillId="0" borderId="0"/>
    <xf numFmtId="43" fontId="32" fillId="0" borderId="0" applyFont="0" applyFill="0" applyBorder="0" applyAlignment="0" applyProtection="0"/>
    <xf numFmtId="0" fontId="13" fillId="0" borderId="0"/>
    <xf numFmtId="0" fontId="13" fillId="0" borderId="0"/>
    <xf numFmtId="0" fontId="47" fillId="0" borderId="0"/>
    <xf numFmtId="43" fontId="47" fillId="0" borderId="0" applyFont="0" applyFill="0" applyBorder="0" applyAlignment="0" applyProtection="0"/>
    <xf numFmtId="43" fontId="47"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47"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185" fontId="48" fillId="0" borderId="2" applyNumberFormat="0" applyFill="0" applyAlignment="0" applyProtection="0">
      <alignment horizontal="center"/>
    </xf>
    <xf numFmtId="186" fontId="48" fillId="0" borderId="17" applyFill="0" applyAlignment="0" applyProtection="0">
      <alignment horizontal="center"/>
    </xf>
    <xf numFmtId="0" fontId="48" fillId="0" borderId="0" applyNumberFormat="0" applyFill="0" applyAlignment="0" applyProtection="0"/>
    <xf numFmtId="0" fontId="48" fillId="0" borderId="17" applyNumberFormat="0" applyFill="0" applyAlignment="0" applyProtection="0"/>
    <xf numFmtId="0" fontId="5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4" fontId="34" fillId="5" borderId="26" applyNumberFormat="0" applyProtection="0">
      <alignment vertical="center"/>
    </xf>
    <xf numFmtId="4" fontId="35" fillId="5" borderId="26" applyNumberFormat="0" applyProtection="0">
      <alignment vertical="center"/>
    </xf>
    <xf numFmtId="4" fontId="34" fillId="5" borderId="26" applyNumberFormat="0" applyProtection="0">
      <alignment horizontal="left" vertical="center" indent="1"/>
    </xf>
    <xf numFmtId="4" fontId="34" fillId="5" borderId="26" applyNumberFormat="0" applyProtection="0">
      <alignment horizontal="left" vertical="center" indent="1"/>
    </xf>
    <xf numFmtId="0" fontId="32" fillId="6" borderId="26" applyNumberFormat="0" applyProtection="0">
      <alignment horizontal="left" vertical="center" indent="1"/>
    </xf>
    <xf numFmtId="4" fontId="34" fillId="7" borderId="26" applyNumberFormat="0" applyProtection="0">
      <alignment horizontal="right" vertical="center"/>
    </xf>
    <xf numFmtId="4" fontId="34" fillId="8" borderId="26" applyNumberFormat="0" applyProtection="0">
      <alignment horizontal="right" vertical="center"/>
    </xf>
    <xf numFmtId="4" fontId="34" fillId="2" borderId="26" applyNumberFormat="0" applyProtection="0">
      <alignment horizontal="right" vertical="center"/>
    </xf>
    <xf numFmtId="4" fontId="34" fillId="9" borderId="26" applyNumberFormat="0" applyProtection="0">
      <alignment horizontal="right" vertical="center"/>
    </xf>
    <xf numFmtId="4" fontId="34" fillId="10" borderId="26" applyNumberFormat="0" applyProtection="0">
      <alignment horizontal="right" vertical="center"/>
    </xf>
    <xf numFmtId="4" fontId="34" fillId="11" borderId="26" applyNumberFormat="0" applyProtection="0">
      <alignment horizontal="right" vertical="center"/>
    </xf>
    <xf numFmtId="4" fontId="34" fillId="12" borderId="26" applyNumberFormat="0" applyProtection="0">
      <alignment horizontal="right" vertical="center"/>
    </xf>
    <xf numFmtId="4" fontId="34" fillId="13" borderId="26" applyNumberFormat="0" applyProtection="0">
      <alignment horizontal="right" vertical="center"/>
    </xf>
    <xf numFmtId="4" fontId="34" fillId="3" borderId="26" applyNumberFormat="0" applyProtection="0">
      <alignment horizontal="right" vertical="center"/>
    </xf>
    <xf numFmtId="4" fontId="25" fillId="14" borderId="26" applyNumberFormat="0" applyProtection="0">
      <alignment horizontal="left" vertical="center" indent="1"/>
    </xf>
    <xf numFmtId="4" fontId="34" fillId="15" borderId="27" applyNumberFormat="0" applyProtection="0">
      <alignment horizontal="left" vertical="center" indent="1"/>
    </xf>
    <xf numFmtId="0" fontId="32" fillId="6" borderId="26" applyNumberFormat="0" applyProtection="0">
      <alignment horizontal="left" vertical="center" indent="1"/>
    </xf>
    <xf numFmtId="4" fontId="34" fillId="15" borderId="26" applyNumberFormat="0" applyProtection="0">
      <alignment horizontal="left" vertical="center" indent="1"/>
    </xf>
    <xf numFmtId="4" fontId="34" fillId="17" borderId="26" applyNumberFormat="0" applyProtection="0">
      <alignment horizontal="left" vertical="center" indent="1"/>
    </xf>
    <xf numFmtId="0" fontId="32" fillId="17" borderId="26" applyNumberFormat="0" applyProtection="0">
      <alignment horizontal="left" vertical="center" indent="1"/>
    </xf>
    <xf numFmtId="0" fontId="32" fillId="17" borderId="26" applyNumberFormat="0" applyProtection="0">
      <alignment horizontal="left" vertical="center" indent="1"/>
    </xf>
    <xf numFmtId="0" fontId="32" fillId="18" borderId="26" applyNumberFormat="0" applyProtection="0">
      <alignment horizontal="left" vertical="center" indent="1"/>
    </xf>
    <xf numFmtId="0" fontId="32" fillId="18" borderId="26" applyNumberFormat="0" applyProtection="0">
      <alignment horizontal="left" vertical="center" indent="1"/>
    </xf>
    <xf numFmtId="0" fontId="32" fillId="19" borderId="26" applyNumberFormat="0" applyProtection="0">
      <alignment horizontal="left" vertical="center" indent="1"/>
    </xf>
    <xf numFmtId="0" fontId="32" fillId="19" borderId="26" applyNumberFormat="0" applyProtection="0">
      <alignment horizontal="left" vertical="center" indent="1"/>
    </xf>
    <xf numFmtId="0" fontId="32" fillId="6" borderId="26" applyNumberFormat="0" applyProtection="0">
      <alignment horizontal="left" vertical="center" indent="1"/>
    </xf>
    <xf numFmtId="0" fontId="32" fillId="6" borderId="26" applyNumberFormat="0" applyProtection="0">
      <alignment horizontal="left" vertical="center" indent="1"/>
    </xf>
    <xf numFmtId="4" fontId="34" fillId="20" borderId="26" applyNumberFormat="0" applyProtection="0">
      <alignment vertical="center"/>
    </xf>
    <xf numFmtId="4" fontId="35" fillId="20" borderId="26" applyNumberFormat="0" applyProtection="0">
      <alignment vertical="center"/>
    </xf>
    <xf numFmtId="4" fontId="34" fillId="20" borderId="26" applyNumberFormat="0" applyProtection="0">
      <alignment horizontal="left" vertical="center" indent="1"/>
    </xf>
    <xf numFmtId="4" fontId="34" fillId="20" borderId="26" applyNumberFormat="0" applyProtection="0">
      <alignment horizontal="left" vertical="center" indent="1"/>
    </xf>
    <xf numFmtId="4" fontId="34" fillId="15" borderId="26" applyNumberFormat="0" applyProtection="0">
      <alignment horizontal="right" vertical="center"/>
    </xf>
    <xf numFmtId="4" fontId="35" fillId="15" borderId="26" applyNumberFormat="0" applyProtection="0">
      <alignment horizontal="right" vertical="center"/>
    </xf>
    <xf numFmtId="0" fontId="32" fillId="6" borderId="26" applyNumberFormat="0" applyProtection="0">
      <alignment horizontal="left" vertical="center" indent="1"/>
    </xf>
    <xf numFmtId="0" fontId="32" fillId="6" borderId="26" applyNumberFormat="0" applyProtection="0">
      <alignment horizontal="left" vertical="center" indent="1"/>
    </xf>
    <xf numFmtId="4" fontId="37" fillId="15" borderId="26" applyNumberFormat="0" applyProtection="0">
      <alignment horizontal="right" vertical="center"/>
    </xf>
    <xf numFmtId="43" fontId="10" fillId="0" borderId="0" applyFont="0" applyFill="0" applyBorder="0" applyAlignment="0" applyProtection="0"/>
    <xf numFmtId="9" fontId="10" fillId="0" borderId="0" applyFont="0" applyFill="0" applyBorder="0" applyAlignment="0" applyProtection="0"/>
    <xf numFmtId="0" fontId="10" fillId="0" borderId="0"/>
    <xf numFmtId="44" fontId="10" fillId="0" borderId="0" applyFont="0" applyFill="0" applyBorder="0" applyAlignment="0" applyProtection="0"/>
    <xf numFmtId="9" fontId="10" fillId="0" borderId="0" applyFont="0" applyFill="0" applyBorder="0" applyAlignment="0" applyProtection="0"/>
    <xf numFmtId="0" fontId="10" fillId="0" borderId="0"/>
    <xf numFmtId="43" fontId="10" fillId="0" borderId="0" applyFont="0" applyFill="0" applyBorder="0" applyAlignment="0" applyProtection="0"/>
    <xf numFmtId="0" fontId="32" fillId="6" borderId="26" applyNumberFormat="0" applyProtection="0">
      <alignment horizontal="left" vertical="center" indent="1"/>
    </xf>
    <xf numFmtId="0" fontId="32" fillId="6" borderId="26" applyNumberFormat="0" applyProtection="0">
      <alignment horizontal="left" vertical="center" indent="1"/>
    </xf>
    <xf numFmtId="0" fontId="32" fillId="6" borderId="26" applyNumberFormat="0" applyProtection="0">
      <alignment horizontal="left" vertical="center" indent="1"/>
    </xf>
    <xf numFmtId="4" fontId="34" fillId="15" borderId="26" applyNumberFormat="0" applyProtection="0">
      <alignment horizontal="left" vertical="center" indent="1"/>
    </xf>
    <xf numFmtId="4" fontId="34" fillId="17" borderId="26" applyNumberFormat="0" applyProtection="0">
      <alignment horizontal="left" vertical="center" indent="1"/>
    </xf>
    <xf numFmtId="0" fontId="32" fillId="17" borderId="26" applyNumberFormat="0" applyProtection="0">
      <alignment horizontal="left" vertical="center" indent="1"/>
    </xf>
    <xf numFmtId="0" fontId="32" fillId="17" borderId="26" applyNumberFormat="0" applyProtection="0">
      <alignment horizontal="left" vertical="center" indent="1"/>
    </xf>
    <xf numFmtId="0" fontId="32" fillId="18" borderId="26" applyNumberFormat="0" applyProtection="0">
      <alignment horizontal="left" vertical="center" indent="1"/>
    </xf>
    <xf numFmtId="0" fontId="32" fillId="18" borderId="26" applyNumberFormat="0" applyProtection="0">
      <alignment horizontal="left" vertical="center" indent="1"/>
    </xf>
    <xf numFmtId="0" fontId="32" fillId="19" borderId="26" applyNumberFormat="0" applyProtection="0">
      <alignment horizontal="left" vertical="center" indent="1"/>
    </xf>
    <xf numFmtId="0" fontId="32" fillId="19" borderId="26" applyNumberFormat="0" applyProtection="0">
      <alignment horizontal="left" vertical="center" indent="1"/>
    </xf>
    <xf numFmtId="0" fontId="32" fillId="6" borderId="26" applyNumberFormat="0" applyProtection="0">
      <alignment horizontal="left" vertical="center" indent="1"/>
    </xf>
    <xf numFmtId="0" fontId="32" fillId="6" borderId="26" applyNumberFormat="0" applyProtection="0">
      <alignment horizontal="left" vertical="center" indent="1"/>
    </xf>
    <xf numFmtId="0" fontId="32" fillId="6" borderId="26" applyNumberFormat="0" applyProtection="0">
      <alignment horizontal="left" vertical="center" indent="1"/>
    </xf>
    <xf numFmtId="0" fontId="10" fillId="0" borderId="0"/>
    <xf numFmtId="0" fontId="10" fillId="0" borderId="0"/>
    <xf numFmtId="4" fontId="25" fillId="23" borderId="28" applyNumberFormat="0" applyProtection="0">
      <alignment vertical="center"/>
    </xf>
    <xf numFmtId="4" fontId="45" fillId="5" borderId="28" applyNumberFormat="0" applyProtection="0">
      <alignment vertical="center"/>
    </xf>
    <xf numFmtId="4" fontId="25" fillId="5" borderId="28" applyNumberFormat="0" applyProtection="0">
      <alignment horizontal="left" vertical="center" indent="1"/>
    </xf>
    <xf numFmtId="0" fontId="25" fillId="5" borderId="28" applyNumberFormat="0" applyProtection="0">
      <alignment horizontal="left" vertical="top" indent="1"/>
    </xf>
    <xf numFmtId="4" fontId="34" fillId="25" borderId="28" applyNumberFormat="0" applyProtection="0">
      <alignment horizontal="right" vertical="center"/>
    </xf>
    <xf numFmtId="4" fontId="34" fillId="26" borderId="28" applyNumberFormat="0" applyProtection="0">
      <alignment horizontal="right" vertical="center"/>
    </xf>
    <xf numFmtId="4" fontId="34" fillId="27" borderId="28" applyNumberFormat="0" applyProtection="0">
      <alignment horizontal="right" vertical="center"/>
    </xf>
    <xf numFmtId="4" fontId="34" fillId="28" borderId="28" applyNumberFormat="0" applyProtection="0">
      <alignment horizontal="right" vertical="center"/>
    </xf>
    <xf numFmtId="4" fontId="34" fillId="29" borderId="28" applyNumberFormat="0" applyProtection="0">
      <alignment horizontal="right" vertical="center"/>
    </xf>
    <xf numFmtId="4" fontId="34" fillId="30" borderId="28" applyNumberFormat="0" applyProtection="0">
      <alignment horizontal="right" vertical="center"/>
    </xf>
    <xf numFmtId="4" fontId="34" fillId="31" borderId="28" applyNumberFormat="0" applyProtection="0">
      <alignment horizontal="right" vertical="center"/>
    </xf>
    <xf numFmtId="4" fontId="34" fillId="32" borderId="28" applyNumberFormat="0" applyProtection="0">
      <alignment horizontal="right" vertical="center"/>
    </xf>
    <xf numFmtId="4" fontId="34" fillId="33" borderId="28" applyNumberFormat="0" applyProtection="0">
      <alignment horizontal="right" vertical="center"/>
    </xf>
    <xf numFmtId="4" fontId="34" fillId="36" borderId="28" applyNumberFormat="0" applyProtection="0">
      <alignment horizontal="right" vertical="center"/>
    </xf>
    <xf numFmtId="0" fontId="32" fillId="16" borderId="28" applyNumberFormat="0" applyProtection="0">
      <alignment horizontal="left" vertical="center" indent="1"/>
    </xf>
    <xf numFmtId="0" fontId="32" fillId="16" borderId="28" applyNumberFormat="0" applyProtection="0">
      <alignment horizontal="left" vertical="top" indent="1"/>
    </xf>
    <xf numFmtId="0" fontId="32" fillId="24" borderId="28" applyNumberFormat="0" applyProtection="0">
      <alignment horizontal="left" vertical="center" indent="1"/>
    </xf>
    <xf numFmtId="0" fontId="32" fillId="24" borderId="28" applyNumberFormat="0" applyProtection="0">
      <alignment horizontal="left" vertical="top" indent="1"/>
    </xf>
    <xf numFmtId="0" fontId="32" fillId="37" borderId="28" applyNumberFormat="0" applyProtection="0">
      <alignment horizontal="left" vertical="center" indent="1"/>
    </xf>
    <xf numFmtId="0" fontId="32" fillId="37" borderId="28" applyNumberFormat="0" applyProtection="0">
      <alignment horizontal="left" vertical="top" indent="1"/>
    </xf>
    <xf numFmtId="0" fontId="32" fillId="38" borderId="28" applyNumberFormat="0" applyProtection="0">
      <alignment horizontal="left" vertical="center" indent="1"/>
    </xf>
    <xf numFmtId="0" fontId="32" fillId="38" borderId="28" applyNumberFormat="0" applyProtection="0">
      <alignment horizontal="left" vertical="top" indent="1"/>
    </xf>
    <xf numFmtId="4" fontId="34" fillId="20" borderId="28" applyNumberFormat="0" applyProtection="0">
      <alignment vertical="center"/>
    </xf>
    <xf numFmtId="4" fontId="35" fillId="20" borderId="28" applyNumberFormat="0" applyProtection="0">
      <alignment vertical="center"/>
    </xf>
    <xf numFmtId="4" fontId="34" fillId="20" borderId="28" applyNumberFormat="0" applyProtection="0">
      <alignment horizontal="left" vertical="center" indent="1"/>
    </xf>
    <xf numFmtId="0" fontId="34" fillId="20" borderId="28" applyNumberFormat="0" applyProtection="0">
      <alignment horizontal="left" vertical="top" indent="1"/>
    </xf>
    <xf numFmtId="4" fontId="34" fillId="35" borderId="28" applyNumberFormat="0" applyProtection="0">
      <alignment horizontal="right" vertical="center"/>
    </xf>
    <xf numFmtId="4" fontId="35" fillId="35" borderId="28" applyNumberFormat="0" applyProtection="0">
      <alignment horizontal="right" vertical="center"/>
    </xf>
    <xf numFmtId="4" fontId="34" fillId="36" borderId="28" applyNumberFormat="0" applyProtection="0">
      <alignment horizontal="left" vertical="center" indent="1"/>
    </xf>
    <xf numFmtId="0" fontId="34" fillId="24" borderId="28" applyNumberFormat="0" applyProtection="0">
      <alignment horizontal="left" vertical="top" indent="1"/>
    </xf>
    <xf numFmtId="4" fontId="37" fillId="35" borderId="28" applyNumberFormat="0" applyProtection="0">
      <alignment horizontal="right" vertical="center"/>
    </xf>
    <xf numFmtId="0" fontId="10" fillId="0" borderId="0"/>
    <xf numFmtId="4" fontId="34" fillId="5" borderId="26" applyNumberFormat="0" applyProtection="0">
      <alignment horizontal="left" vertical="center" indent="1"/>
    </xf>
    <xf numFmtId="0" fontId="32" fillId="6" borderId="26" applyNumberFormat="0" applyProtection="0">
      <alignment horizontal="left" vertical="center" indent="1"/>
    </xf>
    <xf numFmtId="0" fontId="32" fillId="6" borderId="26" applyNumberFormat="0" applyProtection="0">
      <alignment horizontal="left" vertical="center" indent="1"/>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4" fontId="34" fillId="5" borderId="26" applyNumberFormat="0" applyProtection="0">
      <alignment vertical="center"/>
    </xf>
    <xf numFmtId="4" fontId="35" fillId="5" borderId="26" applyNumberFormat="0" applyProtection="0">
      <alignment vertical="center"/>
    </xf>
    <xf numFmtId="4" fontId="34" fillId="5" borderId="26" applyNumberFormat="0" applyProtection="0">
      <alignment horizontal="left" vertical="center" indent="1"/>
    </xf>
    <xf numFmtId="4" fontId="34" fillId="7" borderId="26" applyNumberFormat="0" applyProtection="0">
      <alignment horizontal="right" vertical="center"/>
    </xf>
    <xf numFmtId="4" fontId="34" fillId="8" borderId="26" applyNumberFormat="0" applyProtection="0">
      <alignment horizontal="right" vertical="center"/>
    </xf>
    <xf numFmtId="4" fontId="34" fillId="2" borderId="26" applyNumberFormat="0" applyProtection="0">
      <alignment horizontal="right" vertical="center"/>
    </xf>
    <xf numFmtId="4" fontId="34" fillId="9" borderId="26" applyNumberFormat="0" applyProtection="0">
      <alignment horizontal="right" vertical="center"/>
    </xf>
    <xf numFmtId="4" fontId="34" fillId="10" borderId="26" applyNumberFormat="0" applyProtection="0">
      <alignment horizontal="right" vertical="center"/>
    </xf>
    <xf numFmtId="4" fontId="34" fillId="11" borderId="26" applyNumberFormat="0" applyProtection="0">
      <alignment horizontal="right" vertical="center"/>
    </xf>
    <xf numFmtId="4" fontId="34" fillId="12" borderId="26" applyNumberFormat="0" applyProtection="0">
      <alignment horizontal="right" vertical="center"/>
    </xf>
    <xf numFmtId="4" fontId="34" fillId="13" borderId="26" applyNumberFormat="0" applyProtection="0">
      <alignment horizontal="right" vertical="center"/>
    </xf>
    <xf numFmtId="4" fontId="34" fillId="3" borderId="26" applyNumberFormat="0" applyProtection="0">
      <alignment horizontal="right" vertical="center"/>
    </xf>
    <xf numFmtId="4" fontId="25" fillId="14" borderId="26" applyNumberFormat="0" applyProtection="0">
      <alignment horizontal="left" vertical="center" indent="1"/>
    </xf>
    <xf numFmtId="0" fontId="32" fillId="6" borderId="26" applyNumberFormat="0" applyProtection="0">
      <alignment horizontal="left" vertical="center" indent="1"/>
    </xf>
    <xf numFmtId="4" fontId="34" fillId="15" borderId="26" applyNumberFormat="0" applyProtection="0">
      <alignment horizontal="left" vertical="center" indent="1"/>
    </xf>
    <xf numFmtId="4" fontId="34" fillId="17" borderId="26" applyNumberFormat="0" applyProtection="0">
      <alignment horizontal="left" vertical="center" indent="1"/>
    </xf>
    <xf numFmtId="0" fontId="32" fillId="17" borderId="26" applyNumberFormat="0" applyProtection="0">
      <alignment horizontal="left" vertical="center" indent="1"/>
    </xf>
    <xf numFmtId="0" fontId="32" fillId="17" borderId="26" applyNumberFormat="0" applyProtection="0">
      <alignment horizontal="left" vertical="center" indent="1"/>
    </xf>
    <xf numFmtId="0" fontId="32" fillId="18" borderId="26" applyNumberFormat="0" applyProtection="0">
      <alignment horizontal="left" vertical="center" indent="1"/>
    </xf>
    <xf numFmtId="0" fontId="32" fillId="18" borderId="26" applyNumberFormat="0" applyProtection="0">
      <alignment horizontal="left" vertical="center" indent="1"/>
    </xf>
    <xf numFmtId="0" fontId="32" fillId="19" borderId="26" applyNumberFormat="0" applyProtection="0">
      <alignment horizontal="left" vertical="center" indent="1"/>
    </xf>
    <xf numFmtId="0" fontId="32" fillId="19" borderId="26" applyNumberFormat="0" applyProtection="0">
      <alignment horizontal="left" vertical="center" indent="1"/>
    </xf>
    <xf numFmtId="0" fontId="32" fillId="6" borderId="26" applyNumberFormat="0" applyProtection="0">
      <alignment horizontal="left" vertical="center" indent="1"/>
    </xf>
    <xf numFmtId="0" fontId="32" fillId="6" borderId="26" applyNumberFormat="0" applyProtection="0">
      <alignment horizontal="left" vertical="center" indent="1"/>
    </xf>
    <xf numFmtId="4" fontId="34" fillId="20" borderId="26" applyNumberFormat="0" applyProtection="0">
      <alignment vertical="center"/>
    </xf>
    <xf numFmtId="4" fontId="35" fillId="20" borderId="26" applyNumberFormat="0" applyProtection="0">
      <alignment vertical="center"/>
    </xf>
    <xf numFmtId="4" fontId="34" fillId="20" borderId="26" applyNumberFormat="0" applyProtection="0">
      <alignment horizontal="left" vertical="center" indent="1"/>
    </xf>
    <xf numFmtId="4" fontId="34" fillId="20" borderId="26" applyNumberFormat="0" applyProtection="0">
      <alignment horizontal="left" vertical="center" indent="1"/>
    </xf>
    <xf numFmtId="4" fontId="34" fillId="15" borderId="26" applyNumberFormat="0" applyProtection="0">
      <alignment horizontal="right" vertical="center"/>
    </xf>
    <xf numFmtId="4" fontId="35" fillId="15" borderId="26" applyNumberFormat="0" applyProtection="0">
      <alignment horizontal="right" vertical="center"/>
    </xf>
    <xf numFmtId="0" fontId="32" fillId="6" borderId="26" applyNumberFormat="0" applyProtection="0">
      <alignment horizontal="left" vertical="center" indent="1"/>
    </xf>
    <xf numFmtId="4" fontId="37" fillId="15" borderId="26" applyNumberFormat="0" applyProtection="0">
      <alignment horizontal="right" vertical="center"/>
    </xf>
    <xf numFmtId="43" fontId="10" fillId="0" borderId="0" applyFont="0" applyFill="0" applyBorder="0" applyAlignment="0" applyProtection="0"/>
    <xf numFmtId="9" fontId="10" fillId="0" borderId="0" applyFont="0" applyFill="0" applyBorder="0" applyAlignment="0" applyProtection="0"/>
    <xf numFmtId="0" fontId="10" fillId="0" borderId="0"/>
    <xf numFmtId="44" fontId="10" fillId="0" borderId="0" applyFont="0" applyFill="0" applyBorder="0" applyAlignment="0" applyProtection="0"/>
    <xf numFmtId="9" fontId="10" fillId="0" borderId="0" applyFont="0" applyFill="0" applyBorder="0" applyAlignment="0" applyProtection="0"/>
    <xf numFmtId="43" fontId="10" fillId="0" borderId="0" applyFont="0" applyFill="0" applyBorder="0" applyAlignment="0" applyProtection="0"/>
    <xf numFmtId="0" fontId="10" fillId="0" borderId="0"/>
    <xf numFmtId="0" fontId="32" fillId="6" borderId="26" applyNumberFormat="0" applyProtection="0">
      <alignment horizontal="left" vertical="center" indent="1"/>
    </xf>
    <xf numFmtId="4" fontId="34" fillId="15" borderId="26" applyNumberFormat="0" applyProtection="0">
      <alignment horizontal="left" vertical="center" indent="1"/>
    </xf>
    <xf numFmtId="4" fontId="34" fillId="17" borderId="26" applyNumberFormat="0" applyProtection="0">
      <alignment horizontal="left" vertical="center" indent="1"/>
    </xf>
    <xf numFmtId="0" fontId="32" fillId="17" borderId="26" applyNumberFormat="0" applyProtection="0">
      <alignment horizontal="left" vertical="center" indent="1"/>
    </xf>
    <xf numFmtId="0" fontId="32" fillId="17" borderId="26" applyNumberFormat="0" applyProtection="0">
      <alignment horizontal="left" vertical="center" indent="1"/>
    </xf>
    <xf numFmtId="0" fontId="32" fillId="18" borderId="26" applyNumberFormat="0" applyProtection="0">
      <alignment horizontal="left" vertical="center" indent="1"/>
    </xf>
    <xf numFmtId="0" fontId="32" fillId="18" borderId="26" applyNumberFormat="0" applyProtection="0">
      <alignment horizontal="left" vertical="center" indent="1"/>
    </xf>
    <xf numFmtId="0" fontId="32" fillId="19" borderId="26" applyNumberFormat="0" applyProtection="0">
      <alignment horizontal="left" vertical="center" indent="1"/>
    </xf>
    <xf numFmtId="0" fontId="32" fillId="19" borderId="26" applyNumberFormat="0" applyProtection="0">
      <alignment horizontal="left" vertical="center" indent="1"/>
    </xf>
    <xf numFmtId="0" fontId="32" fillId="6" borderId="26" applyNumberFormat="0" applyProtection="0">
      <alignment horizontal="left" vertical="center" indent="1"/>
    </xf>
    <xf numFmtId="0" fontId="32" fillId="6" borderId="26" applyNumberFormat="0" applyProtection="0">
      <alignment horizontal="left" vertical="center" indent="1"/>
    </xf>
    <xf numFmtId="0" fontId="32" fillId="6" borderId="26" applyNumberFormat="0" applyProtection="0">
      <alignment horizontal="left" vertical="center" indent="1"/>
    </xf>
    <xf numFmtId="0" fontId="10" fillId="0" borderId="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0" fontId="32" fillId="6" borderId="26" applyNumberFormat="0" applyProtection="0">
      <alignment horizontal="left" vertical="center" indent="1"/>
    </xf>
    <xf numFmtId="0" fontId="32" fillId="6" borderId="26" applyNumberFormat="0" applyProtection="0">
      <alignment horizontal="left" vertical="center" indent="1"/>
    </xf>
    <xf numFmtId="4" fontId="34" fillId="5" borderId="26" applyNumberFormat="0" applyProtection="0">
      <alignment horizontal="left" vertical="center" indent="1"/>
    </xf>
    <xf numFmtId="0" fontId="32" fillId="6" borderId="26" applyNumberFormat="0" applyProtection="0">
      <alignment horizontal="left" vertical="center" indent="1"/>
    </xf>
    <xf numFmtId="4" fontId="34" fillId="15" borderId="26" applyNumberFormat="0" applyProtection="0">
      <alignment horizontal="right" vertical="center"/>
    </xf>
    <xf numFmtId="4" fontId="34" fillId="5" borderId="26" applyNumberFormat="0" applyProtection="0">
      <alignment vertical="center"/>
    </xf>
    <xf numFmtId="4" fontId="34" fillId="5" borderId="26" applyNumberFormat="0" applyProtection="0">
      <alignment horizontal="left" vertical="center" indent="1"/>
    </xf>
    <xf numFmtId="0" fontId="32" fillId="0" borderId="0"/>
    <xf numFmtId="0" fontId="32" fillId="0" borderId="0"/>
    <xf numFmtId="0" fontId="10" fillId="0" borderId="0"/>
    <xf numFmtId="0" fontId="10" fillId="0" borderId="0"/>
    <xf numFmtId="0" fontId="32" fillId="0" borderId="0"/>
    <xf numFmtId="43" fontId="32" fillId="0" borderId="0" applyFont="0" applyFill="0" applyBorder="0" applyAlignment="0" applyProtection="0"/>
    <xf numFmtId="43" fontId="32"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32"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8" fillId="0" borderId="0"/>
    <xf numFmtId="0" fontId="7" fillId="0" borderId="0"/>
    <xf numFmtId="43" fontId="7" fillId="0" borderId="0" applyFont="0" applyFill="0" applyBorder="0" applyAlignment="0" applyProtection="0"/>
    <xf numFmtId="0" fontId="1" fillId="0" borderId="0"/>
  </cellStyleXfs>
  <cellXfs count="1703">
    <xf numFmtId="164" fontId="0" fillId="0" borderId="0" xfId="0"/>
    <xf numFmtId="0" fontId="40" fillId="21" borderId="0" xfId="162" applyFont="1" applyFill="1"/>
    <xf numFmtId="0" fontId="49" fillId="21" borderId="0" xfId="387" applyFont="1" applyFill="1"/>
    <xf numFmtId="0" fontId="42" fillId="21" borderId="0" xfId="513" applyFont="1" applyFill="1"/>
    <xf numFmtId="168" fontId="31" fillId="21" borderId="0" xfId="386" applyNumberFormat="1" applyFont="1" applyFill="1"/>
    <xf numFmtId="0" fontId="49" fillId="21" borderId="0" xfId="17" applyFont="1" applyFill="1"/>
    <xf numFmtId="0" fontId="50" fillId="21" borderId="0" xfId="17" applyFont="1" applyFill="1" applyAlignment="1">
      <alignment horizontal="center"/>
    </xf>
    <xf numFmtId="0" fontId="53" fillId="21" borderId="0" xfId="17" applyFont="1" applyFill="1"/>
    <xf numFmtId="0" fontId="49" fillId="21" borderId="0" xfId="233" applyFont="1" applyFill="1" applyAlignment="1">
      <alignment horizontal="left" wrapText="1"/>
    </xf>
    <xf numFmtId="0" fontId="49" fillId="21" borderId="0" xfId="151" applyFont="1" applyFill="1"/>
    <xf numFmtId="0" fontId="49" fillId="21" borderId="0" xfId="162" applyFont="1" applyFill="1"/>
    <xf numFmtId="0" fontId="50" fillId="21" borderId="0" xfId="162" applyFont="1" applyFill="1" applyAlignment="1">
      <alignment horizontal="center"/>
    </xf>
    <xf numFmtId="0" fontId="49" fillId="21" borderId="0" xfId="162" applyFont="1" applyFill="1" applyAlignment="1">
      <alignment horizontal="center"/>
    </xf>
    <xf numFmtId="0" fontId="50" fillId="21" borderId="0" xfId="162" applyFont="1" applyFill="1"/>
    <xf numFmtId="41" fontId="49" fillId="21" borderId="0" xfId="162" applyNumberFormat="1" applyFont="1" applyFill="1"/>
    <xf numFmtId="41" fontId="50" fillId="21" borderId="3" xfId="162" applyNumberFormat="1" applyFont="1" applyFill="1" applyBorder="1"/>
    <xf numFmtId="41" fontId="50" fillId="21" borderId="0" xfId="162" applyNumberFormat="1" applyFont="1" applyFill="1"/>
    <xf numFmtId="0" fontId="20" fillId="21" borderId="0" xfId="162" applyFont="1" applyFill="1"/>
    <xf numFmtId="43" fontId="49" fillId="0" borderId="0" xfId="410" applyFont="1" applyFill="1"/>
    <xf numFmtId="43" fontId="42" fillId="21" borderId="0" xfId="410" applyFont="1" applyFill="1"/>
    <xf numFmtId="0" fontId="50" fillId="21" borderId="0" xfId="513" applyFont="1" applyFill="1"/>
    <xf numFmtId="0" fontId="49" fillId="21" borderId="0" xfId="513" applyFont="1" applyFill="1"/>
    <xf numFmtId="43" fontId="49" fillId="21" borderId="0" xfId="410" applyFont="1" applyFill="1"/>
    <xf numFmtId="0" fontId="53" fillId="21" borderId="0" xfId="513" applyFont="1" applyFill="1"/>
    <xf numFmtId="14" fontId="50" fillId="39" borderId="0" xfId="410" applyNumberFormat="1" applyFont="1" applyFill="1" applyAlignment="1">
      <alignment horizontal="center"/>
    </xf>
    <xf numFmtId="14" fontId="49" fillId="21" borderId="0" xfId="410" applyNumberFormat="1" applyFont="1" applyFill="1" applyAlignment="1">
      <alignment horizontal="center"/>
    </xf>
    <xf numFmtId="184" fontId="49" fillId="21" borderId="0" xfId="513" applyNumberFormat="1" applyFont="1" applyFill="1"/>
    <xf numFmtId="0" fontId="56" fillId="21" borderId="0" xfId="387" applyFont="1" applyFill="1"/>
    <xf numFmtId="0" fontId="49" fillId="0" borderId="0" xfId="387" applyFont="1" applyAlignment="1">
      <alignment horizontal="center"/>
    </xf>
    <xf numFmtId="0" fontId="50" fillId="0" borderId="0" xfId="387" applyFont="1" applyAlignment="1">
      <alignment horizontal="center"/>
    </xf>
    <xf numFmtId="41" fontId="50" fillId="21" borderId="17" xfId="162" applyNumberFormat="1" applyFont="1" applyFill="1" applyBorder="1"/>
    <xf numFmtId="43" fontId="49" fillId="21" borderId="0" xfId="161" applyFont="1" applyFill="1"/>
    <xf numFmtId="0" fontId="49" fillId="0" borderId="0" xfId="513" applyFont="1"/>
    <xf numFmtId="164" fontId="59" fillId="0" borderId="0" xfId="0" applyFont="1"/>
    <xf numFmtId="43" fontId="50" fillId="0" borderId="0" xfId="410" applyFont="1" applyFill="1" applyAlignment="1" applyProtection="1">
      <alignment horizontal="right"/>
    </xf>
    <xf numFmtId="43" fontId="60" fillId="0" borderId="0" xfId="410" applyFont="1" applyFill="1" applyProtection="1"/>
    <xf numFmtId="43" fontId="20" fillId="0" borderId="0" xfId="410" applyFont="1" applyFill="1"/>
    <xf numFmtId="43" fontId="49" fillId="0" borderId="0" xfId="410" applyFont="1" applyFill="1" applyBorder="1"/>
    <xf numFmtId="0" fontId="49" fillId="0" borderId="0" xfId="387" quotePrefix="1" applyFont="1" applyAlignment="1">
      <alignment horizontal="center"/>
    </xf>
    <xf numFmtId="43" fontId="50" fillId="0" borderId="2" xfId="410" applyFont="1" applyFill="1" applyBorder="1" applyAlignment="1">
      <alignment horizontal="center" wrapText="1"/>
    </xf>
    <xf numFmtId="168" fontId="49" fillId="39" borderId="0" xfId="410" applyNumberFormat="1" applyFont="1" applyFill="1" applyBorder="1"/>
    <xf numFmtId="168" fontId="49" fillId="0" borderId="0" xfId="410" applyNumberFormat="1" applyFont="1" applyFill="1" applyBorder="1"/>
    <xf numFmtId="0" fontId="50" fillId="39" borderId="0" xfId="513" applyFont="1" applyFill="1"/>
    <xf numFmtId="164" fontId="50" fillId="21" borderId="0" xfId="0" applyFont="1" applyFill="1"/>
    <xf numFmtId="164" fontId="49" fillId="21" borderId="0" xfId="0" applyFont="1" applyFill="1"/>
    <xf numFmtId="14" fontId="50" fillId="21" borderId="0" xfId="0" applyNumberFormat="1" applyFont="1" applyFill="1" applyAlignment="1">
      <alignment horizontal="right"/>
    </xf>
    <xf numFmtId="164" fontId="20" fillId="21" borderId="0" xfId="0" applyFont="1" applyFill="1"/>
    <xf numFmtId="0" fontId="20" fillId="21" borderId="0" xfId="8" applyFont="1" applyFill="1"/>
    <xf numFmtId="0" fontId="20" fillId="21" borderId="0" xfId="8" applyFont="1" applyFill="1" applyProtection="1">
      <protection locked="0"/>
    </xf>
    <xf numFmtId="0" fontId="49" fillId="21" borderId="0" xfId="8" applyFont="1" applyFill="1"/>
    <xf numFmtId="0" fontId="50" fillId="21" borderId="0" xfId="151" applyFont="1" applyFill="1" applyAlignment="1">
      <alignment horizontal="center"/>
    </xf>
    <xf numFmtId="0" fontId="50" fillId="21" borderId="0" xfId="0" applyNumberFormat="1" applyFont="1" applyFill="1" applyAlignment="1">
      <alignment horizontal="center" wrapText="1"/>
    </xf>
    <xf numFmtId="10" fontId="50" fillId="21" borderId="0" xfId="0" applyNumberFormat="1" applyFont="1" applyFill="1" applyAlignment="1">
      <alignment horizontal="center"/>
    </xf>
    <xf numFmtId="0" fontId="49" fillId="21" borderId="0" xfId="0" applyNumberFormat="1" applyFont="1" applyFill="1"/>
    <xf numFmtId="0" fontId="50" fillId="21" borderId="2" xfId="0" applyNumberFormat="1" applyFont="1" applyFill="1" applyBorder="1" applyAlignment="1">
      <alignment horizontal="center" wrapText="1"/>
    </xf>
    <xf numFmtId="1" fontId="50" fillId="21" borderId="0" xfId="0" applyNumberFormat="1" applyFont="1" applyFill="1" applyAlignment="1">
      <alignment horizontal="center"/>
    </xf>
    <xf numFmtId="0" fontId="50" fillId="21" borderId="0" xfId="0" applyNumberFormat="1" applyFont="1" applyFill="1" applyAlignment="1">
      <alignment horizontal="left"/>
    </xf>
    <xf numFmtId="3" fontId="50" fillId="21" borderId="0" xfId="0" applyNumberFormat="1" applyFont="1" applyFill="1"/>
    <xf numFmtId="0" fontId="50" fillId="21" borderId="0" xfId="0" applyNumberFormat="1" applyFont="1" applyFill="1"/>
    <xf numFmtId="1" fontId="50" fillId="21" borderId="0" xfId="0" applyNumberFormat="1" applyFont="1" applyFill="1" applyAlignment="1">
      <alignment horizontal="left"/>
    </xf>
    <xf numFmtId="0" fontId="50" fillId="21" borderId="0" xfId="0" applyNumberFormat="1" applyFont="1" applyFill="1" applyAlignment="1">
      <alignment horizontal="right"/>
    </xf>
    <xf numFmtId="3" fontId="49" fillId="21" borderId="0" xfId="0" applyNumberFormat="1" applyFont="1" applyFill="1"/>
    <xf numFmtId="0" fontId="49" fillId="39" borderId="0" xfId="0" applyNumberFormat="1" applyFont="1" applyFill="1"/>
    <xf numFmtId="1" fontId="50" fillId="39" borderId="2" xfId="0" quotePrefix="1" applyNumberFormat="1" applyFont="1" applyFill="1" applyBorder="1" applyAlignment="1">
      <alignment horizontal="center"/>
    </xf>
    <xf numFmtId="0" fontId="50" fillId="39" borderId="2" xfId="0" quotePrefix="1" applyNumberFormat="1" applyFont="1" applyFill="1" applyBorder="1" applyAlignment="1">
      <alignment horizontal="center"/>
    </xf>
    <xf numFmtId="168" fontId="50" fillId="21" borderId="0" xfId="161" applyNumberFormat="1" applyFont="1" applyFill="1"/>
    <xf numFmtId="168" fontId="49" fillId="21" borderId="0" xfId="161" applyNumberFormat="1" applyFont="1" applyFill="1"/>
    <xf numFmtId="0" fontId="20" fillId="21" borderId="0" xfId="0" applyNumberFormat="1" applyFont="1" applyFill="1"/>
    <xf numFmtId="168" fontId="20" fillId="21" borderId="0" xfId="161" applyNumberFormat="1" applyFont="1" applyFill="1"/>
    <xf numFmtId="0" fontId="49" fillId="0" borderId="0" xfId="387" applyFont="1"/>
    <xf numFmtId="168" fontId="49" fillId="21" borderId="0" xfId="161" applyNumberFormat="1" applyFont="1" applyFill="1" applyProtection="1"/>
    <xf numFmtId="43" fontId="49" fillId="39" borderId="0" xfId="161" applyFont="1" applyFill="1" applyBorder="1" applyProtection="1"/>
    <xf numFmtId="164" fontId="49" fillId="21" borderId="0" xfId="0" applyFont="1" applyFill="1" applyAlignment="1">
      <alignment horizontal="center"/>
    </xf>
    <xf numFmtId="164" fontId="62" fillId="21" borderId="0" xfId="0" applyFont="1" applyFill="1" applyAlignment="1">
      <alignment horizontal="center" wrapText="1"/>
    </xf>
    <xf numFmtId="43" fontId="49" fillId="21" borderId="0" xfId="410" applyFont="1" applyFill="1" applyProtection="1"/>
    <xf numFmtId="43" fontId="49" fillId="21" borderId="0" xfId="410" applyFont="1" applyFill="1" applyAlignment="1" applyProtection="1">
      <alignment horizontal="center"/>
    </xf>
    <xf numFmtId="43" fontId="49" fillId="0" borderId="0" xfId="410" applyFont="1" applyFill="1" applyProtection="1"/>
    <xf numFmtId="164" fontId="50" fillId="21" borderId="0" xfId="0" applyFont="1" applyFill="1" applyAlignment="1">
      <alignment horizontal="right"/>
    </xf>
    <xf numFmtId="164" fontId="49" fillId="21" borderId="0" xfId="0" applyFont="1" applyFill="1" applyAlignment="1">
      <alignment horizontal="left"/>
    </xf>
    <xf numFmtId="43" fontId="49" fillId="21" borderId="0" xfId="161" applyFont="1" applyFill="1" applyProtection="1"/>
    <xf numFmtId="43" fontId="49" fillId="21" borderId="0" xfId="161" applyFont="1" applyFill="1" applyBorder="1" applyProtection="1"/>
    <xf numFmtId="164" fontId="50" fillId="39" borderId="0" xfId="0" applyFont="1" applyFill="1" applyAlignment="1">
      <alignment horizontal="right"/>
    </xf>
    <xf numFmtId="164" fontId="49" fillId="39" borderId="0" xfId="0" applyFont="1" applyFill="1" applyAlignment="1">
      <alignment horizontal="left"/>
    </xf>
    <xf numFmtId="164" fontId="49" fillId="39" borderId="0" xfId="0" applyFont="1" applyFill="1" applyAlignment="1">
      <alignment horizontal="center"/>
    </xf>
    <xf numFmtId="164" fontId="49" fillId="39" borderId="0" xfId="0" applyFont="1" applyFill="1"/>
    <xf numFmtId="164" fontId="50" fillId="21" borderId="0" xfId="0" applyFont="1" applyFill="1" applyAlignment="1">
      <alignment horizontal="left" indent="1"/>
    </xf>
    <xf numFmtId="43" fontId="50" fillId="21" borderId="0" xfId="161" applyFont="1" applyFill="1" applyProtection="1"/>
    <xf numFmtId="164" fontId="50" fillId="21" borderId="0" xfId="0" applyFont="1" applyFill="1" applyAlignment="1">
      <alignment horizontal="left"/>
    </xf>
    <xf numFmtId="0" fontId="49" fillId="0" borderId="0" xfId="72" applyFont="1"/>
    <xf numFmtId="164" fontId="49" fillId="0" borderId="0" xfId="0" applyFont="1"/>
    <xf numFmtId="164" fontId="49" fillId="0" borderId="0" xfId="0" applyFont="1" applyAlignment="1">
      <alignment horizontal="right"/>
    </xf>
    <xf numFmtId="43" fontId="49" fillId="0" borderId="0" xfId="161" applyFont="1" applyFill="1" applyProtection="1"/>
    <xf numFmtId="164" fontId="49" fillId="0" borderId="0" xfId="0" applyFont="1" applyAlignment="1">
      <alignment horizontal="left"/>
    </xf>
    <xf numFmtId="43" fontId="49" fillId="39" borderId="0" xfId="161" applyFont="1" applyFill="1"/>
    <xf numFmtId="164" fontId="29" fillId="21" borderId="0" xfId="0" applyFont="1" applyFill="1" applyAlignment="1" applyProtection="1">
      <alignment vertical="center"/>
      <protection locked="0"/>
    </xf>
    <xf numFmtId="164" fontId="32" fillId="21" borderId="0" xfId="0" applyFont="1" applyFill="1" applyAlignment="1" applyProtection="1">
      <alignment vertical="center"/>
      <protection locked="0"/>
    </xf>
    <xf numFmtId="164" fontId="32" fillId="0" borderId="0" xfId="0" applyFont="1" applyAlignment="1">
      <alignment vertical="center"/>
    </xf>
    <xf numFmtId="164" fontId="24" fillId="21" borderId="0" xfId="0" applyFont="1" applyFill="1" applyAlignment="1" applyProtection="1">
      <alignment vertical="center"/>
      <protection locked="0"/>
    </xf>
    <xf numFmtId="164" fontId="32" fillId="21" borderId="0" xfId="0" applyFont="1" applyFill="1" applyAlignment="1">
      <alignment vertical="center"/>
    </xf>
    <xf numFmtId="164" fontId="29" fillId="21" borderId="0" xfId="0" applyFont="1" applyFill="1" applyAlignment="1" applyProtection="1">
      <alignment horizontal="center" vertical="center"/>
      <protection locked="0"/>
    </xf>
    <xf numFmtId="164" fontId="29" fillId="21" borderId="0" xfId="0" applyFont="1" applyFill="1" applyAlignment="1" applyProtection="1">
      <alignment horizontal="left" vertical="center"/>
      <protection locked="0"/>
    </xf>
    <xf numFmtId="164" fontId="27" fillId="21" borderId="0" xfId="0" applyFont="1" applyFill="1" applyAlignment="1" applyProtection="1">
      <alignment vertical="center"/>
      <protection locked="0"/>
    </xf>
    <xf numFmtId="164" fontId="50" fillId="21" borderId="0" xfId="0" applyFont="1" applyFill="1" applyAlignment="1" applyProtection="1">
      <alignment vertical="center"/>
      <protection locked="0"/>
    </xf>
    <xf numFmtId="164" fontId="20" fillId="21" borderId="0" xfId="0" applyFont="1" applyFill="1" applyAlignment="1" applyProtection="1">
      <alignment vertical="center"/>
      <protection locked="0"/>
    </xf>
    <xf numFmtId="164" fontId="20" fillId="0" borderId="0" xfId="0" applyFont="1" applyAlignment="1">
      <alignment vertical="center"/>
    </xf>
    <xf numFmtId="164" fontId="49" fillId="21" borderId="0" xfId="0" applyFont="1" applyFill="1" applyAlignment="1" applyProtection="1">
      <alignment vertical="center"/>
      <protection locked="0"/>
    </xf>
    <xf numFmtId="169" fontId="64" fillId="21" borderId="0" xfId="0" applyNumberFormat="1" applyFont="1" applyFill="1" applyAlignment="1">
      <alignment horizontal="center"/>
    </xf>
    <xf numFmtId="169" fontId="42" fillId="21" borderId="0" xfId="0" applyNumberFormat="1" applyFont="1" applyFill="1" applyAlignment="1">
      <alignment horizontal="center"/>
    </xf>
    <xf numFmtId="169" fontId="42" fillId="21" borderId="0" xfId="0" applyNumberFormat="1" applyFont="1" applyFill="1"/>
    <xf numFmtId="168" fontId="42" fillId="21" borderId="0" xfId="161" applyNumberFormat="1" applyFont="1" applyFill="1"/>
    <xf numFmtId="168" fontId="65" fillId="21" borderId="0" xfId="161" applyNumberFormat="1" applyFont="1" applyFill="1" applyAlignment="1" applyProtection="1">
      <alignment horizontal="right"/>
    </xf>
    <xf numFmtId="169" fontId="66" fillId="21" borderId="0" xfId="0" applyNumberFormat="1" applyFont="1" applyFill="1" applyAlignment="1">
      <alignment horizontal="center"/>
    </xf>
    <xf numFmtId="169" fontId="67" fillId="21" borderId="0" xfId="0" applyNumberFormat="1" applyFont="1" applyFill="1" applyAlignment="1">
      <alignment horizontal="center"/>
    </xf>
    <xf numFmtId="169" fontId="68" fillId="21" borderId="0" xfId="0" applyNumberFormat="1" applyFont="1" applyFill="1"/>
    <xf numFmtId="169" fontId="67" fillId="21" borderId="0" xfId="0" applyNumberFormat="1" applyFont="1" applyFill="1"/>
    <xf numFmtId="168" fontId="67" fillId="21" borderId="0" xfId="161" applyNumberFormat="1" applyFont="1" applyFill="1" applyProtection="1"/>
    <xf numFmtId="168" fontId="66" fillId="21" borderId="0" xfId="161" applyNumberFormat="1" applyFont="1" applyFill="1"/>
    <xf numFmtId="169" fontId="66" fillId="21" borderId="0" xfId="0" applyNumberFormat="1" applyFont="1" applyFill="1"/>
    <xf numFmtId="169" fontId="52" fillId="21" borderId="0" xfId="0" applyNumberFormat="1" applyFont="1" applyFill="1"/>
    <xf numFmtId="164" fontId="61" fillId="21" borderId="0" xfId="0" applyFont="1" applyFill="1" applyAlignment="1">
      <alignment horizontal="center"/>
    </xf>
    <xf numFmtId="169" fontId="20" fillId="21" borderId="0" xfId="0" applyNumberFormat="1" applyFont="1" applyFill="1" applyAlignment="1">
      <alignment horizontal="center"/>
    </xf>
    <xf numFmtId="169" fontId="20" fillId="21" borderId="0" xfId="0" applyNumberFormat="1" applyFont="1" applyFill="1"/>
    <xf numFmtId="168" fontId="20" fillId="21" borderId="0" xfId="161" applyNumberFormat="1" applyFont="1" applyFill="1" applyAlignment="1"/>
    <xf numFmtId="169" fontId="61" fillId="21" borderId="0" xfId="0" applyNumberFormat="1" applyFont="1" applyFill="1"/>
    <xf numFmtId="169" fontId="69" fillId="21" borderId="0" xfId="0" applyNumberFormat="1" applyFont="1" applyFill="1"/>
    <xf numFmtId="169" fontId="70" fillId="21" borderId="0" xfId="0" applyNumberFormat="1" applyFont="1" applyFill="1"/>
    <xf numFmtId="164" fontId="71" fillId="21" borderId="0" xfId="0" applyFont="1" applyFill="1"/>
    <xf numFmtId="169" fontId="72" fillId="21" borderId="0" xfId="0" applyNumberFormat="1" applyFont="1" applyFill="1"/>
    <xf numFmtId="169" fontId="72" fillId="21" borderId="0" xfId="0" applyNumberFormat="1" applyFont="1" applyFill="1" applyAlignment="1">
      <alignment horizontal="center"/>
    </xf>
    <xf numFmtId="169" fontId="69" fillId="21" borderId="0" xfId="0" applyNumberFormat="1" applyFont="1" applyFill="1" applyAlignment="1">
      <alignment horizontal="center"/>
    </xf>
    <xf numFmtId="169" fontId="73" fillId="21" borderId="0" xfId="0" applyNumberFormat="1" applyFont="1" applyFill="1" applyAlignment="1">
      <alignment horizontal="center"/>
    </xf>
    <xf numFmtId="168" fontId="70" fillId="21" borderId="0" xfId="161" applyNumberFormat="1" applyFont="1" applyFill="1"/>
    <xf numFmtId="164" fontId="64" fillId="21" borderId="0" xfId="0" applyFont="1" applyFill="1"/>
    <xf numFmtId="164" fontId="74" fillId="21" borderId="0" xfId="0" applyFont="1" applyFill="1"/>
    <xf numFmtId="43" fontId="74" fillId="21" borderId="0" xfId="410" applyFont="1" applyFill="1"/>
    <xf numFmtId="164" fontId="59" fillId="21" borderId="0" xfId="0" applyFont="1" applyFill="1"/>
    <xf numFmtId="164" fontId="52" fillId="21" borderId="0" xfId="0" applyFont="1" applyFill="1"/>
    <xf numFmtId="164" fontId="60" fillId="21" borderId="0" xfId="0" applyFont="1" applyFill="1"/>
    <xf numFmtId="164" fontId="75" fillId="21" borderId="0" xfId="0" applyFont="1" applyFill="1"/>
    <xf numFmtId="43" fontId="59" fillId="21" borderId="0" xfId="410" applyFont="1" applyFill="1"/>
    <xf numFmtId="164" fontId="76" fillId="21" borderId="0" xfId="0" applyFont="1" applyFill="1"/>
    <xf numFmtId="164" fontId="66" fillId="21" borderId="0" xfId="0" applyFont="1" applyFill="1"/>
    <xf numFmtId="49" fontId="60" fillId="21" borderId="0" xfId="0" applyNumberFormat="1" applyFont="1" applyFill="1" applyAlignment="1">
      <alignment horizontal="center"/>
    </xf>
    <xf numFmtId="183" fontId="49" fillId="21" borderId="0" xfId="513" applyNumberFormat="1" applyFont="1" applyFill="1"/>
    <xf numFmtId="43" fontId="50" fillId="21" borderId="0" xfId="410" applyFont="1" applyFill="1" applyBorder="1" applyAlignment="1">
      <alignment horizontal="center"/>
    </xf>
    <xf numFmtId="183" fontId="49" fillId="21" borderId="0" xfId="513" applyNumberFormat="1" applyFont="1" applyFill="1" applyAlignment="1">
      <alignment horizontal="center"/>
    </xf>
    <xf numFmtId="43" fontId="50" fillId="21" borderId="17" xfId="410" applyFont="1" applyFill="1" applyBorder="1" applyAlignment="1">
      <alignment horizontal="center"/>
    </xf>
    <xf numFmtId="43" fontId="49" fillId="21" borderId="0" xfId="410" applyFont="1" applyFill="1" applyAlignment="1">
      <alignment horizontal="centerContinuous"/>
    </xf>
    <xf numFmtId="168" fontId="49" fillId="39" borderId="0" xfId="410" applyNumberFormat="1" applyFont="1" applyFill="1"/>
    <xf numFmtId="168" fontId="49" fillId="21" borderId="0" xfId="410" applyNumberFormat="1" applyFont="1" applyFill="1"/>
    <xf numFmtId="183" fontId="49" fillId="21" borderId="0" xfId="513" quotePrefix="1" applyNumberFormat="1" applyFont="1" applyFill="1"/>
    <xf numFmtId="168" fontId="49" fillId="39" borderId="0" xfId="161" applyNumberFormat="1" applyFont="1" applyFill="1"/>
    <xf numFmtId="183" fontId="49" fillId="39" borderId="0" xfId="513" applyNumberFormat="1" applyFont="1" applyFill="1"/>
    <xf numFmtId="168" fontId="49" fillId="21" borderId="0" xfId="410" applyNumberFormat="1" applyFont="1" applyFill="1" applyBorder="1"/>
    <xf numFmtId="168" fontId="49" fillId="21" borderId="17" xfId="410" applyNumberFormat="1" applyFont="1" applyFill="1" applyBorder="1"/>
    <xf numFmtId="168" fontId="49" fillId="39" borderId="17" xfId="410" applyNumberFormat="1" applyFont="1" applyFill="1" applyBorder="1"/>
    <xf numFmtId="168" fontId="49" fillId="0" borderId="17" xfId="410" applyNumberFormat="1" applyFont="1" applyFill="1" applyBorder="1"/>
    <xf numFmtId="168" fontId="49" fillId="0" borderId="0" xfId="410" applyNumberFormat="1" applyFont="1" applyFill="1"/>
    <xf numFmtId="183" fontId="50" fillId="21" borderId="0" xfId="513" applyNumberFormat="1" applyFont="1" applyFill="1" applyAlignment="1">
      <alignment horizontal="center" vertical="center" textRotation="90"/>
    </xf>
    <xf numFmtId="168" fontId="50" fillId="21" borderId="0" xfId="410" applyNumberFormat="1" applyFont="1" applyFill="1" applyAlignment="1">
      <alignment horizontal="center" vertical="center" textRotation="90"/>
    </xf>
    <xf numFmtId="168" fontId="49" fillId="21" borderId="3" xfId="410" applyNumberFormat="1" applyFont="1" applyFill="1" applyBorder="1"/>
    <xf numFmtId="0" fontId="9" fillId="21" borderId="0" xfId="513" applyFont="1" applyFill="1"/>
    <xf numFmtId="43" fontId="9" fillId="21" borderId="0" xfId="410" applyFont="1" applyFill="1"/>
    <xf numFmtId="164" fontId="60" fillId="21" borderId="0" xfId="0" applyFont="1" applyFill="1" applyAlignment="1">
      <alignment horizontal="left"/>
    </xf>
    <xf numFmtId="0" fontId="50" fillId="21" borderId="0" xfId="6" applyFont="1" applyFill="1"/>
    <xf numFmtId="0" fontId="42" fillId="21" borderId="0" xfId="5" applyFont="1" applyFill="1" applyAlignment="1">
      <alignment horizontal="center"/>
    </xf>
    <xf numFmtId="0" fontId="49" fillId="21" borderId="0" xfId="5" applyFont="1" applyFill="1" applyAlignment="1">
      <alignment horizontal="center"/>
    </xf>
    <xf numFmtId="0" fontId="49" fillId="21" borderId="0" xfId="5" applyFont="1" applyFill="1" applyAlignment="1">
      <alignment horizontal="right"/>
    </xf>
    <xf numFmtId="0" fontId="49" fillId="21" borderId="0" xfId="5" applyFont="1" applyFill="1"/>
    <xf numFmtId="0" fontId="42" fillId="21" borderId="0" xfId="5" applyFont="1" applyFill="1"/>
    <xf numFmtId="0" fontId="65" fillId="21" borderId="0" xfId="5" applyFont="1" applyFill="1" applyAlignment="1">
      <alignment horizontal="center"/>
    </xf>
    <xf numFmtId="49" fontId="50" fillId="21" borderId="0" xfId="5" applyNumberFormat="1" applyFont="1" applyFill="1" applyAlignment="1">
      <alignment horizontal="center"/>
    </xf>
    <xf numFmtId="0" fontId="50" fillId="21" borderId="0" xfId="5" applyFont="1" applyFill="1" applyAlignment="1">
      <alignment horizontal="left"/>
    </xf>
    <xf numFmtId="169" fontId="42" fillId="21" borderId="0" xfId="5" applyNumberFormat="1" applyFont="1" applyFill="1"/>
    <xf numFmtId="41" fontId="42" fillId="21" borderId="0" xfId="5" applyNumberFormat="1" applyFont="1" applyFill="1"/>
    <xf numFmtId="41" fontId="77" fillId="39" borderId="0" xfId="9" applyNumberFormat="1" applyFont="1" applyFill="1"/>
    <xf numFmtId="0" fontId="65" fillId="21" borderId="0" xfId="5" applyFont="1" applyFill="1"/>
    <xf numFmtId="5" fontId="42" fillId="21" borderId="0" xfId="5" applyNumberFormat="1" applyFont="1" applyFill="1"/>
    <xf numFmtId="41" fontId="77" fillId="21" borderId="0" xfId="9" applyNumberFormat="1" applyFont="1" applyFill="1"/>
    <xf numFmtId="41" fontId="77" fillId="21" borderId="17" xfId="9" applyNumberFormat="1" applyFont="1" applyFill="1" applyBorder="1"/>
    <xf numFmtId="0" fontId="50" fillId="21" borderId="0" xfId="5" applyFont="1" applyFill="1"/>
    <xf numFmtId="41" fontId="78" fillId="21" borderId="4" xfId="397" applyNumberFormat="1" applyFont="1" applyFill="1" applyBorder="1"/>
    <xf numFmtId="5" fontId="65" fillId="21" borderId="0" xfId="5" applyNumberFormat="1" applyFont="1" applyFill="1"/>
    <xf numFmtId="167" fontId="78" fillId="21" borderId="0" xfId="397" applyNumberFormat="1" applyFont="1" applyFill="1" applyBorder="1"/>
    <xf numFmtId="0" fontId="66" fillId="21" borderId="0" xfId="5" applyFont="1" applyFill="1" applyAlignment="1">
      <alignment horizontal="left"/>
    </xf>
    <xf numFmtId="0" fontId="66" fillId="21" borderId="0" xfId="5" applyFont="1" applyFill="1"/>
    <xf numFmtId="167" fontId="42" fillId="21" borderId="0" xfId="5" applyNumberFormat="1" applyFont="1" applyFill="1"/>
    <xf numFmtId="0" fontId="50" fillId="21" borderId="0" xfId="5" applyFont="1" applyFill="1" applyAlignment="1">
      <alignment horizontal="center"/>
    </xf>
    <xf numFmtId="49" fontId="65" fillId="21" borderId="0" xfId="5" applyNumberFormat="1" applyFont="1" applyFill="1" applyAlignment="1">
      <alignment horizontal="center"/>
    </xf>
    <xf numFmtId="167" fontId="78" fillId="21" borderId="0" xfId="5" applyNumberFormat="1" applyFont="1" applyFill="1"/>
    <xf numFmtId="164" fontId="79" fillId="21" borderId="0" xfId="0" applyFont="1" applyFill="1"/>
    <xf numFmtId="14" fontId="50" fillId="21" borderId="0" xfId="0" applyNumberFormat="1" applyFont="1" applyFill="1" applyAlignment="1">
      <alignment horizontal="left"/>
    </xf>
    <xf numFmtId="0" fontId="49" fillId="21" borderId="0" xfId="6" applyFont="1" applyFill="1"/>
    <xf numFmtId="0" fontId="50" fillId="21" borderId="0" xfId="6" quotePrefix="1" applyFont="1" applyFill="1"/>
    <xf numFmtId="0" fontId="49" fillId="21" borderId="0" xfId="6" applyFont="1" applyFill="1" applyAlignment="1">
      <alignment horizontal="center"/>
    </xf>
    <xf numFmtId="0" fontId="49" fillId="21" borderId="0" xfId="6" applyFont="1" applyFill="1" applyAlignment="1">
      <alignment horizontal="right"/>
    </xf>
    <xf numFmtId="1" fontId="49" fillId="21" borderId="0" xfId="6" applyNumberFormat="1" applyFont="1" applyFill="1" applyAlignment="1">
      <alignment horizontal="left"/>
    </xf>
    <xf numFmtId="49" fontId="49" fillId="21" borderId="0" xfId="6" applyNumberFormat="1" applyFont="1" applyFill="1" applyAlignment="1">
      <alignment horizontal="left"/>
    </xf>
    <xf numFmtId="0" fontId="50" fillId="21" borderId="0" xfId="6" applyFont="1" applyFill="1" applyAlignment="1">
      <alignment horizontal="right"/>
    </xf>
    <xf numFmtId="0" fontId="20" fillId="21" borderId="0" xfId="6" applyFont="1" applyFill="1"/>
    <xf numFmtId="164" fontId="61" fillId="21" borderId="0" xfId="0" applyFont="1" applyFill="1"/>
    <xf numFmtId="164" fontId="20" fillId="39" borderId="0" xfId="0" applyFont="1" applyFill="1"/>
    <xf numFmtId="10" fontId="49" fillId="21" borderId="0" xfId="148" applyNumberFormat="1" applyFont="1" applyFill="1" applyProtection="1"/>
    <xf numFmtId="10" fontId="50" fillId="21" borderId="0" xfId="148" applyNumberFormat="1" applyFont="1" applyFill="1" applyProtection="1"/>
    <xf numFmtId="164" fontId="62" fillId="21" borderId="0" xfId="0" applyFont="1" applyFill="1"/>
    <xf numFmtId="0" fontId="49" fillId="21" borderId="0" xfId="144" applyFont="1" applyFill="1"/>
    <xf numFmtId="41" fontId="49" fillId="39" borderId="0" xfId="364" applyNumberFormat="1" applyFont="1" applyFill="1"/>
    <xf numFmtId="41" fontId="49" fillId="21" borderId="0" xfId="363" applyNumberFormat="1" applyFont="1" applyFill="1"/>
    <xf numFmtId="41" fontId="50" fillId="21" borderId="0" xfId="163" applyNumberFormat="1" applyFont="1" applyFill="1"/>
    <xf numFmtId="0" fontId="50" fillId="21" borderId="0" xfId="144" applyFont="1" applyFill="1"/>
    <xf numFmtId="43" fontId="50" fillId="21" borderId="0" xfId="161" applyFont="1" applyFill="1"/>
    <xf numFmtId="43" fontId="50" fillId="21" borderId="0" xfId="161" applyFont="1" applyFill="1" applyAlignment="1" applyProtection="1">
      <alignment horizontal="right"/>
    </xf>
    <xf numFmtId="43" fontId="76" fillId="21" borderId="0" xfId="161" applyFont="1" applyFill="1" applyAlignment="1" applyProtection="1"/>
    <xf numFmtId="43" fontId="20" fillId="21" borderId="0" xfId="161" applyFont="1" applyFill="1"/>
    <xf numFmtId="0" fontId="49" fillId="21" borderId="0" xfId="144" applyFont="1" applyFill="1" applyAlignment="1">
      <alignment horizontal="center"/>
    </xf>
    <xf numFmtId="43" fontId="50" fillId="21" borderId="0" xfId="161" applyFont="1" applyFill="1" applyAlignment="1">
      <alignment horizontal="center"/>
    </xf>
    <xf numFmtId="0" fontId="50" fillId="21" borderId="0" xfId="144" applyFont="1" applyFill="1" applyAlignment="1">
      <alignment horizontal="center"/>
    </xf>
    <xf numFmtId="10" fontId="49" fillId="21" borderId="0" xfId="146" applyNumberFormat="1" applyFont="1" applyFill="1"/>
    <xf numFmtId="43" fontId="49" fillId="21" borderId="2" xfId="161" applyFont="1" applyFill="1" applyBorder="1"/>
    <xf numFmtId="10" fontId="49" fillId="21" borderId="2" xfId="148" applyNumberFormat="1" applyFont="1" applyFill="1" applyBorder="1"/>
    <xf numFmtId="10" fontId="49" fillId="21" borderId="11" xfId="148" applyNumberFormat="1" applyFont="1" applyFill="1" applyBorder="1"/>
    <xf numFmtId="9" fontId="49" fillId="21" borderId="0" xfId="148" applyFont="1" applyFill="1"/>
    <xf numFmtId="0" fontId="49" fillId="21" borderId="0" xfId="144" applyFont="1" applyFill="1" applyAlignment="1">
      <alignment horizontal="left"/>
    </xf>
    <xf numFmtId="0" fontId="49" fillId="21" borderId="0" xfId="144" quotePrefix="1" applyFont="1" applyFill="1" applyAlignment="1">
      <alignment horizontal="left"/>
    </xf>
    <xf numFmtId="164" fontId="62" fillId="21" borderId="0" xfId="193" applyFont="1" applyFill="1"/>
    <xf numFmtId="164" fontId="49" fillId="21" borderId="0" xfId="193" applyFont="1" applyFill="1"/>
    <xf numFmtId="164" fontId="76" fillId="21" borderId="0" xfId="193" applyFont="1" applyFill="1"/>
    <xf numFmtId="164" fontId="69" fillId="21" borderId="0" xfId="193" applyFont="1" applyFill="1"/>
    <xf numFmtId="164" fontId="60" fillId="21" borderId="0" xfId="193" applyFont="1" applyFill="1"/>
    <xf numFmtId="164" fontId="20" fillId="21" borderId="0" xfId="193" applyFont="1" applyFill="1"/>
    <xf numFmtId="49" fontId="60" fillId="21" borderId="0" xfId="193" applyNumberFormat="1" applyFont="1" applyFill="1" applyAlignment="1">
      <alignment horizontal="center"/>
    </xf>
    <xf numFmtId="164" fontId="20" fillId="21" borderId="0" xfId="0" applyFont="1" applyFill="1" applyAlignment="1">
      <alignment horizontal="center"/>
    </xf>
    <xf numFmtId="0" fontId="61" fillId="21" borderId="0" xfId="8" applyFont="1" applyFill="1"/>
    <xf numFmtId="0" fontId="61" fillId="21" borderId="0" xfId="8" applyFont="1" applyFill="1" applyAlignment="1">
      <alignment horizontal="center"/>
    </xf>
    <xf numFmtId="164" fontId="49" fillId="0" borderId="0" xfId="0" applyFont="1" applyAlignment="1">
      <alignment horizontal="center"/>
    </xf>
    <xf numFmtId="164" fontId="50" fillId="0" borderId="0" xfId="0" applyFont="1" applyAlignment="1">
      <alignment vertical="top"/>
    </xf>
    <xf numFmtId="164" fontId="20" fillId="0" borderId="0" xfId="0" applyFont="1"/>
    <xf numFmtId="164" fontId="60" fillId="0" borderId="0" xfId="0" applyFont="1"/>
    <xf numFmtId="164" fontId="69" fillId="0" borderId="0" xfId="0" applyFont="1"/>
    <xf numFmtId="164" fontId="76" fillId="0" borderId="0" xfId="0" applyFont="1"/>
    <xf numFmtId="0" fontId="50" fillId="0" borderId="0" xfId="387" applyFont="1"/>
    <xf numFmtId="0" fontId="62" fillId="0" borderId="2" xfId="387" applyFont="1" applyBorder="1" applyAlignment="1">
      <alignment horizontal="left"/>
    </xf>
    <xf numFmtId="0" fontId="50" fillId="0" borderId="2" xfId="387" applyFont="1" applyBorder="1" applyAlignment="1">
      <alignment horizontal="left"/>
    </xf>
    <xf numFmtId="0" fontId="50" fillId="0" borderId="2" xfId="387" applyFont="1" applyBorder="1"/>
    <xf numFmtId="0" fontId="62" fillId="0" borderId="0" xfId="387" applyFont="1" applyAlignment="1">
      <alignment horizontal="left"/>
    </xf>
    <xf numFmtId="0" fontId="50" fillId="0" borderId="0" xfId="387" applyFont="1" applyAlignment="1">
      <alignment horizontal="left"/>
    </xf>
    <xf numFmtId="0" fontId="49" fillId="39" borderId="0" xfId="842" applyFont="1" applyFill="1"/>
    <xf numFmtId="0" fontId="50" fillId="39" borderId="0" xfId="842" applyFont="1" applyFill="1" applyAlignment="1">
      <alignment horizontal="center"/>
    </xf>
    <xf numFmtId="0" fontId="49" fillId="0" borderId="0" xfId="842" applyFont="1"/>
    <xf numFmtId="164" fontId="59" fillId="39" borderId="0" xfId="0" applyFont="1" applyFill="1"/>
    <xf numFmtId="14" fontId="50" fillId="21" borderId="0" xfId="193" applyNumberFormat="1" applyFont="1" applyFill="1" applyAlignment="1">
      <alignment horizontal="right"/>
    </xf>
    <xf numFmtId="164" fontId="50" fillId="21" borderId="0" xfId="193" applyFont="1" applyFill="1" applyAlignment="1">
      <alignment horizontal="right"/>
    </xf>
    <xf numFmtId="0" fontId="49" fillId="21" borderId="0" xfId="8" quotePrefix="1" applyFont="1" applyFill="1" applyAlignment="1">
      <alignment horizontal="center"/>
    </xf>
    <xf numFmtId="164" fontId="20" fillId="21" borderId="17" xfId="0" applyFont="1" applyFill="1" applyBorder="1"/>
    <xf numFmtId="164" fontId="69" fillId="21" borderId="0" xfId="0" applyFont="1" applyFill="1"/>
    <xf numFmtId="164" fontId="49" fillId="21" borderId="0" xfId="0" applyFont="1" applyFill="1" applyAlignment="1">
      <alignment wrapText="1"/>
    </xf>
    <xf numFmtId="164" fontId="49" fillId="39" borderId="0" xfId="0" applyFont="1" applyFill="1" applyAlignment="1">
      <alignment wrapText="1"/>
    </xf>
    <xf numFmtId="164" fontId="49" fillId="39" borderId="0" xfId="0" applyFont="1" applyFill="1" applyAlignment="1">
      <alignment horizontal="center" wrapText="1"/>
    </xf>
    <xf numFmtId="168" fontId="49" fillId="39" borderId="0" xfId="161" applyNumberFormat="1" applyFont="1" applyFill="1" applyBorder="1"/>
    <xf numFmtId="168" fontId="49" fillId="39" borderId="0" xfId="161" applyNumberFormat="1" applyFont="1" applyFill="1" applyBorder="1" applyAlignment="1">
      <alignment wrapText="1"/>
    </xf>
    <xf numFmtId="164" fontId="49" fillId="39" borderId="0" xfId="0" quotePrefix="1" applyFont="1" applyFill="1" applyAlignment="1">
      <alignment horizontal="center" wrapText="1"/>
    </xf>
    <xf numFmtId="164" fontId="49" fillId="21" borderId="0" xfId="0" applyFont="1" applyFill="1" applyAlignment="1">
      <alignment horizontal="center" wrapText="1"/>
    </xf>
    <xf numFmtId="168" fontId="50" fillId="21" borderId="0" xfId="161" applyNumberFormat="1" applyFont="1" applyFill="1" applyBorder="1"/>
    <xf numFmtId="5" fontId="49" fillId="21" borderId="0" xfId="147" applyNumberFormat="1" applyFont="1" applyFill="1" applyBorder="1"/>
    <xf numFmtId="0" fontId="50" fillId="21" borderId="0" xfId="8" applyFont="1" applyFill="1"/>
    <xf numFmtId="164" fontId="81" fillId="21" borderId="0" xfId="0" applyFont="1" applyFill="1"/>
    <xf numFmtId="14" fontId="76" fillId="21" borderId="0" xfId="0" applyNumberFormat="1" applyFont="1" applyFill="1" applyAlignment="1">
      <alignment horizontal="left"/>
    </xf>
    <xf numFmtId="164" fontId="76" fillId="21" borderId="0" xfId="0" applyFont="1" applyFill="1" applyAlignment="1">
      <alignment horizontal="right"/>
    </xf>
    <xf numFmtId="0" fontId="66" fillId="21" borderId="0" xfId="8" applyFont="1" applyFill="1"/>
    <xf numFmtId="0" fontId="50" fillId="39" borderId="0" xfId="61" applyFont="1" applyFill="1"/>
    <xf numFmtId="0" fontId="50" fillId="21" borderId="2" xfId="8" applyFont="1" applyFill="1" applyBorder="1" applyAlignment="1">
      <alignment horizontal="center"/>
    </xf>
    <xf numFmtId="0" fontId="50" fillId="21" borderId="0" xfId="8" quotePrefix="1" applyFont="1" applyFill="1" applyAlignment="1">
      <alignment horizontal="center"/>
    </xf>
    <xf numFmtId="168" fontId="49" fillId="21" borderId="0" xfId="9" applyNumberFormat="1" applyFont="1" applyFill="1"/>
    <xf numFmtId="3" fontId="49" fillId="21" borderId="0" xfId="8" applyNumberFormat="1" applyFont="1" applyFill="1"/>
    <xf numFmtId="0" fontId="50" fillId="39" borderId="0" xfId="8" applyFont="1" applyFill="1" applyAlignment="1">
      <alignment horizontal="center"/>
    </xf>
    <xf numFmtId="168" fontId="49" fillId="21" borderId="0" xfId="8" applyNumberFormat="1" applyFont="1" applyFill="1"/>
    <xf numFmtId="41" fontId="50" fillId="21" borderId="0" xfId="147" applyNumberFormat="1" applyFont="1" applyFill="1"/>
    <xf numFmtId="41" fontId="50" fillId="21" borderId="0" xfId="147" applyNumberFormat="1" applyFont="1" applyFill="1" applyBorder="1"/>
    <xf numFmtId="168" fontId="66" fillId="21" borderId="0" xfId="8" applyNumberFormat="1" applyFont="1" applyFill="1"/>
    <xf numFmtId="14" fontId="76" fillId="21" borderId="0" xfId="0" applyNumberFormat="1" applyFont="1" applyFill="1" applyAlignment="1">
      <alignment horizontal="center"/>
    </xf>
    <xf numFmtId="164" fontId="76" fillId="21" borderId="0" xfId="0" applyFont="1" applyFill="1" applyAlignment="1">
      <alignment horizontal="centerContinuous"/>
    </xf>
    <xf numFmtId="164" fontId="76" fillId="39" borderId="0" xfId="0" applyFont="1" applyFill="1" applyAlignment="1">
      <alignment horizontal="centerContinuous"/>
    </xf>
    <xf numFmtId="164" fontId="60" fillId="21" borderId="0" xfId="0" applyFont="1" applyFill="1" applyAlignment="1">
      <alignment horizontal="centerContinuous"/>
    </xf>
    <xf numFmtId="49" fontId="60" fillId="21" borderId="0" xfId="0" applyNumberFormat="1" applyFont="1" applyFill="1" applyAlignment="1">
      <alignment horizontal="centerContinuous"/>
    </xf>
    <xf numFmtId="0" fontId="49" fillId="21" borderId="0" xfId="61" applyFont="1" applyFill="1"/>
    <xf numFmtId="0" fontId="50" fillId="21" borderId="0" xfId="61" applyFont="1" applyFill="1" applyAlignment="1">
      <alignment horizontal="center"/>
    </xf>
    <xf numFmtId="0" fontId="50" fillId="21" borderId="2" xfId="61" applyFont="1" applyFill="1" applyBorder="1" applyAlignment="1">
      <alignment horizontal="center"/>
    </xf>
    <xf numFmtId="0" fontId="49" fillId="39" borderId="0" xfId="61" applyFont="1" applyFill="1"/>
    <xf numFmtId="0" fontId="50" fillId="39" borderId="0" xfId="61" applyFont="1" applyFill="1" applyAlignment="1">
      <alignment horizontal="center"/>
    </xf>
    <xf numFmtId="0" fontId="65" fillId="21" borderId="0" xfId="8" quotePrefix="1" applyFont="1" applyFill="1" applyAlignment="1">
      <alignment horizontal="center"/>
    </xf>
    <xf numFmtId="173" fontId="49" fillId="39" borderId="0" xfId="61" applyNumberFormat="1" applyFont="1" applyFill="1"/>
    <xf numFmtId="3" fontId="49" fillId="39" borderId="0" xfId="61" applyNumberFormat="1" applyFont="1" applyFill="1"/>
    <xf numFmtId="168" fontId="49" fillId="39" borderId="0" xfId="9" applyNumberFormat="1" applyFont="1" applyFill="1"/>
    <xf numFmtId="0" fontId="49" fillId="39" borderId="0" xfId="8" applyFont="1" applyFill="1"/>
    <xf numFmtId="0" fontId="49" fillId="39" borderId="0" xfId="61" quotePrefix="1" applyFont="1" applyFill="1" applyAlignment="1">
      <alignment horizontal="left"/>
    </xf>
    <xf numFmtId="0" fontId="49" fillId="39" borderId="0" xfId="61" applyFont="1" applyFill="1" applyAlignment="1">
      <alignment horizontal="center"/>
    </xf>
    <xf numFmtId="0" fontId="49" fillId="39" borderId="0" xfId="61" quotePrefix="1" applyFont="1" applyFill="1" applyAlignment="1">
      <alignment horizontal="center"/>
    </xf>
    <xf numFmtId="41" fontId="50" fillId="21" borderId="2" xfId="147" applyNumberFormat="1" applyFont="1" applyFill="1" applyBorder="1"/>
    <xf numFmtId="41" fontId="49" fillId="21" borderId="0" xfId="61" applyNumberFormat="1" applyFont="1" applyFill="1"/>
    <xf numFmtId="41" fontId="49" fillId="21" borderId="0" xfId="8" applyNumberFormat="1" applyFont="1" applyFill="1"/>
    <xf numFmtId="170" fontId="50" fillId="21" borderId="0" xfId="147" applyNumberFormat="1" applyFont="1" applyFill="1" applyBorder="1"/>
    <xf numFmtId="3" fontId="49" fillId="21" borderId="0" xfId="61" applyNumberFormat="1" applyFont="1" applyFill="1"/>
    <xf numFmtId="0" fontId="50" fillId="21" borderId="0" xfId="61" applyFont="1" applyFill="1"/>
    <xf numFmtId="43" fontId="49" fillId="39" borderId="0" xfId="61" applyNumberFormat="1" applyFont="1" applyFill="1"/>
    <xf numFmtId="173" fontId="50" fillId="39" borderId="0" xfId="61" applyNumberFormat="1" applyFont="1" applyFill="1"/>
    <xf numFmtId="3" fontId="50" fillId="21" borderId="0" xfId="61" applyNumberFormat="1" applyFont="1" applyFill="1"/>
    <xf numFmtId="0" fontId="50" fillId="21" borderId="0" xfId="61" applyFont="1" applyFill="1" applyAlignment="1">
      <alignment horizontal="left"/>
    </xf>
    <xf numFmtId="41" fontId="50" fillId="21" borderId="0" xfId="61" applyNumberFormat="1" applyFont="1" applyFill="1"/>
    <xf numFmtId="0" fontId="61" fillId="21" borderId="0" xfId="61" applyFont="1" applyFill="1"/>
    <xf numFmtId="0" fontId="20" fillId="21" borderId="0" xfId="61" applyFont="1" applyFill="1"/>
    <xf numFmtId="3" fontId="20" fillId="21" borderId="0" xfId="61" applyNumberFormat="1" applyFont="1" applyFill="1"/>
    <xf numFmtId="0" fontId="49" fillId="21" borderId="0" xfId="39" applyFont="1" applyFill="1"/>
    <xf numFmtId="0" fontId="49" fillId="21" borderId="0" xfId="192" applyFont="1" applyFill="1"/>
    <xf numFmtId="0" fontId="20" fillId="21" borderId="0" xfId="39" applyFont="1" applyFill="1"/>
    <xf numFmtId="0" fontId="20" fillId="21" borderId="0" xfId="192" applyFont="1" applyFill="1"/>
    <xf numFmtId="164" fontId="82" fillId="21" borderId="0" xfId="0" applyFont="1" applyFill="1"/>
    <xf numFmtId="0" fontId="60" fillId="21" borderId="0" xfId="39" applyFont="1" applyFill="1"/>
    <xf numFmtId="0" fontId="60" fillId="21" borderId="0" xfId="192" applyFont="1" applyFill="1"/>
    <xf numFmtId="0" fontId="60" fillId="21" borderId="0" xfId="8" applyFont="1" applyFill="1"/>
    <xf numFmtId="164" fontId="42" fillId="21" borderId="0" xfId="0" applyFont="1" applyFill="1"/>
    <xf numFmtId="164" fontId="65" fillId="21" borderId="0" xfId="0" applyFont="1" applyFill="1"/>
    <xf numFmtId="0" fontId="66" fillId="21" borderId="0" xfId="39" applyFont="1" applyFill="1"/>
    <xf numFmtId="0" fontId="83" fillId="21" borderId="0" xfId="39" applyFont="1" applyFill="1"/>
    <xf numFmtId="1" fontId="49" fillId="21" borderId="0" xfId="192" applyNumberFormat="1" applyFont="1" applyFill="1"/>
    <xf numFmtId="14" fontId="49" fillId="39" borderId="0" xfId="192" applyNumberFormat="1" applyFont="1" applyFill="1"/>
    <xf numFmtId="0" fontId="49" fillId="39" borderId="0" xfId="192" applyFont="1" applyFill="1"/>
    <xf numFmtId="14" fontId="49" fillId="39" borderId="0" xfId="192" quotePrefix="1" applyNumberFormat="1" applyFont="1" applyFill="1" applyAlignment="1">
      <alignment horizontal="center"/>
    </xf>
    <xf numFmtId="0" fontId="49" fillId="21" borderId="0" xfId="192" applyFont="1" applyFill="1" applyAlignment="1">
      <alignment horizontal="left"/>
    </xf>
    <xf numFmtId="1" fontId="50" fillId="21" borderId="0" xfId="192" applyNumberFormat="1" applyFont="1" applyFill="1"/>
    <xf numFmtId="41" fontId="50" fillId="21" borderId="4" xfId="147" applyNumberFormat="1" applyFont="1" applyFill="1" applyBorder="1"/>
    <xf numFmtId="41" fontId="49" fillId="21" borderId="0" xfId="147" applyNumberFormat="1" applyFont="1" applyFill="1"/>
    <xf numFmtId="0" fontId="50" fillId="21" borderId="0" xfId="39" applyFont="1" applyFill="1"/>
    <xf numFmtId="41" fontId="50" fillId="21" borderId="11" xfId="192" applyNumberFormat="1" applyFont="1" applyFill="1" applyBorder="1"/>
    <xf numFmtId="0" fontId="49" fillId="21" borderId="17" xfId="192" applyFont="1" applyFill="1" applyBorder="1"/>
    <xf numFmtId="0" fontId="49" fillId="21" borderId="17" xfId="39" applyFont="1" applyFill="1" applyBorder="1"/>
    <xf numFmtId="4" fontId="49" fillId="21" borderId="17" xfId="39" applyNumberFormat="1" applyFont="1" applyFill="1" applyBorder="1"/>
    <xf numFmtId="4" fontId="49" fillId="21" borderId="0" xfId="39" applyNumberFormat="1" applyFont="1" applyFill="1"/>
    <xf numFmtId="0" fontId="50" fillId="21" borderId="0" xfId="192" applyFont="1" applyFill="1"/>
    <xf numFmtId="0" fontId="9" fillId="21" borderId="0" xfId="17" applyFont="1" applyFill="1"/>
    <xf numFmtId="1" fontId="49" fillId="21" borderId="0" xfId="149" applyNumberFormat="1" applyFont="1" applyFill="1" applyAlignment="1">
      <alignment horizontal="center"/>
    </xf>
    <xf numFmtId="168" fontId="49" fillId="21" borderId="0" xfId="149" applyNumberFormat="1" applyFont="1" applyFill="1"/>
    <xf numFmtId="168" fontId="49" fillId="21" borderId="0" xfId="149" applyNumberFormat="1" applyFont="1" applyFill="1" applyAlignment="1">
      <alignment horizontal="right"/>
    </xf>
    <xf numFmtId="1" fontId="50" fillId="21" borderId="0" xfId="149" applyNumberFormat="1" applyFont="1" applyFill="1" applyAlignment="1">
      <alignment horizontal="center"/>
    </xf>
    <xf numFmtId="168" fontId="50" fillId="21" borderId="0" xfId="149" applyNumberFormat="1" applyFont="1" applyFill="1" applyAlignment="1">
      <alignment horizontal="center"/>
    </xf>
    <xf numFmtId="1" fontId="84" fillId="21" borderId="0" xfId="149" applyNumberFormat="1" applyFont="1" applyFill="1" applyAlignment="1">
      <alignment horizontal="center"/>
    </xf>
    <xf numFmtId="168" fontId="84" fillId="21" borderId="0" xfId="149" applyNumberFormat="1" applyFont="1" applyFill="1" applyAlignment="1">
      <alignment horizontal="center"/>
    </xf>
    <xf numFmtId="0" fontId="84" fillId="21" borderId="0" xfId="17" applyFont="1" applyFill="1" applyAlignment="1">
      <alignment horizontal="center"/>
    </xf>
    <xf numFmtId="164" fontId="63" fillId="21" borderId="0" xfId="0" applyFont="1" applyFill="1"/>
    <xf numFmtId="1" fontId="49" fillId="21" borderId="0" xfId="149" quotePrefix="1" applyNumberFormat="1" applyFont="1" applyFill="1" applyAlignment="1">
      <alignment horizontal="center"/>
    </xf>
    <xf numFmtId="0" fontId="49" fillId="21" borderId="0" xfId="17" applyFont="1" applyFill="1" applyAlignment="1">
      <alignment horizontal="right"/>
    </xf>
    <xf numFmtId="0" fontId="84" fillId="21" borderId="0" xfId="17" applyFont="1" applyFill="1" applyAlignment="1">
      <alignment horizontal="centerContinuous"/>
    </xf>
    <xf numFmtId="168" fontId="49" fillId="21" borderId="0" xfId="149" applyNumberFormat="1" applyFont="1" applyFill="1" applyAlignment="1">
      <alignment horizontal="centerContinuous"/>
    </xf>
    <xf numFmtId="43" fontId="49" fillId="39" borderId="0" xfId="161" applyFont="1" applyFill="1" applyAlignment="1">
      <alignment horizontal="right"/>
    </xf>
    <xf numFmtId="43" fontId="49" fillId="21" borderId="0" xfId="161" applyFont="1" applyFill="1" applyAlignment="1">
      <alignment horizontal="right"/>
    </xf>
    <xf numFmtId="43" fontId="50" fillId="21" borderId="0" xfId="161" applyFont="1" applyFill="1" applyAlignment="1">
      <alignment horizontal="right"/>
    </xf>
    <xf numFmtId="168" fontId="50" fillId="21" borderId="0" xfId="149" applyNumberFormat="1" applyFont="1" applyFill="1" applyAlignment="1">
      <alignment horizontal="right"/>
    </xf>
    <xf numFmtId="1" fontId="49" fillId="21" borderId="0" xfId="149" applyNumberFormat="1" applyFont="1" applyFill="1" applyBorder="1" applyAlignment="1">
      <alignment horizontal="center"/>
    </xf>
    <xf numFmtId="43" fontId="49" fillId="21" borderId="0" xfId="161" applyFont="1" applyFill="1" applyBorder="1" applyAlignment="1">
      <alignment horizontal="right"/>
    </xf>
    <xf numFmtId="43" fontId="49" fillId="21" borderId="0" xfId="161" applyFont="1" applyFill="1" applyBorder="1"/>
    <xf numFmtId="43" fontId="50" fillId="21" borderId="0" xfId="161" applyFont="1" applyFill="1" applyBorder="1" applyAlignment="1">
      <alignment horizontal="right"/>
    </xf>
    <xf numFmtId="43" fontId="50" fillId="39" borderId="17" xfId="161" applyFont="1" applyFill="1" applyBorder="1" applyAlignment="1">
      <alignment horizontal="right"/>
    </xf>
    <xf numFmtId="1" fontId="50" fillId="21" borderId="3" xfId="149" applyNumberFormat="1" applyFont="1" applyFill="1" applyBorder="1" applyAlignment="1">
      <alignment horizontal="center"/>
    </xf>
    <xf numFmtId="43" fontId="50" fillId="21" borderId="3" xfId="161" applyFont="1" applyFill="1" applyBorder="1"/>
    <xf numFmtId="43" fontId="50" fillId="21" borderId="0" xfId="161" applyFont="1" applyFill="1" applyBorder="1"/>
    <xf numFmtId="168" fontId="20" fillId="21" borderId="0" xfId="149" applyNumberFormat="1" applyFont="1" applyFill="1" applyAlignment="1">
      <alignment horizontal="right"/>
    </xf>
    <xf numFmtId="0" fontId="9" fillId="21" borderId="0" xfId="17" applyFont="1" applyFill="1" applyAlignment="1">
      <alignment horizontal="right"/>
    </xf>
    <xf numFmtId="164" fontId="85" fillId="21" borderId="0" xfId="0" applyFont="1" applyFill="1"/>
    <xf numFmtId="164" fontId="74" fillId="0" borderId="0" xfId="0" applyFont="1"/>
    <xf numFmtId="43" fontId="74" fillId="0" borderId="0" xfId="410" applyFont="1" applyFill="1"/>
    <xf numFmtId="164" fontId="86" fillId="21" borderId="0" xfId="0" applyFont="1" applyFill="1"/>
    <xf numFmtId="164" fontId="75" fillId="0" borderId="0" xfId="0" applyFont="1"/>
    <xf numFmtId="43" fontId="59" fillId="0" borderId="0" xfId="410" applyFont="1" applyFill="1"/>
    <xf numFmtId="49" fontId="60" fillId="0" borderId="0" xfId="0" applyNumberFormat="1" applyFont="1" applyAlignment="1">
      <alignment horizontal="center"/>
    </xf>
    <xf numFmtId="0" fontId="56" fillId="21" borderId="0" xfId="420" applyFont="1" applyFill="1"/>
    <xf numFmtId="0" fontId="49" fillId="39" borderId="0" xfId="420" applyFont="1" applyFill="1"/>
    <xf numFmtId="0" fontId="50" fillId="39" borderId="0" xfId="420" applyFont="1" applyFill="1" applyAlignment="1">
      <alignment horizontal="center"/>
    </xf>
    <xf numFmtId="0" fontId="49" fillId="39" borderId="0" xfId="420" applyFont="1" applyFill="1" applyAlignment="1">
      <alignment horizontal="center"/>
    </xf>
    <xf numFmtId="0" fontId="49" fillId="0" borderId="0" xfId="420" applyFont="1" applyAlignment="1">
      <alignment horizontal="center"/>
    </xf>
    <xf numFmtId="0" fontId="49" fillId="0" borderId="0" xfId="420" applyFont="1"/>
    <xf numFmtId="0" fontId="50" fillId="0" borderId="0" xfId="420" applyFont="1" applyAlignment="1">
      <alignment horizontal="center"/>
    </xf>
    <xf numFmtId="0" fontId="50" fillId="0" borderId="0" xfId="420" applyFont="1"/>
    <xf numFmtId="0" fontId="49" fillId="0" borderId="2" xfId="420" applyFont="1" applyBorder="1"/>
    <xf numFmtId="0" fontId="50" fillId="0" borderId="2" xfId="420" applyFont="1" applyBorder="1" applyAlignment="1">
      <alignment horizontal="center"/>
    </xf>
    <xf numFmtId="0" fontId="50" fillId="0" borderId="2" xfId="420" applyFont="1" applyBorder="1"/>
    <xf numFmtId="168" fontId="49" fillId="0" borderId="2" xfId="410" applyNumberFormat="1" applyFont="1" applyFill="1" applyBorder="1"/>
    <xf numFmtId="3" fontId="83" fillId="0" borderId="0" xfId="8" applyNumberFormat="1" applyFont="1" applyAlignment="1">
      <alignment horizontal="center"/>
    </xf>
    <xf numFmtId="3" fontId="50" fillId="0" borderId="0" xfId="8" applyNumberFormat="1" applyFont="1"/>
    <xf numFmtId="3" fontId="83" fillId="0" borderId="0" xfId="8" applyNumberFormat="1" applyFont="1" applyAlignment="1">
      <alignment horizontal="left"/>
    </xf>
    <xf numFmtId="168" fontId="50" fillId="0" borderId="2" xfId="410" applyNumberFormat="1" applyFont="1" applyFill="1" applyBorder="1" applyAlignment="1">
      <alignment horizontal="center" wrapText="1"/>
    </xf>
    <xf numFmtId="3" fontId="83" fillId="39" borderId="0" xfId="8" applyNumberFormat="1" applyFont="1" applyFill="1" applyAlignment="1">
      <alignment horizontal="center"/>
    </xf>
    <xf numFmtId="3" fontId="50" fillId="39" borderId="0" xfId="8" applyNumberFormat="1" applyFont="1" applyFill="1"/>
    <xf numFmtId="0" fontId="50" fillId="39" borderId="0" xfId="420" applyFont="1" applyFill="1"/>
    <xf numFmtId="3" fontId="50" fillId="39" borderId="0" xfId="8" applyNumberFormat="1" applyFont="1" applyFill="1" applyAlignment="1">
      <alignment wrapText="1"/>
    </xf>
    <xf numFmtId="43" fontId="50" fillId="0" borderId="0" xfId="387" applyNumberFormat="1" applyFont="1"/>
    <xf numFmtId="0" fontId="50" fillId="0" borderId="21" xfId="420" applyFont="1" applyBorder="1"/>
    <xf numFmtId="0" fontId="50" fillId="0" borderId="21" xfId="387" applyFont="1" applyBorder="1"/>
    <xf numFmtId="168" fontId="50" fillId="0" borderId="21" xfId="410" applyNumberFormat="1" applyFont="1" applyFill="1" applyBorder="1"/>
    <xf numFmtId="0" fontId="50" fillId="0" borderId="0" xfId="8" applyFont="1"/>
    <xf numFmtId="168" fontId="49" fillId="0" borderId="0" xfId="388" applyNumberFormat="1" applyFont="1" applyFill="1" applyBorder="1"/>
    <xf numFmtId="43" fontId="49" fillId="0" borderId="0" xfId="388" applyFont="1" applyFill="1" applyBorder="1"/>
    <xf numFmtId="0" fontId="56" fillId="0" borderId="0" xfId="420" applyFont="1"/>
    <xf numFmtId="168" fontId="49" fillId="0" borderId="0" xfId="420" applyNumberFormat="1" applyFont="1"/>
    <xf numFmtId="0" fontId="42" fillId="0" borderId="0" xfId="8" applyFont="1"/>
    <xf numFmtId="0" fontId="42" fillId="0" borderId="0" xfId="8" applyFont="1" applyAlignment="1">
      <alignment horizontal="right"/>
    </xf>
    <xf numFmtId="0" fontId="42" fillId="0" borderId="0" xfId="8" applyFont="1" applyAlignment="1">
      <alignment horizontal="left"/>
    </xf>
    <xf numFmtId="43" fontId="42" fillId="0" borderId="0" xfId="410" applyFont="1" applyFill="1"/>
    <xf numFmtId="0" fontId="66" fillId="0" borderId="0" xfId="8" applyFont="1"/>
    <xf numFmtId="0" fontId="42" fillId="21" borderId="0" xfId="8" applyFont="1" applyFill="1"/>
    <xf numFmtId="0" fontId="65" fillId="0" borderId="0" xfId="8" applyFont="1" applyAlignment="1">
      <alignment horizontal="left"/>
    </xf>
    <xf numFmtId="164" fontId="76" fillId="0" borderId="0" xfId="0" applyFont="1" applyAlignment="1">
      <alignment horizontal="left"/>
    </xf>
    <xf numFmtId="164" fontId="60" fillId="0" borderId="0" xfId="0" applyFont="1" applyAlignment="1">
      <alignment horizontal="left"/>
    </xf>
    <xf numFmtId="0" fontId="49" fillId="0" borderId="0" xfId="387" applyFont="1" applyAlignment="1">
      <alignment horizontal="left"/>
    </xf>
    <xf numFmtId="0" fontId="49" fillId="0" borderId="0" xfId="8" applyFont="1"/>
    <xf numFmtId="0" fontId="49" fillId="0" borderId="0" xfId="8" applyFont="1" applyAlignment="1">
      <alignment horizontal="right"/>
    </xf>
    <xf numFmtId="0" fontId="49" fillId="0" borderId="0" xfId="8" applyFont="1" applyAlignment="1">
      <alignment horizontal="left"/>
    </xf>
    <xf numFmtId="43" fontId="50" fillId="0" borderId="0" xfId="410" applyFont="1" applyFill="1" applyAlignment="1">
      <alignment horizontal="center"/>
    </xf>
    <xf numFmtId="0" fontId="83" fillId="0" borderId="0" xfId="8" applyFont="1" applyAlignment="1">
      <alignment horizontal="center"/>
    </xf>
    <xf numFmtId="43" fontId="50" fillId="0" borderId="2" xfId="410" applyFont="1" applyFill="1" applyBorder="1" applyAlignment="1">
      <alignment horizontal="center"/>
    </xf>
    <xf numFmtId="3" fontId="50" fillId="0" borderId="0" xfId="8" applyNumberFormat="1" applyFont="1" applyAlignment="1">
      <alignment horizontal="center"/>
    </xf>
    <xf numFmtId="3" fontId="83" fillId="0" borderId="0" xfId="8" applyNumberFormat="1" applyFont="1" applyAlignment="1">
      <alignment horizontal="right"/>
    </xf>
    <xf numFmtId="3" fontId="49" fillId="0" borderId="0" xfId="8" applyNumberFormat="1" applyFont="1" applyAlignment="1">
      <alignment horizontal="right"/>
    </xf>
    <xf numFmtId="3" fontId="50" fillId="39" borderId="0" xfId="8" applyNumberFormat="1" applyFont="1" applyFill="1" applyAlignment="1">
      <alignment horizontal="left"/>
    </xf>
    <xf numFmtId="168" fontId="49" fillId="0" borderId="0" xfId="161" applyNumberFormat="1" applyFont="1" applyFill="1" applyBorder="1"/>
    <xf numFmtId="168" fontId="49" fillId="0" borderId="0" xfId="161" applyNumberFormat="1" applyFont="1" applyFill="1"/>
    <xf numFmtId="3" fontId="50" fillId="21" borderId="0" xfId="8" applyNumberFormat="1" applyFont="1" applyFill="1"/>
    <xf numFmtId="3" fontId="49" fillId="39" borderId="0" xfId="8" applyNumberFormat="1" applyFont="1" applyFill="1"/>
    <xf numFmtId="3" fontId="49" fillId="39" borderId="0" xfId="8" applyNumberFormat="1" applyFont="1" applyFill="1" applyAlignment="1">
      <alignment horizontal="left"/>
    </xf>
    <xf numFmtId="0" fontId="50" fillId="39" borderId="0" xfId="420" quotePrefix="1" applyFont="1" applyFill="1"/>
    <xf numFmtId="168" fontId="49" fillId="39" borderId="17" xfId="161" applyNumberFormat="1" applyFont="1" applyFill="1" applyBorder="1"/>
    <xf numFmtId="3" fontId="49" fillId="0" borderId="0" xfId="8" applyNumberFormat="1" applyFont="1" applyAlignment="1">
      <alignment horizontal="left"/>
    </xf>
    <xf numFmtId="3" fontId="49" fillId="0" borderId="0" xfId="8" applyNumberFormat="1" applyFont="1"/>
    <xf numFmtId="168" fontId="50" fillId="0" borderId="0" xfId="161" applyNumberFormat="1" applyFont="1" applyFill="1" applyBorder="1"/>
    <xf numFmtId="168" fontId="50" fillId="0" borderId="0" xfId="161" applyNumberFormat="1" applyFont="1" applyFill="1"/>
    <xf numFmtId="3" fontId="50" fillId="0" borderId="0" xfId="8" applyNumberFormat="1" applyFont="1" applyAlignment="1">
      <alignment horizontal="left"/>
    </xf>
    <xf numFmtId="3" fontId="49" fillId="0" borderId="0" xfId="8" applyNumberFormat="1" applyFont="1" applyAlignment="1">
      <alignment horizontal="center"/>
    </xf>
    <xf numFmtId="168" fontId="49" fillId="39" borderId="17" xfId="161" applyNumberFormat="1" applyFont="1" applyFill="1" applyBorder="1" applyAlignment="1">
      <alignment horizontal="left"/>
    </xf>
    <xf numFmtId="168" fontId="49" fillId="39" borderId="17" xfId="161" applyNumberFormat="1" applyFont="1" applyFill="1" applyBorder="1" applyAlignment="1">
      <alignment horizontal="center"/>
    </xf>
    <xf numFmtId="168" fontId="49" fillId="0" borderId="0" xfId="161" applyNumberFormat="1" applyFont="1" applyFill="1" applyBorder="1" applyAlignment="1">
      <alignment horizontal="left"/>
    </xf>
    <xf numFmtId="168" fontId="49" fillId="0" borderId="0" xfId="161" applyNumberFormat="1" applyFont="1" applyFill="1" applyBorder="1" applyAlignment="1">
      <alignment horizontal="center"/>
    </xf>
    <xf numFmtId="168" fontId="50" fillId="0" borderId="0" xfId="161" applyNumberFormat="1" applyFont="1" applyFill="1" applyBorder="1" applyAlignment="1">
      <alignment horizontal="right"/>
    </xf>
    <xf numFmtId="0" fontId="42" fillId="40" borderId="0" xfId="8" applyFont="1" applyFill="1"/>
    <xf numFmtId="164" fontId="87" fillId="21" borderId="0" xfId="0" applyFont="1" applyFill="1"/>
    <xf numFmtId="165" fontId="50" fillId="21" borderId="0" xfId="0" applyNumberFormat="1" applyFont="1" applyFill="1" applyAlignment="1">
      <alignment horizontal="left"/>
    </xf>
    <xf numFmtId="165" fontId="50" fillId="21" borderId="0" xfId="0" applyNumberFormat="1" applyFont="1" applyFill="1" applyAlignment="1">
      <alignment horizontal="right"/>
    </xf>
    <xf numFmtId="165" fontId="57" fillId="21" borderId="0" xfId="0" applyNumberFormat="1" applyFont="1" applyFill="1" applyAlignment="1">
      <alignment horizontal="right"/>
    </xf>
    <xf numFmtId="4" fontId="74" fillId="21" borderId="0" xfId="0" applyNumberFormat="1" applyFont="1" applyFill="1"/>
    <xf numFmtId="164" fontId="88" fillId="21" borderId="0" xfId="0" applyFont="1" applyFill="1"/>
    <xf numFmtId="164" fontId="89" fillId="0" borderId="0" xfId="0" applyFont="1"/>
    <xf numFmtId="4" fontId="60" fillId="21" borderId="0" xfId="0" applyNumberFormat="1" applyFont="1" applyFill="1"/>
    <xf numFmtId="164" fontId="56" fillId="21" borderId="0" xfId="0" applyFont="1" applyFill="1"/>
    <xf numFmtId="164" fontId="57" fillId="21" borderId="0" xfId="0" applyFont="1" applyFill="1" applyAlignment="1">
      <alignment horizontal="center"/>
    </xf>
    <xf numFmtId="4" fontId="76" fillId="21" borderId="0" xfId="0" applyNumberFormat="1" applyFont="1" applyFill="1" applyAlignment="1">
      <alignment horizontal="center"/>
    </xf>
    <xf numFmtId="0" fontId="90" fillId="0" borderId="0" xfId="8" applyFont="1"/>
    <xf numFmtId="0" fontId="65" fillId="0" borderId="0" xfId="8" applyFont="1"/>
    <xf numFmtId="0" fontId="91" fillId="0" borderId="0" xfId="8" applyFont="1"/>
    <xf numFmtId="0" fontId="66" fillId="0" borderId="0" xfId="8" applyFont="1" applyAlignment="1">
      <alignment horizontal="center"/>
    </xf>
    <xf numFmtId="4" fontId="66" fillId="0" borderId="0" xfId="8" applyNumberFormat="1" applyFont="1"/>
    <xf numFmtId="168" fontId="92" fillId="0" borderId="0" xfId="410" applyNumberFormat="1" applyFont="1" applyFill="1"/>
    <xf numFmtId="164" fontId="90" fillId="21" borderId="0" xfId="0" applyFont="1" applyFill="1"/>
    <xf numFmtId="164" fontId="91" fillId="21" borderId="0" xfId="0" applyFont="1" applyFill="1"/>
    <xf numFmtId="164" fontId="67" fillId="21" borderId="0" xfId="0" applyFont="1" applyFill="1"/>
    <xf numFmtId="164" fontId="67" fillId="21" borderId="0" xfId="0" applyFont="1" applyFill="1" applyAlignment="1">
      <alignment horizontal="center"/>
    </xf>
    <xf numFmtId="4" fontId="67" fillId="0" borderId="0" xfId="0" applyNumberFormat="1" applyFont="1"/>
    <xf numFmtId="164" fontId="93" fillId="21" borderId="0" xfId="0" applyFont="1" applyFill="1" applyAlignment="1">
      <alignment horizontal="center"/>
    </xf>
    <xf numFmtId="164" fontId="91" fillId="21" borderId="0" xfId="0" applyFont="1" applyFill="1" applyAlignment="1">
      <alignment horizontal="left"/>
    </xf>
    <xf numFmtId="164" fontId="67" fillId="21" borderId="0" xfId="0" applyFont="1" applyFill="1" applyAlignment="1">
      <alignment horizontal="left"/>
    </xf>
    <xf numFmtId="5" fontId="67" fillId="21" borderId="0" xfId="0" applyNumberFormat="1" applyFont="1" applyFill="1"/>
    <xf numFmtId="164" fontId="67" fillId="0" borderId="0" xfId="0" applyFont="1"/>
    <xf numFmtId="5" fontId="67" fillId="0" borderId="0" xfId="0" applyNumberFormat="1" applyFont="1"/>
    <xf numFmtId="164" fontId="56" fillId="21" borderId="0" xfId="0" applyFont="1" applyFill="1" applyAlignment="1">
      <alignment horizontal="left"/>
    </xf>
    <xf numFmtId="164" fontId="76" fillId="21" borderId="0" xfId="0" applyFont="1" applyFill="1" applyAlignment="1">
      <alignment horizontal="left"/>
    </xf>
    <xf numFmtId="5" fontId="76" fillId="21" borderId="0" xfId="0" applyNumberFormat="1" applyFont="1" applyFill="1"/>
    <xf numFmtId="4" fontId="60" fillId="0" borderId="0" xfId="0" applyNumberFormat="1" applyFont="1"/>
    <xf numFmtId="5" fontId="60" fillId="21" borderId="0" xfId="0" applyNumberFormat="1" applyFont="1" applyFill="1"/>
    <xf numFmtId="41" fontId="60" fillId="21" borderId="0" xfId="0" applyNumberFormat="1" applyFont="1" applyFill="1"/>
    <xf numFmtId="164" fontId="57" fillId="21" borderId="0" xfId="0" applyFont="1" applyFill="1"/>
    <xf numFmtId="4" fontId="59" fillId="21" borderId="0" xfId="0" applyNumberFormat="1" applyFont="1" applyFill="1"/>
    <xf numFmtId="164" fontId="79" fillId="0" borderId="0" xfId="0" applyFont="1"/>
    <xf numFmtId="164" fontId="50" fillId="0" borderId="0" xfId="0" applyFont="1"/>
    <xf numFmtId="164" fontId="62" fillId="0" borderId="0" xfId="0" applyFont="1" applyAlignment="1">
      <alignment horizontal="center"/>
    </xf>
    <xf numFmtId="164" fontId="49" fillId="21" borderId="0" xfId="0" quotePrefix="1" applyFont="1" applyFill="1" applyAlignment="1">
      <alignment horizontal="center"/>
    </xf>
    <xf numFmtId="43" fontId="49" fillId="0" borderId="0" xfId="161" applyFont="1" applyProtection="1"/>
    <xf numFmtId="10" fontId="50" fillId="0" borderId="0" xfId="148" applyNumberFormat="1" applyFont="1" applyBorder="1" applyAlignment="1" applyProtection="1">
      <alignment horizontal="center"/>
    </xf>
    <xf numFmtId="39" fontId="50" fillId="0" borderId="0" xfId="0" applyNumberFormat="1" applyFont="1" applyAlignment="1">
      <alignment horizontal="center"/>
    </xf>
    <xf numFmtId="37" fontId="50" fillId="0" borderId="0" xfId="0" applyNumberFormat="1" applyFont="1" applyAlignment="1">
      <alignment horizontal="center"/>
    </xf>
    <xf numFmtId="164" fontId="66" fillId="0" borderId="0" xfId="0" applyFont="1"/>
    <xf numFmtId="164" fontId="50" fillId="21" borderId="0" xfId="193" applyFont="1" applyFill="1" applyAlignment="1">
      <alignment horizontal="center"/>
    </xf>
    <xf numFmtId="164" fontId="50" fillId="21" borderId="0" xfId="193" applyFont="1" applyFill="1"/>
    <xf numFmtId="164" fontId="49" fillId="21" borderId="0" xfId="193" applyFont="1" applyFill="1" applyAlignment="1">
      <alignment horizontal="center"/>
    </xf>
    <xf numFmtId="164" fontId="62" fillId="21" borderId="0" xfId="193" applyFont="1" applyFill="1" applyAlignment="1">
      <alignment horizontal="center"/>
    </xf>
    <xf numFmtId="164" fontId="63" fillId="21" borderId="0" xfId="0" applyFont="1" applyFill="1" applyAlignment="1">
      <alignment horizontal="center"/>
    </xf>
    <xf numFmtId="164" fontId="49" fillId="21" borderId="0" xfId="0" quotePrefix="1" applyFont="1" applyFill="1" applyAlignment="1">
      <alignment horizontal="left"/>
    </xf>
    <xf numFmtId="164" fontId="49" fillId="39" borderId="0" xfId="193" applyFont="1" applyFill="1"/>
    <xf numFmtId="168" fontId="49" fillId="39" borderId="0" xfId="194" applyNumberFormat="1" applyFont="1" applyFill="1"/>
    <xf numFmtId="168" fontId="49" fillId="21" borderId="0" xfId="194" applyNumberFormat="1" applyFont="1" applyFill="1"/>
    <xf numFmtId="170" fontId="49" fillId="21" borderId="0" xfId="147" applyNumberFormat="1" applyFont="1" applyFill="1"/>
    <xf numFmtId="164" fontId="49" fillId="39" borderId="0" xfId="193" quotePrefix="1" applyFont="1" applyFill="1" applyAlignment="1">
      <alignment horizontal="center"/>
    </xf>
    <xf numFmtId="43" fontId="49" fillId="21" borderId="0" xfId="161" applyFont="1" applyFill="1" applyBorder="1" applyAlignment="1">
      <alignment horizontal="center"/>
    </xf>
    <xf numFmtId="43" fontId="49" fillId="21" borderId="0" xfId="161" applyFont="1" applyFill="1" applyAlignment="1">
      <alignment horizontal="center"/>
    </xf>
    <xf numFmtId="168" fontId="49" fillId="21" borderId="0" xfId="161" quotePrefix="1" applyNumberFormat="1" applyFont="1" applyFill="1" applyBorder="1" applyAlignment="1">
      <alignment horizontal="center"/>
    </xf>
    <xf numFmtId="164" fontId="49" fillId="0" borderId="0" xfId="193" quotePrefix="1" applyFont="1" applyAlignment="1">
      <alignment horizontal="center"/>
    </xf>
    <xf numFmtId="168" fontId="49" fillId="0" borderId="0" xfId="194" quotePrefix="1" applyNumberFormat="1" applyFont="1" applyFill="1" applyBorder="1" applyAlignment="1">
      <alignment horizontal="center"/>
    </xf>
    <xf numFmtId="5" fontId="50" fillId="21" borderId="0" xfId="147" applyNumberFormat="1" applyFont="1" applyFill="1"/>
    <xf numFmtId="43" fontId="49" fillId="21" borderId="0" xfId="161" applyFont="1" applyFill="1" applyAlignment="1"/>
    <xf numFmtId="168" fontId="50" fillId="21" borderId="11" xfId="161" applyNumberFormat="1" applyFont="1" applyFill="1" applyBorder="1"/>
    <xf numFmtId="164" fontId="49" fillId="21" borderId="0" xfId="193" applyFont="1" applyFill="1" applyAlignment="1">
      <alignment horizontal="left" indent="1"/>
    </xf>
    <xf numFmtId="167" fontId="50" fillId="21" borderId="0" xfId="193" applyNumberFormat="1" applyFont="1" applyFill="1"/>
    <xf numFmtId="164" fontId="79" fillId="21" borderId="0" xfId="193" applyFont="1" applyFill="1"/>
    <xf numFmtId="164" fontId="74" fillId="21" borderId="0" xfId="193" applyFont="1" applyFill="1"/>
    <xf numFmtId="164" fontId="75" fillId="21" borderId="0" xfId="193" applyFont="1" applyFill="1"/>
    <xf numFmtId="14" fontId="76" fillId="21" borderId="0" xfId="193" applyNumberFormat="1" applyFont="1" applyFill="1" applyAlignment="1">
      <alignment horizontal="center"/>
    </xf>
    <xf numFmtId="164" fontId="81" fillId="21" borderId="0" xfId="193" applyFont="1" applyFill="1"/>
    <xf numFmtId="164" fontId="66" fillId="21" borderId="0" xfId="193" applyFont="1" applyFill="1"/>
    <xf numFmtId="164" fontId="63" fillId="21" borderId="0" xfId="193" applyFont="1" applyFill="1"/>
    <xf numFmtId="168" fontId="49" fillId="21" borderId="0" xfId="161" applyNumberFormat="1" applyFont="1" applyFill="1" applyBorder="1"/>
    <xf numFmtId="168" fontId="49" fillId="39" borderId="0" xfId="194" applyNumberFormat="1" applyFont="1" applyFill="1" applyBorder="1"/>
    <xf numFmtId="164" fontId="49" fillId="39" borderId="0" xfId="193" applyFont="1" applyFill="1" applyAlignment="1">
      <alignment wrapText="1"/>
    </xf>
    <xf numFmtId="168" fontId="49" fillId="39" borderId="0" xfId="194" quotePrefix="1" applyNumberFormat="1" applyFont="1" applyFill="1" applyBorder="1" applyAlignment="1">
      <alignment horizontal="center"/>
    </xf>
    <xf numFmtId="10" fontId="49" fillId="21" borderId="0" xfId="148" applyNumberFormat="1" applyFont="1" applyFill="1" applyBorder="1" applyAlignment="1">
      <alignment horizontal="center"/>
    </xf>
    <xf numFmtId="164" fontId="49" fillId="39" borderId="0" xfId="193" applyFont="1" applyFill="1" applyAlignment="1">
      <alignment horizontal="left" indent="1"/>
    </xf>
    <xf numFmtId="10" fontId="50" fillId="21" borderId="0" xfId="148" applyNumberFormat="1" applyFont="1" applyFill="1" applyBorder="1" applyAlignment="1">
      <alignment horizontal="center"/>
    </xf>
    <xf numFmtId="164" fontId="42" fillId="21" borderId="0" xfId="193" applyFont="1" applyFill="1"/>
    <xf numFmtId="10" fontId="65" fillId="21" borderId="0" xfId="148" applyNumberFormat="1" applyFont="1" applyFill="1" applyBorder="1" applyAlignment="1">
      <alignment horizontal="center"/>
    </xf>
    <xf numFmtId="164" fontId="60" fillId="21" borderId="0" xfId="0" applyFont="1" applyFill="1" applyAlignment="1">
      <alignment horizontal="center"/>
    </xf>
    <xf numFmtId="164" fontId="60" fillId="21" borderId="0" xfId="0" quotePrefix="1" applyFont="1" applyFill="1" applyAlignment="1">
      <alignment horizontal="center"/>
    </xf>
    <xf numFmtId="164" fontId="50" fillId="21" borderId="17" xfId="193" applyFont="1" applyFill="1" applyBorder="1"/>
    <xf numFmtId="164" fontId="50" fillId="21" borderId="17" xfId="193" applyFont="1" applyFill="1" applyBorder="1" applyAlignment="1">
      <alignment horizontal="center"/>
    </xf>
    <xf numFmtId="37" fontId="50" fillId="39" borderId="0" xfId="147" applyNumberFormat="1" applyFont="1" applyFill="1"/>
    <xf numFmtId="37" fontId="50" fillId="21" borderId="0" xfId="161" applyNumberFormat="1" applyFont="1" applyFill="1"/>
    <xf numFmtId="168" fontId="50" fillId="39" borderId="0" xfId="161" applyNumberFormat="1" applyFont="1" applyFill="1"/>
    <xf numFmtId="168" fontId="50" fillId="21" borderId="17" xfId="161" applyNumberFormat="1" applyFont="1" applyFill="1" applyBorder="1"/>
    <xf numFmtId="164" fontId="49" fillId="21" borderId="0" xfId="193" applyFont="1" applyFill="1" applyAlignment="1">
      <alignment horizontal="left"/>
    </xf>
    <xf numFmtId="49" fontId="49" fillId="21" borderId="0" xfId="0" applyNumberFormat="1" applyFont="1" applyFill="1" applyAlignment="1">
      <alignment horizontal="left"/>
    </xf>
    <xf numFmtId="14" fontId="49" fillId="39" borderId="0" xfId="0" applyNumberFormat="1" applyFont="1" applyFill="1" applyAlignment="1">
      <alignment horizontal="center" wrapText="1"/>
    </xf>
    <xf numFmtId="168" fontId="49" fillId="21" borderId="0" xfId="161" applyNumberFormat="1" applyFont="1" applyFill="1" applyBorder="1" applyAlignment="1">
      <alignment wrapText="1"/>
    </xf>
    <xf numFmtId="14" fontId="49" fillId="39" borderId="0" xfId="0" quotePrefix="1" applyNumberFormat="1" applyFont="1" applyFill="1" applyAlignment="1">
      <alignment horizontal="center" wrapText="1"/>
    </xf>
    <xf numFmtId="169" fontId="50" fillId="21" borderId="0" xfId="0" applyNumberFormat="1" applyFont="1" applyFill="1"/>
    <xf numFmtId="10" fontId="49" fillId="21" borderId="0" xfId="148" applyNumberFormat="1" applyFont="1" applyFill="1"/>
    <xf numFmtId="168" fontId="9" fillId="21" borderId="0" xfId="161" applyNumberFormat="1" applyFont="1" applyFill="1"/>
    <xf numFmtId="164" fontId="61" fillId="21" borderId="0" xfId="0" quotePrefix="1" applyFont="1" applyFill="1" applyAlignment="1">
      <alignment horizontal="center"/>
    </xf>
    <xf numFmtId="3" fontId="59" fillId="21" borderId="0" xfId="0" applyNumberFormat="1" applyFont="1" applyFill="1"/>
    <xf numFmtId="168" fontId="59" fillId="21" borderId="0" xfId="161" applyNumberFormat="1" applyFont="1" applyFill="1"/>
    <xf numFmtId="168" fontId="59" fillId="0" borderId="0" xfId="161" applyNumberFormat="1" applyFont="1" applyFill="1"/>
    <xf numFmtId="168" fontId="59" fillId="0" borderId="0" xfId="161" applyNumberFormat="1" applyFont="1" applyFill="1" applyBorder="1"/>
    <xf numFmtId="168" fontId="59" fillId="21" borderId="0" xfId="161" applyNumberFormat="1" applyFont="1" applyFill="1" applyBorder="1"/>
    <xf numFmtId="164" fontId="59" fillId="21" borderId="0" xfId="0" applyFont="1" applyFill="1" applyAlignment="1">
      <alignment horizontal="right"/>
    </xf>
    <xf numFmtId="164" fontId="59" fillId="0" borderId="0" xfId="0" applyFont="1" applyAlignment="1">
      <alignment horizontal="right"/>
    </xf>
    <xf numFmtId="175" fontId="94" fillId="0" borderId="0" xfId="389" applyFont="1"/>
    <xf numFmtId="0" fontId="20" fillId="0" borderId="0" xfId="389" applyNumberFormat="1" applyFont="1" applyProtection="1">
      <protection locked="0"/>
    </xf>
    <xf numFmtId="175" fontId="94" fillId="0" borderId="0" xfId="389" applyFont="1" applyAlignment="1">
      <alignment horizontal="center"/>
    </xf>
    <xf numFmtId="0" fontId="94" fillId="0" borderId="0" xfId="389" applyNumberFormat="1" applyFont="1" applyProtection="1">
      <protection locked="0"/>
    </xf>
    <xf numFmtId="3" fontId="94" fillId="0" borderId="0" xfId="389" applyNumberFormat="1" applyFont="1"/>
    <xf numFmtId="0" fontId="94" fillId="0" borderId="0" xfId="389" applyNumberFormat="1" applyFont="1"/>
    <xf numFmtId="0" fontId="94" fillId="0" borderId="0" xfId="389" applyNumberFormat="1" applyFont="1" applyAlignment="1" applyProtection="1">
      <alignment horizontal="center"/>
      <protection locked="0"/>
    </xf>
    <xf numFmtId="0" fontId="94" fillId="0" borderId="0" xfId="389" applyNumberFormat="1" applyFont="1" applyAlignment="1">
      <alignment horizontal="center"/>
    </xf>
    <xf numFmtId="49" fontId="94" fillId="0" borderId="0" xfId="389" applyNumberFormat="1" applyFont="1"/>
    <xf numFmtId="175" fontId="20" fillId="0" borderId="0" xfId="389" applyFont="1"/>
    <xf numFmtId="170" fontId="20" fillId="0" borderId="0" xfId="397" applyNumberFormat="1" applyFont="1"/>
    <xf numFmtId="175" fontId="49" fillId="0" borderId="0" xfId="389" applyFont="1"/>
    <xf numFmtId="175" fontId="95" fillId="0" borderId="0" xfId="389" applyFont="1"/>
    <xf numFmtId="175" fontId="96" fillId="0" borderId="0" xfId="389" applyFont="1"/>
    <xf numFmtId="164" fontId="51" fillId="21" borderId="0" xfId="0" applyFont="1" applyFill="1"/>
    <xf numFmtId="0" fontId="50" fillId="0" borderId="0" xfId="396" applyNumberFormat="1" applyFont="1" applyAlignment="1" applyProtection="1">
      <alignment horizontal="center"/>
      <protection locked="0"/>
    </xf>
    <xf numFmtId="0" fontId="49" fillId="0" borderId="0" xfId="398" applyFont="1"/>
    <xf numFmtId="175" fontId="20" fillId="0" borderId="0" xfId="389" applyFont="1" applyAlignment="1">
      <alignment vertical="top" wrapText="1"/>
    </xf>
    <xf numFmtId="0" fontId="94" fillId="0" borderId="0" xfId="9" applyNumberFormat="1" applyFont="1" applyFill="1" applyAlignment="1">
      <alignment horizontal="center" vertical="top"/>
    </xf>
    <xf numFmtId="175" fontId="94" fillId="0" borderId="0" xfId="389" applyFont="1" applyAlignment="1">
      <alignment horizontal="center" vertical="top"/>
    </xf>
    <xf numFmtId="0" fontId="94" fillId="0" borderId="0" xfId="9" applyNumberFormat="1" applyFont="1" applyFill="1" applyAlignment="1">
      <alignment horizontal="center"/>
    </xf>
    <xf numFmtId="0" fontId="94" fillId="0" borderId="0" xfId="0" applyNumberFormat="1" applyFont="1" applyAlignment="1">
      <alignment horizontal="center" vertical="top"/>
    </xf>
    <xf numFmtId="164" fontId="54" fillId="21" borderId="0" xfId="0" applyFont="1" applyFill="1"/>
    <xf numFmtId="168" fontId="97" fillId="0" borderId="0" xfId="9" applyNumberFormat="1" applyFont="1" applyAlignment="1"/>
    <xf numFmtId="175" fontId="97" fillId="0" borderId="0" xfId="389" applyFont="1"/>
    <xf numFmtId="0" fontId="97" fillId="0" borderId="0" xfId="389" applyNumberFormat="1" applyFont="1" applyProtection="1">
      <protection locked="0"/>
    </xf>
    <xf numFmtId="0" fontId="97" fillId="0" borderId="0" xfId="389" applyNumberFormat="1" applyFont="1" applyAlignment="1" applyProtection="1">
      <alignment horizontal="center"/>
      <protection locked="0"/>
    </xf>
    <xf numFmtId="0" fontId="97" fillId="0" borderId="0" xfId="389" applyNumberFormat="1" applyFont="1" applyAlignment="1">
      <alignment horizontal="right"/>
    </xf>
    <xf numFmtId="0" fontId="49" fillId="0" borderId="0" xfId="389" applyNumberFormat="1" applyFont="1"/>
    <xf numFmtId="167" fontId="49" fillId="0" borderId="0" xfId="389" applyNumberFormat="1" applyFont="1"/>
    <xf numFmtId="175" fontId="62" fillId="0" borderId="0" xfId="389" applyFont="1" applyAlignment="1">
      <alignment horizontal="center"/>
    </xf>
    <xf numFmtId="3" fontId="49" fillId="0" borderId="2" xfId="394" applyNumberFormat="1" applyFont="1" applyBorder="1" applyAlignment="1">
      <alignment horizontal="center"/>
    </xf>
    <xf numFmtId="168" fontId="49" fillId="0" borderId="0" xfId="9" applyNumberFormat="1" applyFont="1" applyAlignment="1"/>
    <xf numFmtId="0" fontId="49" fillId="0" borderId="0" xfId="394" applyNumberFormat="1" applyFont="1" applyProtection="1">
      <protection locked="0"/>
    </xf>
    <xf numFmtId="3" fontId="49" fillId="0" borderId="0" xfId="394" applyNumberFormat="1" applyFont="1"/>
    <xf numFmtId="0" fontId="49" fillId="0" borderId="0" xfId="394" applyNumberFormat="1" applyFont="1"/>
    <xf numFmtId="3" fontId="49" fillId="0" borderId="0" xfId="394" applyNumberFormat="1" applyFont="1" applyAlignment="1">
      <alignment horizontal="center"/>
    </xf>
    <xf numFmtId="3" fontId="50" fillId="0" borderId="0" xfId="394" applyNumberFormat="1" applyFont="1" applyAlignment="1">
      <alignment horizontal="center"/>
    </xf>
    <xf numFmtId="0" fontId="50" fillId="0" borderId="2" xfId="394" applyNumberFormat="1" applyFont="1" applyBorder="1" applyAlignment="1" applyProtection="1">
      <alignment horizontal="center"/>
      <protection locked="0"/>
    </xf>
    <xf numFmtId="175" fontId="49" fillId="0" borderId="0" xfId="394" applyFont="1"/>
    <xf numFmtId="43" fontId="49" fillId="0" borderId="0" xfId="9" applyFont="1" applyFill="1" applyAlignment="1"/>
    <xf numFmtId="177" fontId="49" fillId="0" borderId="0" xfId="161" applyNumberFormat="1" applyFont="1" applyAlignment="1"/>
    <xf numFmtId="175" fontId="49" fillId="0" borderId="0" xfId="394" applyFont="1" applyAlignment="1">
      <alignment wrapText="1"/>
    </xf>
    <xf numFmtId="177" fontId="49" fillId="0" borderId="2" xfId="161" applyNumberFormat="1" applyFont="1" applyBorder="1" applyAlignment="1"/>
    <xf numFmtId="43" fontId="49" fillId="0" borderId="0" xfId="9" applyFont="1" applyAlignment="1"/>
    <xf numFmtId="178" fontId="49" fillId="0" borderId="0" xfId="394" applyNumberFormat="1" applyFont="1"/>
    <xf numFmtId="168" fontId="49" fillId="0" borderId="0" xfId="391" applyNumberFormat="1" applyFont="1" applyAlignment="1"/>
    <xf numFmtId="168" fontId="49" fillId="0" borderId="0" xfId="391" applyNumberFormat="1" applyFont="1" applyAlignment="1">
      <alignment horizontal="left" indent="2"/>
    </xf>
    <xf numFmtId="168" fontId="49" fillId="0" borderId="0" xfId="9" applyNumberFormat="1" applyFont="1" applyAlignment="1">
      <alignment horizontal="center"/>
    </xf>
    <xf numFmtId="168" fontId="97" fillId="0" borderId="0" xfId="9" applyNumberFormat="1" applyFont="1" applyAlignment="1">
      <alignment horizontal="center"/>
    </xf>
    <xf numFmtId="167" fontId="97" fillId="0" borderId="0" xfId="389" applyNumberFormat="1" applyFont="1"/>
    <xf numFmtId="175" fontId="94" fillId="0" borderId="0" xfId="389" applyFont="1" applyAlignment="1">
      <alignment horizontal="right"/>
    </xf>
    <xf numFmtId="0" fontId="97" fillId="0" borderId="0" xfId="389" applyNumberFormat="1" applyFont="1"/>
    <xf numFmtId="0" fontId="98" fillId="0" borderId="0" xfId="389" applyNumberFormat="1" applyFont="1" applyAlignment="1" applyProtection="1">
      <alignment horizontal="center"/>
      <protection locked="0"/>
    </xf>
    <xf numFmtId="175" fontId="98" fillId="0" borderId="0" xfId="389" applyFont="1"/>
    <xf numFmtId="0" fontId="98" fillId="0" borderId="0" xfId="389" applyNumberFormat="1" applyFont="1"/>
    <xf numFmtId="49" fontId="98" fillId="0" borderId="0" xfId="389" applyNumberFormat="1" applyFont="1"/>
    <xf numFmtId="0" fontId="49" fillId="0" borderId="0" xfId="389" applyNumberFormat="1" applyFont="1" applyAlignment="1" applyProtection="1">
      <alignment horizontal="center"/>
      <protection locked="0"/>
    </xf>
    <xf numFmtId="49" fontId="49" fillId="0" borderId="0" xfId="389" applyNumberFormat="1" applyFont="1"/>
    <xf numFmtId="0" fontId="20" fillId="0" borderId="0" xfId="389" applyNumberFormat="1" applyFont="1"/>
    <xf numFmtId="3" fontId="49" fillId="0" borderId="0" xfId="389" applyNumberFormat="1" applyFont="1"/>
    <xf numFmtId="3" fontId="20" fillId="0" borderId="0" xfId="389" applyNumberFormat="1" applyFont="1"/>
    <xf numFmtId="0" fontId="20" fillId="0" borderId="0" xfId="389" applyNumberFormat="1" applyFont="1" applyAlignment="1">
      <alignment horizontal="center"/>
    </xf>
    <xf numFmtId="175" fontId="63" fillId="0" borderId="0" xfId="389" applyFont="1"/>
    <xf numFmtId="0" fontId="63" fillId="0" borderId="0" xfId="389" applyNumberFormat="1" applyFont="1"/>
    <xf numFmtId="0" fontId="62" fillId="0" borderId="0" xfId="389" applyNumberFormat="1" applyFont="1" applyAlignment="1" applyProtection="1">
      <alignment horizontal="center"/>
      <protection locked="0"/>
    </xf>
    <xf numFmtId="0" fontId="61" fillId="0" borderId="0" xfId="389" applyNumberFormat="1" applyFont="1" applyAlignment="1">
      <alignment horizontal="center"/>
    </xf>
    <xf numFmtId="0" fontId="49" fillId="0" borderId="0" xfId="389" applyNumberFormat="1" applyFont="1" applyAlignment="1">
      <alignment horizontal="center"/>
    </xf>
    <xf numFmtId="49" fontId="49" fillId="0" borderId="0" xfId="389" applyNumberFormat="1" applyFont="1" applyAlignment="1">
      <alignment horizontal="center"/>
    </xf>
    <xf numFmtId="49" fontId="20" fillId="0" borderId="0" xfId="389" applyNumberFormat="1" applyFont="1" applyAlignment="1">
      <alignment horizontal="center"/>
    </xf>
    <xf numFmtId="0" fontId="50" fillId="0" borderId="0" xfId="389" applyNumberFormat="1" applyFont="1"/>
    <xf numFmtId="3" fontId="49" fillId="0" borderId="0" xfId="389" applyNumberFormat="1" applyFont="1" applyAlignment="1">
      <alignment horizontal="center"/>
    </xf>
    <xf numFmtId="3" fontId="49" fillId="0" borderId="0" xfId="389" applyNumberFormat="1" applyFont="1" applyAlignment="1">
      <alignment horizontal="left"/>
    </xf>
    <xf numFmtId="168" fontId="49" fillId="0" borderId="0" xfId="391" applyNumberFormat="1" applyFont="1" applyFill="1" applyBorder="1" applyAlignment="1"/>
    <xf numFmtId="168" fontId="49" fillId="0" borderId="0" xfId="9" applyNumberFormat="1" applyFont="1" applyFill="1" applyBorder="1" applyAlignment="1"/>
    <xf numFmtId="168" fontId="49" fillId="0" borderId="17" xfId="9" applyNumberFormat="1" applyFont="1" applyFill="1" applyBorder="1" applyAlignment="1"/>
    <xf numFmtId="179" fontId="49" fillId="0" borderId="0" xfId="161" applyNumberFormat="1" applyFont="1" applyFill="1" applyBorder="1" applyAlignment="1"/>
    <xf numFmtId="10" fontId="49" fillId="0" borderId="0" xfId="392" applyNumberFormat="1" applyFont="1" applyFill="1" applyBorder="1" applyAlignment="1"/>
    <xf numFmtId="10" fontId="61" fillId="0" borderId="0" xfId="389" applyNumberFormat="1" applyFont="1"/>
    <xf numFmtId="3" fontId="61" fillId="0" borderId="0" xfId="389" applyNumberFormat="1" applyFont="1"/>
    <xf numFmtId="176" fontId="61" fillId="0" borderId="0" xfId="389" applyNumberFormat="1" applyFont="1"/>
    <xf numFmtId="43" fontId="49" fillId="0" borderId="0" xfId="9" applyFont="1" applyFill="1" applyBorder="1" applyAlignment="1"/>
    <xf numFmtId="3" fontId="20" fillId="0" borderId="0" xfId="389" applyNumberFormat="1" applyFont="1" applyAlignment="1">
      <alignment horizontal="center"/>
    </xf>
    <xf numFmtId="175" fontId="49" fillId="0" borderId="0" xfId="389" applyFont="1" applyAlignment="1">
      <alignment horizontal="left"/>
    </xf>
    <xf numFmtId="10" fontId="50" fillId="0" borderId="0" xfId="392" applyNumberFormat="1" applyFont="1" applyFill="1" applyBorder="1" applyAlignment="1"/>
    <xf numFmtId="0" fontId="20" fillId="0" borderId="0" xfId="389" applyNumberFormat="1" applyFont="1" applyAlignment="1">
      <alignment horizontal="fill"/>
    </xf>
    <xf numFmtId="3" fontId="49" fillId="0" borderId="0" xfId="389" applyNumberFormat="1" applyFont="1" applyAlignment="1">
      <alignment horizontal="right"/>
    </xf>
    <xf numFmtId="43" fontId="50" fillId="0" borderId="0" xfId="9" applyFont="1" applyFill="1" applyBorder="1" applyAlignment="1"/>
    <xf numFmtId="166" fontId="20" fillId="0" borderId="0" xfId="389" applyNumberFormat="1" applyFont="1" applyAlignment="1">
      <alignment horizontal="center"/>
    </xf>
    <xf numFmtId="166" fontId="49" fillId="0" borderId="0" xfId="389" applyNumberFormat="1" applyFont="1" applyAlignment="1">
      <alignment horizontal="left"/>
    </xf>
    <xf numFmtId="166" fontId="49" fillId="0" borderId="0" xfId="389" applyNumberFormat="1" applyFont="1" applyAlignment="1">
      <alignment horizontal="center"/>
    </xf>
    <xf numFmtId="3" fontId="50" fillId="0" borderId="0" xfId="389" applyNumberFormat="1" applyFont="1"/>
    <xf numFmtId="175" fontId="49" fillId="0" borderId="0" xfId="389" applyFont="1" applyAlignment="1">
      <alignment horizontal="right"/>
    </xf>
    <xf numFmtId="164" fontId="99" fillId="21" borderId="0" xfId="0" applyFont="1" applyFill="1"/>
    <xf numFmtId="175" fontId="66" fillId="0" borderId="0" xfId="389" applyFont="1"/>
    <xf numFmtId="175" fontId="42" fillId="0" borderId="0" xfId="389" applyFont="1"/>
    <xf numFmtId="175" fontId="42" fillId="0" borderId="0" xfId="389" applyFont="1" applyAlignment="1">
      <alignment horizontal="right"/>
    </xf>
    <xf numFmtId="0" fontId="20" fillId="0" borderId="0" xfId="389" applyNumberFormat="1" applyFont="1" applyAlignment="1" applyProtection="1">
      <alignment horizontal="center"/>
      <protection locked="0"/>
    </xf>
    <xf numFmtId="0" fontId="61" fillId="0" borderId="0" xfId="389" applyNumberFormat="1" applyFont="1"/>
    <xf numFmtId="175" fontId="20" fillId="0" borderId="2" xfId="389" applyFont="1" applyBorder="1"/>
    <xf numFmtId="175" fontId="20" fillId="0" borderId="0" xfId="389" applyFont="1" applyAlignment="1">
      <alignment horizontal="center" vertical="top"/>
    </xf>
    <xf numFmtId="175" fontId="20" fillId="0" borderId="0" xfId="393" applyFont="1" applyAlignment="1">
      <alignment vertical="top" wrapText="1"/>
    </xf>
    <xf numFmtId="175" fontId="66" fillId="0" borderId="0" xfId="389" applyFont="1" applyAlignment="1">
      <alignment horizontal="center"/>
    </xf>
    <xf numFmtId="49" fontId="20" fillId="0" borderId="0" xfId="389" applyNumberFormat="1" applyFont="1" applyAlignment="1">
      <alignment horizontal="left"/>
    </xf>
    <xf numFmtId="49" fontId="96" fillId="0" borderId="0" xfId="389" applyNumberFormat="1" applyFont="1" applyAlignment="1">
      <alignment horizontal="center"/>
    </xf>
    <xf numFmtId="175" fontId="96" fillId="0" borderId="0" xfId="389" applyFont="1" applyAlignment="1">
      <alignment horizontal="center"/>
    </xf>
    <xf numFmtId="3" fontId="96" fillId="0" borderId="0" xfId="389" applyNumberFormat="1" applyFont="1"/>
    <xf numFmtId="10" fontId="96" fillId="0" borderId="0" xfId="389" applyNumberFormat="1" applyFont="1"/>
    <xf numFmtId="0" fontId="96" fillId="0" borderId="0" xfId="389" applyNumberFormat="1" applyFont="1" applyAlignment="1">
      <alignment horizontal="right"/>
    </xf>
    <xf numFmtId="49" fontId="96" fillId="0" borderId="0" xfId="389" applyNumberFormat="1" applyFont="1" applyAlignment="1">
      <alignment horizontal="left"/>
    </xf>
    <xf numFmtId="175" fontId="94" fillId="0" borderId="0" xfId="393" applyFont="1"/>
    <xf numFmtId="164" fontId="50" fillId="21" borderId="0" xfId="0" applyFont="1" applyFill="1" applyAlignment="1">
      <alignment horizontal="centerContinuous"/>
    </xf>
    <xf numFmtId="164" fontId="59" fillId="21" borderId="0" xfId="0" applyFont="1" applyFill="1" applyAlignment="1">
      <alignment horizontal="centerContinuous"/>
    </xf>
    <xf numFmtId="49" fontId="50" fillId="21" borderId="0" xfId="0" applyNumberFormat="1" applyFont="1" applyFill="1" applyAlignment="1">
      <alignment horizontal="center"/>
    </xf>
    <xf numFmtId="43" fontId="50" fillId="21" borderId="0" xfId="410" applyFont="1" applyFill="1" applyBorder="1" applyProtection="1"/>
    <xf numFmtId="43" fontId="42" fillId="21" borderId="0" xfId="410" applyFont="1" applyFill="1" applyProtection="1"/>
    <xf numFmtId="10" fontId="65" fillId="21" borderId="0" xfId="0" applyNumberFormat="1" applyFont="1" applyFill="1"/>
    <xf numFmtId="164" fontId="100" fillId="0" borderId="0" xfId="0" applyFont="1"/>
    <xf numFmtId="164" fontId="57" fillId="21" borderId="0" xfId="0" applyFont="1" applyFill="1" applyAlignment="1">
      <alignment horizontal="right"/>
    </xf>
    <xf numFmtId="164" fontId="50" fillId="21" borderId="0" xfId="0" quotePrefix="1" applyFont="1" applyFill="1" applyAlignment="1">
      <alignment horizontal="center"/>
    </xf>
    <xf numFmtId="10" fontId="20" fillId="21" borderId="0" xfId="148" applyNumberFormat="1" applyFont="1" applyFill="1"/>
    <xf numFmtId="10" fontId="49" fillId="0" borderId="0" xfId="148" applyNumberFormat="1" applyFont="1" applyFill="1" applyProtection="1"/>
    <xf numFmtId="164" fontId="62" fillId="21" borderId="0" xfId="0" applyFont="1" applyFill="1" applyAlignment="1">
      <alignment horizontal="left"/>
    </xf>
    <xf numFmtId="10" fontId="50" fillId="0" borderId="0" xfId="148" applyNumberFormat="1" applyFont="1" applyFill="1" applyAlignment="1" applyProtection="1">
      <alignment horizontal="center"/>
    </xf>
    <xf numFmtId="10" fontId="50" fillId="21" borderId="0" xfId="148" applyNumberFormat="1" applyFont="1" applyFill="1" applyAlignment="1" applyProtection="1">
      <alignment horizontal="center"/>
    </xf>
    <xf numFmtId="168" fontId="50" fillId="21" borderId="0" xfId="161" applyNumberFormat="1" applyFont="1" applyFill="1" applyAlignment="1" applyProtection="1">
      <alignment horizontal="center"/>
    </xf>
    <xf numFmtId="164" fontId="20" fillId="21" borderId="0" xfId="0" applyFont="1" applyFill="1" applyAlignment="1">
      <alignment vertical="top"/>
    </xf>
    <xf numFmtId="10" fontId="49" fillId="21" borderId="0" xfId="0" applyNumberFormat="1" applyFont="1" applyFill="1"/>
    <xf numFmtId="168" fontId="50" fillId="0" borderId="0" xfId="410" applyNumberFormat="1" applyFont="1" applyFill="1" applyAlignment="1" applyProtection="1">
      <alignment horizontal="center"/>
      <protection locked="0"/>
    </xf>
    <xf numFmtId="168" fontId="50" fillId="21" borderId="0" xfId="410" applyNumberFormat="1" applyFont="1" applyFill="1" applyAlignment="1" applyProtection="1">
      <alignment horizontal="center"/>
    </xf>
    <xf numFmtId="168" fontId="50" fillId="39" borderId="0" xfId="410" applyNumberFormat="1" applyFont="1" applyFill="1" applyAlignment="1" applyProtection="1">
      <alignment horizontal="center"/>
    </xf>
    <xf numFmtId="10" fontId="62" fillId="21" borderId="0" xfId="0" applyNumberFormat="1" applyFont="1" applyFill="1" applyAlignment="1">
      <alignment horizontal="center"/>
    </xf>
    <xf numFmtId="164" fontId="51" fillId="0" borderId="0" xfId="0" applyFont="1"/>
    <xf numFmtId="164" fontId="82" fillId="0" borderId="0" xfId="0" applyFont="1"/>
    <xf numFmtId="164" fontId="101" fillId="0" borderId="0" xfId="0" applyFont="1"/>
    <xf numFmtId="164" fontId="62" fillId="0" borderId="0" xfId="0" applyFont="1"/>
    <xf numFmtId="41" fontId="49" fillId="0" borderId="0" xfId="147" applyNumberFormat="1" applyFont="1" applyProtection="1"/>
    <xf numFmtId="41" fontId="49" fillId="0" borderId="0" xfId="0" applyNumberFormat="1" applyFont="1"/>
    <xf numFmtId="164" fontId="50" fillId="0" borderId="0" xfId="0" applyFont="1" applyAlignment="1">
      <alignment horizontal="left" indent="1"/>
    </xf>
    <xf numFmtId="168" fontId="49" fillId="0" borderId="0" xfId="161" applyNumberFormat="1" applyFont="1" applyProtection="1"/>
    <xf numFmtId="37" fontId="49" fillId="21" borderId="0" xfId="0" applyNumberFormat="1" applyFont="1" applyFill="1"/>
    <xf numFmtId="5" fontId="49" fillId="0" borderId="0" xfId="0" applyNumberFormat="1" applyFont="1"/>
    <xf numFmtId="164" fontId="50" fillId="0" borderId="0" xfId="0" applyFont="1" applyAlignment="1">
      <alignment horizontal="left"/>
    </xf>
    <xf numFmtId="41" fontId="50" fillId="0" borderId="0" xfId="0" applyNumberFormat="1" applyFont="1"/>
    <xf numFmtId="5" fontId="50" fillId="0" borderId="0" xfId="0" applyNumberFormat="1" applyFont="1"/>
    <xf numFmtId="168" fontId="66" fillId="21" borderId="0" xfId="9" applyNumberFormat="1" applyFont="1" applyFill="1" applyAlignment="1">
      <alignment horizontal="center"/>
    </xf>
    <xf numFmtId="164" fontId="92" fillId="21" borderId="0" xfId="0" applyFont="1" applyFill="1" applyAlignment="1">
      <alignment horizontal="center"/>
    </xf>
    <xf numFmtId="164" fontId="65" fillId="21" borderId="0" xfId="0" applyFont="1" applyFill="1" applyAlignment="1">
      <alignment horizontal="center" vertical="center"/>
    </xf>
    <xf numFmtId="168" fontId="20" fillId="21" borderId="0" xfId="9" applyNumberFormat="1" applyFont="1" applyFill="1" applyAlignment="1">
      <alignment horizontal="center"/>
    </xf>
    <xf numFmtId="168" fontId="20" fillId="21" borderId="17" xfId="9" applyNumberFormat="1" applyFont="1" applyFill="1" applyBorder="1" applyAlignment="1">
      <alignment horizontal="center"/>
    </xf>
    <xf numFmtId="168" fontId="20" fillId="21" borderId="0" xfId="9" applyNumberFormat="1" applyFont="1" applyFill="1" applyAlignment="1">
      <alignment horizontal="center" wrapText="1"/>
    </xf>
    <xf numFmtId="43" fontId="61" fillId="21" borderId="0" xfId="9" applyFont="1" applyFill="1" applyAlignment="1"/>
    <xf numFmtId="164" fontId="20" fillId="21" borderId="0" xfId="0" applyFont="1" applyFill="1" applyAlignment="1">
      <alignment wrapText="1"/>
    </xf>
    <xf numFmtId="164" fontId="20" fillId="21" borderId="0" xfId="0" applyFont="1" applyFill="1" applyAlignment="1">
      <alignment horizontal="center" wrapText="1"/>
    </xf>
    <xf numFmtId="49" fontId="20" fillId="21" borderId="0" xfId="9" applyNumberFormat="1" applyFont="1" applyFill="1"/>
    <xf numFmtId="10" fontId="20" fillId="21" borderId="0" xfId="148" applyNumberFormat="1" applyFont="1" applyFill="1" applyAlignment="1">
      <alignment horizontal="right"/>
    </xf>
    <xf numFmtId="166" fontId="20" fillId="21" borderId="0" xfId="148" applyNumberFormat="1" applyFont="1" applyFill="1" applyAlignment="1">
      <alignment horizontal="right"/>
    </xf>
    <xf numFmtId="43" fontId="20" fillId="21" borderId="0" xfId="9" applyFont="1" applyFill="1" applyAlignment="1">
      <alignment horizontal="right"/>
    </xf>
    <xf numFmtId="49" fontId="20" fillId="21" borderId="0" xfId="0" applyNumberFormat="1" applyFont="1" applyFill="1"/>
    <xf numFmtId="2" fontId="20" fillId="21" borderId="0" xfId="0" applyNumberFormat="1" applyFont="1" applyFill="1"/>
    <xf numFmtId="49" fontId="61" fillId="21" borderId="0" xfId="9" applyNumberFormat="1" applyFont="1" applyFill="1"/>
    <xf numFmtId="164" fontId="66" fillId="21" borderId="0" xfId="0" applyFont="1" applyFill="1" applyAlignment="1">
      <alignment horizontal="center"/>
    </xf>
    <xf numFmtId="164" fontId="92" fillId="21" borderId="0" xfId="0" applyFont="1" applyFill="1"/>
    <xf numFmtId="164" fontId="73" fillId="21" borderId="0" xfId="0" applyFont="1" applyFill="1"/>
    <xf numFmtId="170" fontId="20" fillId="21" borderId="0" xfId="147" applyNumberFormat="1" applyFont="1" applyFill="1" applyBorder="1" applyAlignment="1"/>
    <xf numFmtId="170" fontId="20" fillId="21" borderId="0" xfId="147" applyNumberFormat="1" applyFont="1" applyFill="1" applyAlignment="1"/>
    <xf numFmtId="164" fontId="20" fillId="39" borderId="0" xfId="0" applyFont="1" applyFill="1" applyAlignment="1">
      <alignment horizontal="center"/>
    </xf>
    <xf numFmtId="41" fontId="102" fillId="21" borderId="0" xfId="147" applyNumberFormat="1" applyFont="1" applyFill="1" applyBorder="1" applyAlignment="1"/>
    <xf numFmtId="43" fontId="49" fillId="0" borderId="0" xfId="161" applyFont="1" applyFill="1" applyBorder="1" applyProtection="1"/>
    <xf numFmtId="169" fontId="49" fillId="21" borderId="0" xfId="0" applyNumberFormat="1" applyFont="1" applyFill="1"/>
    <xf numFmtId="43" fontId="49" fillId="39" borderId="0" xfId="161" applyFont="1" applyFill="1" applyProtection="1"/>
    <xf numFmtId="168" fontId="50" fillId="21" borderId="0" xfId="161" applyNumberFormat="1" applyFont="1" applyFill="1" applyProtection="1"/>
    <xf numFmtId="168" fontId="50" fillId="21" borderId="1" xfId="161" applyNumberFormat="1" applyFont="1" applyFill="1" applyBorder="1" applyProtection="1"/>
    <xf numFmtId="14" fontId="50" fillId="21" borderId="0" xfId="0" applyNumberFormat="1" applyFont="1" applyFill="1" applyAlignment="1">
      <alignment horizontal="center"/>
    </xf>
    <xf numFmtId="49" fontId="49" fillId="21" borderId="0" xfId="0" applyNumberFormat="1" applyFont="1" applyFill="1" applyAlignment="1">
      <alignment horizontal="center"/>
    </xf>
    <xf numFmtId="49" fontId="62" fillId="21" borderId="0" xfId="0" applyNumberFormat="1" applyFont="1" applyFill="1" applyAlignment="1">
      <alignment horizontal="center"/>
    </xf>
    <xf numFmtId="49" fontId="62" fillId="21" borderId="0" xfId="0" applyNumberFormat="1" applyFont="1" applyFill="1" applyAlignment="1">
      <alignment horizontal="left"/>
    </xf>
    <xf numFmtId="174" fontId="20" fillId="0" borderId="0" xfId="326" applyNumberFormat="1" applyFont="1" applyFill="1" applyBorder="1">
      <alignment vertical="center"/>
    </xf>
    <xf numFmtId="49" fontId="49" fillId="39" borderId="0" xfId="0" applyNumberFormat="1" applyFont="1" applyFill="1" applyAlignment="1">
      <alignment horizontal="center"/>
    </xf>
    <xf numFmtId="164" fontId="49" fillId="21" borderId="0" xfId="0" quotePrefix="1" applyFont="1" applyFill="1"/>
    <xf numFmtId="49" fontId="49" fillId="0" borderId="0" xfId="0" applyNumberFormat="1" applyFont="1" applyAlignment="1">
      <alignment horizontal="center"/>
    </xf>
    <xf numFmtId="164" fontId="60" fillId="39" borderId="0" xfId="0" applyFont="1" applyFill="1"/>
    <xf numFmtId="49" fontId="60" fillId="39" borderId="0" xfId="0" applyNumberFormat="1" applyFont="1" applyFill="1" applyAlignment="1">
      <alignment horizontal="center"/>
    </xf>
    <xf numFmtId="49" fontId="59" fillId="21" borderId="0" xfId="0" applyNumberFormat="1" applyFont="1" applyFill="1" applyAlignment="1">
      <alignment horizontal="center"/>
    </xf>
    <xf numFmtId="5" fontId="49" fillId="21" borderId="0" xfId="0" applyNumberFormat="1" applyFont="1" applyFill="1"/>
    <xf numFmtId="5" fontId="49" fillId="39" borderId="0" xfId="0" applyNumberFormat="1" applyFont="1" applyFill="1"/>
    <xf numFmtId="5" fontId="50" fillId="21" borderId="0" xfId="0" applyNumberFormat="1" applyFont="1" applyFill="1"/>
    <xf numFmtId="5" fontId="50" fillId="21" borderId="0" xfId="0" applyNumberFormat="1" applyFont="1" applyFill="1" applyAlignment="1">
      <alignment horizontal="center"/>
    </xf>
    <xf numFmtId="168" fontId="50" fillId="21" borderId="13" xfId="161" applyNumberFormat="1" applyFont="1" applyFill="1" applyBorder="1" applyProtection="1"/>
    <xf numFmtId="164" fontId="49" fillId="4" borderId="0" xfId="0" applyFont="1" applyFill="1"/>
    <xf numFmtId="164" fontId="42" fillId="0" borderId="0" xfId="0" applyFont="1"/>
    <xf numFmtId="164" fontId="62" fillId="0" borderId="0" xfId="0" applyFont="1" applyAlignment="1">
      <alignment horizontal="left"/>
    </xf>
    <xf numFmtId="168" fontId="49" fillId="0" borderId="0" xfId="161" applyNumberFormat="1" applyFont="1"/>
    <xf numFmtId="168" fontId="49" fillId="0" borderId="12" xfId="161" applyNumberFormat="1" applyFont="1" applyBorder="1"/>
    <xf numFmtId="168" fontId="50" fillId="0" borderId="12" xfId="161" applyNumberFormat="1" applyFont="1" applyBorder="1" applyProtection="1"/>
    <xf numFmtId="168" fontId="50" fillId="0" borderId="25" xfId="161" applyNumberFormat="1" applyFont="1" applyBorder="1" applyProtection="1"/>
    <xf numFmtId="168" fontId="50" fillId="0" borderId="0" xfId="161" applyNumberFormat="1" applyFont="1" applyBorder="1" applyProtection="1"/>
    <xf numFmtId="168" fontId="50" fillId="0" borderId="0" xfId="161" applyNumberFormat="1" applyFont="1" applyBorder="1" applyAlignment="1" applyProtection="1">
      <alignment horizontal="right"/>
    </xf>
    <xf numFmtId="0" fontId="49" fillId="0" borderId="0" xfId="399" applyFont="1"/>
    <xf numFmtId="0" fontId="49" fillId="0" borderId="0" xfId="399" applyFont="1" applyAlignment="1" applyProtection="1">
      <alignment horizontal="center"/>
      <protection locked="0"/>
    </xf>
    <xf numFmtId="3" fontId="49" fillId="0" borderId="0" xfId="399" applyNumberFormat="1" applyFont="1"/>
    <xf numFmtId="0" fontId="49" fillId="21" borderId="0" xfId="399" applyFont="1" applyFill="1"/>
    <xf numFmtId="181" fontId="49" fillId="0" borderId="0" xfId="399" applyNumberFormat="1" applyFont="1"/>
    <xf numFmtId="0" fontId="50" fillId="0" borderId="0" xfId="399" applyFont="1"/>
    <xf numFmtId="168" fontId="50" fillId="0" borderId="13" xfId="161" applyNumberFormat="1" applyFont="1" applyBorder="1"/>
    <xf numFmtId="164" fontId="50" fillId="0" borderId="0" xfId="0" applyFont="1" applyAlignment="1">
      <alignment horizontal="center" vertical="center"/>
    </xf>
    <xf numFmtId="164" fontId="49" fillId="0" borderId="0" xfId="0" applyFont="1" applyAlignment="1">
      <alignment vertical="center" wrapText="1"/>
    </xf>
    <xf numFmtId="164" fontId="49" fillId="0" borderId="0" xfId="0" applyFont="1" applyAlignment="1">
      <alignment vertical="center"/>
    </xf>
    <xf numFmtId="168" fontId="49" fillId="0" borderId="0" xfId="161" applyNumberFormat="1" applyFont="1" applyAlignment="1">
      <alignment vertical="center"/>
    </xf>
    <xf numFmtId="3" fontId="49" fillId="0" borderId="0" xfId="399" applyNumberFormat="1" applyFont="1" applyAlignment="1">
      <alignment vertical="center"/>
    </xf>
    <xf numFmtId="3" fontId="49" fillId="39" borderId="0" xfId="399" applyNumberFormat="1" applyFont="1" applyFill="1"/>
    <xf numFmtId="164" fontId="49" fillId="0" borderId="0" xfId="0" applyFont="1" applyAlignment="1">
      <alignment wrapText="1"/>
    </xf>
    <xf numFmtId="164" fontId="65" fillId="0" borderId="0" xfId="0" applyFont="1" applyAlignment="1">
      <alignment horizontal="left"/>
    </xf>
    <xf numFmtId="0" fontId="50" fillId="21" borderId="0" xfId="387" applyFont="1" applyFill="1"/>
    <xf numFmtId="0" fontId="50" fillId="22" borderId="0" xfId="387" applyFont="1" applyFill="1"/>
    <xf numFmtId="0" fontId="49" fillId="21" borderId="0" xfId="420" applyFont="1" applyFill="1"/>
    <xf numFmtId="0" fontId="49" fillId="22" borderId="0" xfId="420" applyFont="1" applyFill="1"/>
    <xf numFmtId="0" fontId="50" fillId="22" borderId="0" xfId="420" applyFont="1" applyFill="1"/>
    <xf numFmtId="3" fontId="49" fillId="39" borderId="0" xfId="61" quotePrefix="1" applyNumberFormat="1" applyFont="1" applyFill="1" applyAlignment="1">
      <alignment horizontal="center"/>
    </xf>
    <xf numFmtId="0" fontId="20" fillId="21" borderId="0" xfId="5" applyFont="1" applyFill="1"/>
    <xf numFmtId="9" fontId="20" fillId="21" borderId="0" xfId="148" applyFont="1" applyFill="1"/>
    <xf numFmtId="9" fontId="50" fillId="21" borderId="0" xfId="148" applyFont="1" applyFill="1"/>
    <xf numFmtId="10" fontId="49" fillId="21" borderId="0" xfId="148" applyNumberFormat="1" applyFont="1" applyFill="1" applyAlignment="1" applyProtection="1">
      <alignment horizontal="center"/>
    </xf>
    <xf numFmtId="10" fontId="49" fillId="21" borderId="0" xfId="148" applyNumberFormat="1" applyFont="1" applyFill="1" applyBorder="1" applyAlignment="1" applyProtection="1">
      <alignment horizontal="center"/>
    </xf>
    <xf numFmtId="49" fontId="50" fillId="21" borderId="0" xfId="0" quotePrefix="1" applyNumberFormat="1" applyFont="1" applyFill="1" applyAlignment="1">
      <alignment horizontal="center"/>
    </xf>
    <xf numFmtId="10" fontId="50" fillId="21" borderId="0" xfId="148" applyNumberFormat="1" applyFont="1" applyFill="1"/>
    <xf numFmtId="10" fontId="50" fillId="39" borderId="0" xfId="148" applyNumberFormat="1" applyFont="1" applyFill="1"/>
    <xf numFmtId="10" fontId="50" fillId="21" borderId="0" xfId="148" applyNumberFormat="1" applyFont="1" applyFill="1" applyAlignment="1">
      <alignment horizontal="center" wrapText="1"/>
    </xf>
    <xf numFmtId="10" fontId="50" fillId="39" borderId="0" xfId="148" applyNumberFormat="1" applyFont="1" applyFill="1" applyBorder="1"/>
    <xf numFmtId="10" fontId="50" fillId="39" borderId="2" xfId="148" quotePrefix="1" applyNumberFormat="1" applyFont="1" applyFill="1" applyBorder="1" applyAlignment="1">
      <alignment horizontal="center"/>
    </xf>
    <xf numFmtId="0" fontId="50" fillId="39" borderId="0" xfId="0" applyNumberFormat="1" applyFont="1" applyFill="1" applyAlignment="1">
      <alignment horizontal="left"/>
    </xf>
    <xf numFmtId="173" fontId="49" fillId="21" borderId="0" xfId="61" applyNumberFormat="1" applyFont="1" applyFill="1"/>
    <xf numFmtId="43" fontId="49" fillId="21" borderId="0" xfId="61" applyNumberFormat="1" applyFont="1" applyFill="1"/>
    <xf numFmtId="168" fontId="49" fillId="39" borderId="17" xfId="161" quotePrefix="1" applyNumberFormat="1" applyFont="1" applyFill="1" applyBorder="1" applyAlignment="1">
      <alignment horizontal="center" wrapText="1"/>
    </xf>
    <xf numFmtId="164" fontId="50" fillId="21" borderId="17" xfId="0" applyFont="1" applyFill="1" applyBorder="1"/>
    <xf numFmtId="168" fontId="49" fillId="39" borderId="17" xfId="194" quotePrefix="1" applyNumberFormat="1" applyFont="1" applyFill="1" applyBorder="1" applyAlignment="1">
      <alignment horizontal="center"/>
    </xf>
    <xf numFmtId="43" fontId="49" fillId="21" borderId="17" xfId="161" applyFont="1" applyFill="1" applyBorder="1"/>
    <xf numFmtId="43" fontId="49" fillId="21" borderId="17" xfId="161" applyFont="1" applyFill="1" applyBorder="1" applyAlignment="1">
      <alignment horizontal="right"/>
    </xf>
    <xf numFmtId="3" fontId="49" fillId="39" borderId="17" xfId="61" quotePrefix="1" applyNumberFormat="1" applyFont="1" applyFill="1" applyBorder="1" applyAlignment="1">
      <alignment horizontal="center"/>
    </xf>
    <xf numFmtId="164" fontId="50" fillId="39" borderId="0" xfId="0" applyFont="1" applyFill="1"/>
    <xf numFmtId="164" fontId="56" fillId="0" borderId="0" xfId="0" applyFont="1"/>
    <xf numFmtId="164" fontId="103" fillId="0" borderId="0" xfId="0" applyFont="1"/>
    <xf numFmtId="164" fontId="104" fillId="0" borderId="0" xfId="0" applyFont="1"/>
    <xf numFmtId="168" fontId="49" fillId="0" borderId="0" xfId="194" applyNumberFormat="1" applyFont="1" applyFill="1"/>
    <xf numFmtId="0" fontId="29" fillId="0" borderId="0" xfId="8" applyFont="1"/>
    <xf numFmtId="1" fontId="49" fillId="39" borderId="0" xfId="61" applyNumberFormat="1" applyFont="1" applyFill="1"/>
    <xf numFmtId="1" fontId="49" fillId="39" borderId="0" xfId="61" quotePrefix="1" applyNumberFormat="1" applyFont="1" applyFill="1" applyAlignment="1">
      <alignment horizontal="center"/>
    </xf>
    <xf numFmtId="1" fontId="49" fillId="39" borderId="0" xfId="61" applyNumberFormat="1" applyFont="1" applyFill="1" applyAlignment="1">
      <alignment horizontal="right"/>
    </xf>
    <xf numFmtId="1" fontId="49" fillId="39" borderId="0" xfId="61" quotePrefix="1" applyNumberFormat="1" applyFont="1" applyFill="1" applyAlignment="1">
      <alignment horizontal="right"/>
    </xf>
    <xf numFmtId="1" fontId="50" fillId="39" borderId="0" xfId="61" applyNumberFormat="1" applyFont="1" applyFill="1"/>
    <xf numFmtId="1" fontId="49" fillId="21" borderId="0" xfId="61" applyNumberFormat="1" applyFont="1" applyFill="1"/>
    <xf numFmtId="168" fontId="49" fillId="0" borderId="0" xfId="161" applyNumberFormat="1" applyFont="1" applyAlignment="1" applyProtection="1">
      <alignment horizontal="right"/>
    </xf>
    <xf numFmtId="168" fontId="50" fillId="0" borderId="0" xfId="161" applyNumberFormat="1" applyFont="1" applyAlignment="1" applyProtection="1">
      <alignment horizontal="right"/>
    </xf>
    <xf numFmtId="3" fontId="50" fillId="39" borderId="0" xfId="8" applyNumberFormat="1" applyFont="1" applyFill="1" applyAlignment="1">
      <alignment horizontal="center"/>
    </xf>
    <xf numFmtId="10" fontId="50" fillId="0" borderId="0" xfId="148" applyNumberFormat="1" applyFont="1" applyAlignment="1" applyProtection="1">
      <alignment horizontal="center"/>
    </xf>
    <xf numFmtId="168" fontId="49" fillId="0" borderId="0" xfId="399" applyNumberFormat="1" applyFont="1" applyAlignment="1">
      <alignment horizontal="left"/>
    </xf>
    <xf numFmtId="10" fontId="49" fillId="0" borderId="0" xfId="148" applyNumberFormat="1" applyFont="1" applyFill="1"/>
    <xf numFmtId="3" fontId="27" fillId="39" borderId="0" xfId="8" applyNumberFormat="1" applyFont="1" applyFill="1" applyAlignment="1" applyProtection="1">
      <alignment horizontal="left"/>
      <protection locked="0"/>
    </xf>
    <xf numFmtId="0" fontId="29" fillId="39" borderId="0" xfId="842" applyFont="1" applyFill="1" applyProtection="1">
      <protection locked="0"/>
    </xf>
    <xf numFmtId="3" fontId="27" fillId="39" borderId="0" xfId="8" applyNumberFormat="1" applyFont="1" applyFill="1" applyProtection="1">
      <protection locked="0"/>
    </xf>
    <xf numFmtId="3" fontId="27" fillId="0" borderId="0" xfId="8" applyNumberFormat="1" applyFont="1" applyAlignment="1">
      <alignment horizontal="right"/>
    </xf>
    <xf numFmtId="168" fontId="49" fillId="39" borderId="0" xfId="410" applyNumberFormat="1" applyFont="1" applyFill="1" applyBorder="1" applyProtection="1">
      <protection locked="0"/>
    </xf>
    <xf numFmtId="3" fontId="49" fillId="39" borderId="0" xfId="61" applyNumberFormat="1" applyFont="1" applyFill="1" applyAlignment="1">
      <alignment horizontal="right"/>
    </xf>
    <xf numFmtId="164" fontId="29" fillId="43" borderId="0" xfId="0" applyFont="1" applyFill="1"/>
    <xf numFmtId="10" fontId="50" fillId="0" borderId="0" xfId="148" applyNumberFormat="1" applyFont="1" applyFill="1" applyBorder="1" applyAlignment="1"/>
    <xf numFmtId="170" fontId="49" fillId="4" borderId="0" xfId="147" applyNumberFormat="1" applyFont="1" applyFill="1"/>
    <xf numFmtId="177" fontId="49" fillId="21" borderId="0" xfId="161" applyNumberFormat="1" applyFont="1" applyFill="1" applyProtection="1"/>
    <xf numFmtId="168" fontId="49" fillId="39" borderId="0" xfId="161" applyNumberFormat="1" applyFont="1" applyFill="1" applyProtection="1"/>
    <xf numFmtId="168" fontId="49" fillId="0" borderId="0" xfId="161" applyNumberFormat="1" applyFont="1" applyFill="1" applyProtection="1"/>
    <xf numFmtId="168" fontId="49" fillId="39" borderId="17" xfId="161" applyNumberFormat="1" applyFont="1" applyFill="1" applyBorder="1" applyProtection="1"/>
    <xf numFmtId="168" fontId="50" fillId="21" borderId="0" xfId="161" applyNumberFormat="1" applyFont="1" applyFill="1" applyAlignment="1" applyProtection="1">
      <alignment horizontal="right"/>
    </xf>
    <xf numFmtId="168" fontId="49" fillId="21" borderId="0" xfId="161" applyNumberFormat="1" applyFont="1" applyFill="1" applyBorder="1" applyProtection="1"/>
    <xf numFmtId="168" fontId="49" fillId="39" borderId="12" xfId="161" applyNumberFormat="1" applyFont="1" applyFill="1" applyBorder="1" applyProtection="1"/>
    <xf numFmtId="168" fontId="49" fillId="0" borderId="0" xfId="161" applyNumberFormat="1" applyFont="1" applyFill="1" applyBorder="1" applyProtection="1"/>
    <xf numFmtId="41" fontId="49" fillId="0" borderId="0" xfId="147" applyNumberFormat="1" applyFont="1" applyFill="1" applyProtection="1"/>
    <xf numFmtId="168" fontId="49" fillId="39" borderId="0" xfId="9" applyNumberFormat="1" applyFont="1" applyFill="1" applyBorder="1"/>
    <xf numFmtId="164" fontId="20" fillId="21" borderId="0" xfId="0" applyFont="1" applyFill="1" applyAlignment="1">
      <alignment vertical="center"/>
    </xf>
    <xf numFmtId="168" fontId="49" fillId="21" borderId="2" xfId="161" applyNumberFormat="1" applyFont="1" applyFill="1" applyBorder="1"/>
    <xf numFmtId="164" fontId="49" fillId="39" borderId="0" xfId="193" quotePrefix="1" applyFont="1" applyFill="1" applyAlignment="1">
      <alignment horizontal="left"/>
    </xf>
    <xf numFmtId="49" fontId="65" fillId="39" borderId="29" xfId="5" applyNumberFormat="1" applyFont="1" applyFill="1" applyBorder="1" applyAlignment="1">
      <alignment horizontal="center"/>
    </xf>
    <xf numFmtId="164" fontId="108" fillId="21" borderId="0" xfId="0" applyFont="1" applyFill="1"/>
    <xf numFmtId="164" fontId="105" fillId="21" borderId="0" xfId="0" applyFont="1" applyFill="1"/>
    <xf numFmtId="164" fontId="109" fillId="21" borderId="0" xfId="0" applyFont="1" applyFill="1"/>
    <xf numFmtId="164" fontId="107" fillId="21" borderId="0" xfId="0" applyFont="1" applyFill="1" applyAlignment="1">
      <alignment horizontal="center"/>
    </xf>
    <xf numFmtId="0" fontId="108" fillId="21" borderId="0" xfId="162" applyFont="1" applyFill="1"/>
    <xf numFmtId="0" fontId="105" fillId="21" borderId="0" xfId="162" applyFont="1" applyFill="1"/>
    <xf numFmtId="164" fontId="0" fillId="0" borderId="0" xfId="0" applyAlignment="1">
      <alignment horizontal="center"/>
    </xf>
    <xf numFmtId="14" fontId="50" fillId="39" borderId="17" xfId="0" applyNumberFormat="1" applyFont="1" applyFill="1" applyBorder="1" applyAlignment="1">
      <alignment horizontal="center"/>
    </xf>
    <xf numFmtId="9" fontId="61" fillId="21" borderId="0" xfId="148" applyFont="1" applyFill="1" applyAlignment="1">
      <alignment horizontal="center"/>
    </xf>
    <xf numFmtId="0" fontId="61" fillId="21" borderId="0" xfId="381" applyFont="1" applyFill="1" applyAlignment="1">
      <alignment horizontal="center"/>
    </xf>
    <xf numFmtId="0" fontId="20" fillId="21" borderId="0" xfId="381" applyFont="1" applyFill="1"/>
    <xf numFmtId="3" fontId="20" fillId="21" borderId="0" xfId="381" applyNumberFormat="1" applyFont="1" applyFill="1"/>
    <xf numFmtId="168" fontId="50" fillId="21" borderId="0" xfId="410" applyNumberFormat="1" applyFont="1" applyFill="1" applyAlignment="1">
      <alignment horizontal="center" wrapText="1"/>
    </xf>
    <xf numFmtId="10" fontId="50" fillId="21" borderId="0" xfId="148" applyNumberFormat="1" applyFont="1" applyFill="1" applyAlignment="1">
      <alignment horizontal="center"/>
    </xf>
    <xf numFmtId="168" fontId="50" fillId="21" borderId="2" xfId="410" applyNumberFormat="1" applyFont="1" applyFill="1" applyBorder="1" applyAlignment="1">
      <alignment horizontal="center" wrapText="1"/>
    </xf>
    <xf numFmtId="164" fontId="50" fillId="21" borderId="2" xfId="0" applyFont="1" applyFill="1" applyBorder="1" applyAlignment="1">
      <alignment horizontal="center" wrapText="1"/>
    </xf>
    <xf numFmtId="10" fontId="50" fillId="21" borderId="0" xfId="148" applyNumberFormat="1" applyFont="1" applyFill="1" applyBorder="1" applyProtection="1"/>
    <xf numFmtId="10" fontId="62" fillId="41" borderId="0" xfId="148" applyNumberFormat="1" applyFont="1" applyFill="1"/>
    <xf numFmtId="168" fontId="50" fillId="39" borderId="2" xfId="410" quotePrefix="1" applyNumberFormat="1" applyFont="1" applyFill="1" applyBorder="1" applyAlignment="1">
      <alignment horizontal="center"/>
    </xf>
    <xf numFmtId="10" fontId="50" fillId="41" borderId="2" xfId="148" applyNumberFormat="1" applyFont="1" applyFill="1" applyBorder="1" applyProtection="1"/>
    <xf numFmtId="168" fontId="50" fillId="21" borderId="0" xfId="410" applyNumberFormat="1" applyFont="1" applyFill="1" applyBorder="1"/>
    <xf numFmtId="168" fontId="50" fillId="21" borderId="0" xfId="410" applyNumberFormat="1" applyFont="1" applyFill="1"/>
    <xf numFmtId="168" fontId="20" fillId="21" borderId="0" xfId="410" applyNumberFormat="1" applyFont="1" applyFill="1"/>
    <xf numFmtId="0" fontId="49" fillId="21" borderId="0" xfId="381" applyFont="1" applyFill="1"/>
    <xf numFmtId="0" fontId="49" fillId="39" borderId="0" xfId="381" applyFont="1" applyFill="1" applyAlignment="1">
      <alignment horizontal="center"/>
    </xf>
    <xf numFmtId="3" fontId="49" fillId="39" borderId="0" xfId="381" applyNumberFormat="1" applyFont="1" applyFill="1"/>
    <xf numFmtId="3" fontId="20" fillId="39" borderId="0" xfId="381" applyNumberFormat="1" applyFont="1" applyFill="1"/>
    <xf numFmtId="0" fontId="20" fillId="39" borderId="0" xfId="381" applyFont="1" applyFill="1"/>
    <xf numFmtId="0" fontId="49" fillId="39" borderId="0" xfId="381" applyFont="1" applyFill="1" applyAlignment="1">
      <alignment horizontal="center" vertical="center"/>
    </xf>
    <xf numFmtId="164" fontId="108" fillId="0" borderId="0" xfId="0" applyFont="1"/>
    <xf numFmtId="0" fontId="108" fillId="21" borderId="0" xfId="387" applyFont="1" applyFill="1"/>
    <xf numFmtId="169" fontId="111" fillId="21" borderId="0" xfId="0" applyNumberFormat="1" applyFont="1" applyFill="1"/>
    <xf numFmtId="164" fontId="112" fillId="0" borderId="0" xfId="0" applyFont="1"/>
    <xf numFmtId="164" fontId="113" fillId="21" borderId="0" xfId="0" applyFont="1" applyFill="1"/>
    <xf numFmtId="164" fontId="59" fillId="0" borderId="0" xfId="0" applyFont="1" applyAlignment="1">
      <alignment wrapText="1"/>
    </xf>
    <xf numFmtId="41" fontId="27" fillId="21" borderId="0" xfId="364" applyNumberFormat="1" applyFont="1" applyFill="1" applyProtection="1">
      <protection locked="0"/>
    </xf>
    <xf numFmtId="49" fontId="65" fillId="0" borderId="0" xfId="5" applyNumberFormat="1" applyFont="1"/>
    <xf numFmtId="168" fontId="49" fillId="39" borderId="17" xfId="161" applyNumberFormat="1" applyFont="1" applyFill="1" applyBorder="1" applyAlignment="1">
      <alignment wrapText="1"/>
    </xf>
    <xf numFmtId="168" fontId="49" fillId="21" borderId="0" xfId="410" applyNumberFormat="1" applyFont="1" applyFill="1" applyBorder="1" applyProtection="1">
      <protection locked="0"/>
    </xf>
    <xf numFmtId="171" fontId="49" fillId="0" borderId="0" xfId="148" applyNumberFormat="1" applyFont="1"/>
    <xf numFmtId="43" fontId="49" fillId="0" borderId="0" xfId="161" applyFont="1"/>
    <xf numFmtId="41" fontId="50" fillId="21" borderId="0" xfId="192" applyNumberFormat="1" applyFont="1" applyFill="1"/>
    <xf numFmtId="41" fontId="49" fillId="21" borderId="0" xfId="147" applyNumberFormat="1" applyFont="1" applyFill="1" applyBorder="1"/>
    <xf numFmtId="41" fontId="27" fillId="21" borderId="0" xfId="364" applyNumberFormat="1" applyFont="1" applyFill="1" applyBorder="1" applyProtection="1">
      <protection locked="0"/>
    </xf>
    <xf numFmtId="41" fontId="49" fillId="21" borderId="0" xfId="364" applyNumberFormat="1" applyFont="1" applyFill="1" applyBorder="1"/>
    <xf numFmtId="43" fontId="50" fillId="0" borderId="17" xfId="410" applyFont="1" applyFill="1" applyBorder="1" applyAlignment="1">
      <alignment horizontal="center" vertical="center" wrapText="1"/>
    </xf>
    <xf numFmtId="0" fontId="49" fillId="21" borderId="0" xfId="387" quotePrefix="1" applyFont="1" applyFill="1" applyAlignment="1">
      <alignment horizontal="center"/>
    </xf>
    <xf numFmtId="14" fontId="49" fillId="21" borderId="0" xfId="17" applyNumberFormat="1" applyFont="1" applyFill="1"/>
    <xf numFmtId="168" fontId="49" fillId="21" borderId="0" xfId="149" applyNumberFormat="1" applyFont="1" applyFill="1" applyBorder="1" applyAlignment="1">
      <alignment horizontal="right"/>
    </xf>
    <xf numFmtId="43" fontId="49" fillId="39" borderId="0" xfId="161" applyFont="1" applyFill="1" applyBorder="1" applyAlignment="1">
      <alignment horizontal="right"/>
    </xf>
    <xf numFmtId="168" fontId="74" fillId="21" borderId="0" xfId="161" applyNumberFormat="1" applyFont="1" applyFill="1"/>
    <xf numFmtId="168" fontId="50" fillId="21" borderId="0" xfId="161" applyNumberFormat="1" applyFont="1" applyFill="1" applyAlignment="1">
      <alignment horizontal="center"/>
    </xf>
    <xf numFmtId="175" fontId="20" fillId="0" borderId="0" xfId="389" applyFont="1" applyAlignment="1">
      <alignment horizontal="center"/>
    </xf>
    <xf numFmtId="0" fontId="54" fillId="21" borderId="0" xfId="0" applyNumberFormat="1" applyFont="1" applyFill="1" applyAlignment="1">
      <alignment horizontal="center"/>
    </xf>
    <xf numFmtId="164" fontId="50" fillId="21" borderId="17" xfId="0" applyFont="1" applyFill="1" applyBorder="1" applyAlignment="1">
      <alignment horizontal="center" wrapText="1"/>
    </xf>
    <xf numFmtId="164" fontId="50" fillId="21" borderId="17" xfId="0" applyFont="1" applyFill="1" applyBorder="1" applyAlignment="1">
      <alignment horizontal="center"/>
    </xf>
    <xf numFmtId="0" fontId="7" fillId="21" borderId="0" xfId="386" applyFont="1" applyFill="1" applyAlignment="1">
      <alignment horizontal="right"/>
    </xf>
    <xf numFmtId="168" fontId="7" fillId="21" borderId="0" xfId="386" applyNumberFormat="1" applyFont="1" applyFill="1"/>
    <xf numFmtId="168" fontId="7" fillId="21" borderId="0" xfId="161" applyNumberFormat="1" applyFont="1" applyFill="1"/>
    <xf numFmtId="43" fontId="50" fillId="0" borderId="38" xfId="410" applyFont="1" applyFill="1" applyBorder="1" applyAlignment="1">
      <alignment horizontal="center" wrapText="1"/>
    </xf>
    <xf numFmtId="0" fontId="49" fillId="0" borderId="39" xfId="420" applyFont="1" applyBorder="1"/>
    <xf numFmtId="0" fontId="50" fillId="0" borderId="39" xfId="420" applyFont="1" applyBorder="1"/>
    <xf numFmtId="168" fontId="49" fillId="0" borderId="39" xfId="410" applyNumberFormat="1" applyFont="1" applyFill="1" applyBorder="1"/>
    <xf numFmtId="3" fontId="83" fillId="0" borderId="39" xfId="8" applyNumberFormat="1" applyFont="1" applyBorder="1" applyAlignment="1">
      <alignment horizontal="left"/>
    </xf>
    <xf numFmtId="0" fontId="50" fillId="0" borderId="39" xfId="387" applyFont="1" applyBorder="1"/>
    <xf numFmtId="168" fontId="50" fillId="0" borderId="39" xfId="410" applyNumberFormat="1" applyFont="1" applyFill="1" applyBorder="1"/>
    <xf numFmtId="0" fontId="50" fillId="0" borderId="39" xfId="387" applyFont="1" applyBorder="1" applyAlignment="1">
      <alignment wrapText="1"/>
    </xf>
    <xf numFmtId="0" fontId="7" fillId="21" borderId="0" xfId="17" applyFont="1" applyFill="1"/>
    <xf numFmtId="0" fontId="7" fillId="21" borderId="0" xfId="17" applyFont="1" applyFill="1" applyAlignment="1">
      <alignment horizontal="right"/>
    </xf>
    <xf numFmtId="43" fontId="50" fillId="21" borderId="38" xfId="410" applyFont="1" applyFill="1" applyBorder="1" applyAlignment="1">
      <alignment horizontal="center" wrapText="1"/>
    </xf>
    <xf numFmtId="0" fontId="49" fillId="0" borderId="39" xfId="842" applyFont="1" applyBorder="1"/>
    <xf numFmtId="0" fontId="50" fillId="0" borderId="39" xfId="387" applyFont="1" applyBorder="1" applyAlignment="1">
      <alignment horizontal="right"/>
    </xf>
    <xf numFmtId="168" fontId="50" fillId="21" borderId="39" xfId="410" applyNumberFormat="1" applyFont="1" applyFill="1" applyBorder="1"/>
    <xf numFmtId="184" fontId="7" fillId="21" borderId="0" xfId="513" applyNumberFormat="1" applyFont="1" applyFill="1"/>
    <xf numFmtId="0" fontId="7" fillId="21" borderId="0" xfId="513" applyFont="1" applyFill="1"/>
    <xf numFmtId="43" fontId="7" fillId="21" borderId="0" xfId="410" applyFont="1" applyFill="1" applyBorder="1"/>
    <xf numFmtId="0" fontId="49" fillId="39" borderId="0" xfId="162" applyFont="1" applyFill="1"/>
    <xf numFmtId="0" fontId="108" fillId="39" borderId="0" xfId="162" applyFont="1" applyFill="1"/>
    <xf numFmtId="164" fontId="55" fillId="21" borderId="0" xfId="197" applyNumberFormat="1" applyFont="1" applyFill="1" applyAlignment="1" applyProtection="1">
      <alignment vertical="center"/>
      <protection locked="0"/>
    </xf>
    <xf numFmtId="164" fontId="114" fillId="21" borderId="0" xfId="0" applyFont="1" applyFill="1"/>
    <xf numFmtId="0" fontId="50" fillId="0" borderId="0" xfId="387" quotePrefix="1" applyFont="1" applyAlignment="1">
      <alignment horizontal="center"/>
    </xf>
    <xf numFmtId="164" fontId="63" fillId="21" borderId="0" xfId="193" applyFont="1" applyFill="1" applyAlignment="1">
      <alignment horizontal="center"/>
    </xf>
    <xf numFmtId="0" fontId="92" fillId="0" borderId="0" xfId="8" applyFont="1"/>
    <xf numFmtId="0" fontId="50" fillId="0" borderId="0" xfId="8" applyFont="1" applyAlignment="1">
      <alignment horizontal="left"/>
    </xf>
    <xf numFmtId="164" fontId="114" fillId="21" borderId="0" xfId="0" applyFont="1" applyFill="1" applyAlignment="1">
      <alignment horizontal="center"/>
    </xf>
    <xf numFmtId="164" fontId="116" fillId="21" borderId="0" xfId="0" applyFont="1" applyFill="1" applyAlignment="1">
      <alignment horizontal="center"/>
    </xf>
    <xf numFmtId="0" fontId="50" fillId="21" borderId="0" xfId="192" applyFont="1" applyFill="1" applyAlignment="1">
      <alignment horizontal="center"/>
    </xf>
    <xf numFmtId="0" fontId="50" fillId="21" borderId="2" xfId="192" applyFont="1" applyFill="1" applyBorder="1" applyAlignment="1">
      <alignment horizontal="center"/>
    </xf>
    <xf numFmtId="0" fontId="50" fillId="21" borderId="17" xfId="192" applyFont="1" applyFill="1" applyBorder="1" applyAlignment="1">
      <alignment horizontal="center"/>
    </xf>
    <xf numFmtId="0" fontId="61" fillId="21" borderId="0" xfId="192" applyFont="1" applyFill="1" applyAlignment="1">
      <alignment horizontal="center"/>
    </xf>
    <xf numFmtId="164" fontId="59" fillId="0" borderId="0" xfId="0" applyFont="1" applyAlignment="1">
      <alignment horizontal="center"/>
    </xf>
    <xf numFmtId="164" fontId="114" fillId="0" borderId="0" xfId="0" applyFont="1"/>
    <xf numFmtId="0" fontId="50" fillId="21" borderId="2" xfId="8" quotePrefix="1" applyFont="1" applyFill="1" applyBorder="1" applyAlignment="1">
      <alignment horizontal="center"/>
    </xf>
    <xf numFmtId="0" fontId="61" fillId="21" borderId="0" xfId="61" applyFont="1" applyFill="1" applyAlignment="1">
      <alignment horizontal="center"/>
    </xf>
    <xf numFmtId="49" fontId="76" fillId="21" borderId="0" xfId="0" applyNumberFormat="1" applyFont="1" applyFill="1" applyAlignment="1">
      <alignment horizontal="center"/>
    </xf>
    <xf numFmtId="164" fontId="117" fillId="21" borderId="0" xfId="0" applyFont="1" applyFill="1" applyAlignment="1">
      <alignment horizontal="center"/>
    </xf>
    <xf numFmtId="0" fontId="92" fillId="21" borderId="0" xfId="8" applyFont="1" applyFill="1" applyAlignment="1">
      <alignment horizontal="center"/>
    </xf>
    <xf numFmtId="164" fontId="20" fillId="21" borderId="0" xfId="193" applyFont="1" applyFill="1" applyAlignment="1">
      <alignment horizontal="center"/>
    </xf>
    <xf numFmtId="164" fontId="59" fillId="0" borderId="0" xfId="0" applyFont="1" applyAlignment="1">
      <alignment horizontal="center" wrapText="1"/>
    </xf>
    <xf numFmtId="164" fontId="61" fillId="0" borderId="0" xfId="0" applyFont="1"/>
    <xf numFmtId="164" fontId="50" fillId="21" borderId="2" xfId="0" applyFont="1" applyFill="1" applyBorder="1" applyAlignment="1">
      <alignment horizontal="center"/>
    </xf>
    <xf numFmtId="164" fontId="118" fillId="21" borderId="0" xfId="0" applyFont="1" applyFill="1"/>
    <xf numFmtId="164" fontId="120" fillId="0" borderId="0" xfId="0" applyFont="1"/>
    <xf numFmtId="164" fontId="120" fillId="0" borderId="0" xfId="0" applyFont="1" applyAlignment="1">
      <alignment horizontal="center"/>
    </xf>
    <xf numFmtId="164" fontId="118" fillId="0" borderId="0" xfId="0" applyFont="1"/>
    <xf numFmtId="164" fontId="119" fillId="0" borderId="0" xfId="0" applyFont="1"/>
    <xf numFmtId="164" fontId="121" fillId="0" borderId="0" xfId="0" applyFont="1"/>
    <xf numFmtId="164" fontId="49" fillId="39" borderId="0" xfId="0" applyFont="1" applyFill="1" applyAlignment="1">
      <alignment horizontal="right" wrapText="1"/>
    </xf>
    <xf numFmtId="168" fontId="49" fillId="39" borderId="0" xfId="161" applyNumberFormat="1" applyFont="1" applyFill="1" applyAlignment="1">
      <alignment wrapText="1"/>
    </xf>
    <xf numFmtId="164" fontId="49" fillId="39" borderId="0" xfId="0" applyFont="1" applyFill="1" applyAlignment="1">
      <alignment horizontal="left" wrapText="1"/>
    </xf>
    <xf numFmtId="0" fontId="49" fillId="39" borderId="0" xfId="8" quotePrefix="1" applyFont="1" applyFill="1" applyAlignment="1">
      <alignment horizontal="center"/>
    </xf>
    <xf numFmtId="168" fontId="49" fillId="39" borderId="0" xfId="9" quotePrefix="1" applyNumberFormat="1" applyFont="1" applyFill="1" applyAlignment="1">
      <alignment horizontal="center"/>
    </xf>
    <xf numFmtId="41" fontId="50" fillId="21" borderId="0" xfId="8" applyNumberFormat="1" applyFont="1" applyFill="1"/>
    <xf numFmtId="3" fontId="49" fillId="39" borderId="0" xfId="9" applyNumberFormat="1" applyFont="1" applyFill="1"/>
    <xf numFmtId="49" fontId="50" fillId="39" borderId="29" xfId="5" applyNumberFormat="1" applyFont="1" applyFill="1" applyBorder="1" applyAlignment="1">
      <alignment horizontal="center"/>
    </xf>
    <xf numFmtId="164" fontId="27" fillId="0" borderId="0" xfId="0" applyFont="1"/>
    <xf numFmtId="164" fontId="122" fillId="0" borderId="0" xfId="0" applyFont="1" applyAlignment="1">
      <alignment horizontal="center"/>
    </xf>
    <xf numFmtId="0" fontId="50" fillId="22" borderId="2" xfId="387" applyFont="1" applyFill="1" applyBorder="1"/>
    <xf numFmtId="164" fontId="97" fillId="0" borderId="0" xfId="0" applyFont="1"/>
    <xf numFmtId="0" fontId="49" fillId="22" borderId="39" xfId="420" applyFont="1" applyFill="1" applyBorder="1"/>
    <xf numFmtId="0" fontId="50" fillId="22" borderId="39" xfId="420" applyFont="1" applyFill="1" applyBorder="1"/>
    <xf numFmtId="0" fontId="50" fillId="22" borderId="21" xfId="420" applyFont="1" applyFill="1" applyBorder="1"/>
    <xf numFmtId="0" fontId="27" fillId="39" borderId="0" xfId="8" applyFont="1" applyFill="1" applyProtection="1">
      <protection locked="0"/>
    </xf>
    <xf numFmtId="0" fontId="50" fillId="0" borderId="0" xfId="72" applyFont="1"/>
    <xf numFmtId="0" fontId="49" fillId="0" borderId="0" xfId="8" applyFont="1" applyAlignment="1">
      <alignment horizontal="center"/>
    </xf>
    <xf numFmtId="4" fontId="49" fillId="0" borderId="0" xfId="8" applyNumberFormat="1" applyFont="1"/>
    <xf numFmtId="0" fontId="71" fillId="39" borderId="0" xfId="8" applyFont="1" applyFill="1" applyAlignment="1">
      <alignment horizontal="left"/>
    </xf>
    <xf numFmtId="0" fontId="49" fillId="0" borderId="0" xfId="72" applyFont="1" applyAlignment="1">
      <alignment horizontal="center"/>
    </xf>
    <xf numFmtId="0" fontId="49" fillId="39" borderId="0" xfId="72" applyFont="1" applyFill="1" applyAlignment="1">
      <alignment horizontal="center"/>
    </xf>
    <xf numFmtId="0" fontId="49" fillId="39" borderId="0" xfId="72" applyFont="1" applyFill="1"/>
    <xf numFmtId="168" fontId="71" fillId="39" borderId="0" xfId="161" applyNumberFormat="1" applyFont="1" applyFill="1" applyBorder="1" applyAlignment="1">
      <alignment horizontal="left"/>
    </xf>
    <xf numFmtId="168" fontId="123" fillId="0" borderId="0" xfId="410" applyNumberFormat="1" applyFont="1" applyFill="1" applyBorder="1"/>
    <xf numFmtId="0" fontId="71" fillId="0" borderId="0" xfId="8" applyFont="1" applyAlignment="1">
      <alignment horizontal="left"/>
    </xf>
    <xf numFmtId="0" fontId="49" fillId="0" borderId="0" xfId="61" applyFont="1"/>
    <xf numFmtId="168" fontId="50" fillId="0" borderId="0" xfId="410" applyNumberFormat="1" applyFont="1" applyBorder="1"/>
    <xf numFmtId="168" fontId="49" fillId="0" borderId="0" xfId="410" applyNumberFormat="1" applyFont="1" applyBorder="1"/>
    <xf numFmtId="0" fontId="49" fillId="21" borderId="0" xfId="72" applyFont="1" applyFill="1" applyAlignment="1">
      <alignment horizontal="center"/>
    </xf>
    <xf numFmtId="168" fontId="50" fillId="0" borderId="0" xfId="410" applyNumberFormat="1" applyFont="1" applyFill="1" applyBorder="1"/>
    <xf numFmtId="168" fontId="50" fillId="0" borderId="0" xfId="410" applyNumberFormat="1" applyFont="1" applyFill="1"/>
    <xf numFmtId="0" fontId="50" fillId="39" borderId="0" xfId="72" applyFont="1" applyFill="1"/>
    <xf numFmtId="168" fontId="50" fillId="39" borderId="0" xfId="410" applyNumberFormat="1" applyFont="1" applyFill="1"/>
    <xf numFmtId="168" fontId="49" fillId="0" borderId="0" xfId="161" applyNumberFormat="1" applyFont="1" applyAlignment="1">
      <alignment horizontal="right"/>
    </xf>
    <xf numFmtId="10" fontId="49" fillId="0" borderId="0" xfId="148" applyNumberFormat="1" applyFont="1"/>
    <xf numFmtId="0" fontId="49" fillId="21" borderId="0" xfId="386" applyFont="1" applyFill="1"/>
    <xf numFmtId="0" fontId="49" fillId="0" borderId="0" xfId="386" applyFont="1"/>
    <xf numFmtId="0" fontId="49" fillId="21" borderId="0" xfId="400" applyFont="1" applyFill="1"/>
    <xf numFmtId="168" fontId="49" fillId="0" borderId="0" xfId="386" applyNumberFormat="1" applyFont="1"/>
    <xf numFmtId="168" fontId="60" fillId="21" borderId="0" xfId="161" applyNumberFormat="1" applyFont="1" applyFill="1"/>
    <xf numFmtId="168" fontId="60" fillId="0" borderId="0" xfId="161" applyNumberFormat="1" applyFont="1" applyFill="1"/>
    <xf numFmtId="0" fontId="50" fillId="21" borderId="23" xfId="408" applyFont="1" applyFill="1" applyBorder="1" applyAlignment="1">
      <alignment horizontal="left"/>
    </xf>
    <xf numFmtId="164" fontId="49" fillId="21" borderId="22" xfId="0" applyFont="1" applyFill="1" applyBorder="1"/>
    <xf numFmtId="168" fontId="49" fillId="21" borderId="36" xfId="386" applyNumberFormat="1" applyFont="1" applyFill="1" applyBorder="1"/>
    <xf numFmtId="168" fontId="49" fillId="21" borderId="18" xfId="386" applyNumberFormat="1" applyFont="1" applyFill="1" applyBorder="1"/>
    <xf numFmtId="168" fontId="84" fillId="21" borderId="18" xfId="386" applyNumberFormat="1" applyFont="1" applyFill="1" applyBorder="1" applyAlignment="1">
      <alignment horizontal="center"/>
    </xf>
    <xf numFmtId="168" fontId="50" fillId="21" borderId="22" xfId="386" applyNumberFormat="1" applyFont="1" applyFill="1" applyBorder="1"/>
    <xf numFmtId="168" fontId="50" fillId="21" borderId="22" xfId="386" quotePrefix="1" applyNumberFormat="1" applyFont="1" applyFill="1" applyBorder="1" applyAlignment="1">
      <alignment horizontal="center"/>
    </xf>
    <xf numFmtId="168" fontId="50" fillId="0" borderId="22" xfId="386" quotePrefix="1" applyNumberFormat="1" applyFont="1" applyBorder="1" applyAlignment="1">
      <alignment horizontal="center"/>
    </xf>
    <xf numFmtId="0" fontId="124" fillId="0" borderId="0" xfId="389" applyNumberFormat="1" applyFont="1"/>
    <xf numFmtId="175" fontId="50" fillId="0" borderId="0" xfId="389" applyFont="1"/>
    <xf numFmtId="175" fontId="49" fillId="0" borderId="9" xfId="389" applyFont="1" applyBorder="1"/>
    <xf numFmtId="175" fontId="49" fillId="0" borderId="7" xfId="389" applyFont="1" applyBorder="1"/>
    <xf numFmtId="175" fontId="49" fillId="0" borderId="17" xfId="389" applyFont="1" applyBorder="1"/>
    <xf numFmtId="168" fontId="49" fillId="39" borderId="0" xfId="9" applyNumberFormat="1" applyFont="1" applyFill="1" applyBorder="1" applyAlignment="1"/>
    <xf numFmtId="170" fontId="49" fillId="0" borderId="0" xfId="397" applyNumberFormat="1" applyFont="1"/>
    <xf numFmtId="168" fontId="49" fillId="0" borderId="0" xfId="9" applyNumberFormat="1" applyFont="1"/>
    <xf numFmtId="43" fontId="49" fillId="0" borderId="0" xfId="9" applyFont="1"/>
    <xf numFmtId="9" fontId="49" fillId="0" borderId="0" xfId="148" applyFont="1"/>
    <xf numFmtId="175" fontId="97" fillId="0" borderId="0" xfId="0" applyNumberFormat="1" applyFont="1"/>
    <xf numFmtId="0" fontId="49" fillId="0" borderId="0" xfId="389" applyNumberFormat="1" applyFont="1" applyProtection="1">
      <protection locked="0"/>
    </xf>
    <xf numFmtId="10" fontId="108" fillId="42" borderId="0" xfId="148" applyNumberFormat="1" applyFont="1" applyFill="1" applyAlignment="1">
      <alignment horizontal="center"/>
    </xf>
    <xf numFmtId="1" fontId="49" fillId="0" borderId="0" xfId="389" applyNumberFormat="1" applyFont="1" applyAlignment="1">
      <alignment horizontal="left"/>
    </xf>
    <xf numFmtId="168" fontId="49" fillId="0" borderId="18" xfId="9" applyNumberFormat="1" applyFont="1" applyFill="1" applyBorder="1" applyAlignment="1">
      <alignment horizontal="center"/>
    </xf>
    <xf numFmtId="175" fontId="49" fillId="0" borderId="18" xfId="389" applyFont="1" applyBorder="1" applyAlignment="1">
      <alignment horizontal="center"/>
    </xf>
    <xf numFmtId="175" fontId="49" fillId="39" borderId="18" xfId="389" applyFont="1" applyFill="1" applyBorder="1"/>
    <xf numFmtId="0" fontId="49" fillId="0" borderId="0" xfId="389" applyNumberFormat="1" applyFont="1" applyAlignment="1">
      <alignment horizontal="center" vertical="top"/>
    </xf>
    <xf numFmtId="175" fontId="49" fillId="0" borderId="0" xfId="389" applyFont="1" applyAlignment="1">
      <alignment vertical="top" wrapText="1"/>
    </xf>
    <xf numFmtId="164" fontId="6" fillId="0" borderId="0" xfId="0" applyFont="1"/>
    <xf numFmtId="175" fontId="6" fillId="0" borderId="0" xfId="389" applyFont="1"/>
    <xf numFmtId="175" fontId="6" fillId="0" borderId="0" xfId="389" applyFont="1" applyAlignment="1">
      <alignment horizontal="left" indent="1"/>
    </xf>
    <xf numFmtId="173" fontId="50" fillId="0" borderId="0" xfId="389" quotePrefix="1" applyNumberFormat="1" applyFont="1" applyAlignment="1">
      <alignment horizontal="center"/>
    </xf>
    <xf numFmtId="175" fontId="49" fillId="0" borderId="18" xfId="389" applyFont="1" applyBorder="1"/>
    <xf numFmtId="175" fontId="50" fillId="0" borderId="9" xfId="393" applyFont="1" applyBorder="1"/>
    <xf numFmtId="175" fontId="49" fillId="0" borderId="0" xfId="393" applyFont="1"/>
    <xf numFmtId="43" fontId="49" fillId="5" borderId="0" xfId="9" applyFont="1" applyFill="1" applyBorder="1" applyAlignment="1"/>
    <xf numFmtId="168" fontId="49" fillId="0" borderId="0" xfId="161" applyNumberFormat="1" applyFont="1" applyFill="1" applyBorder="1" applyAlignment="1"/>
    <xf numFmtId="188" fontId="49" fillId="0" borderId="0" xfId="148" applyNumberFormat="1" applyFont="1" applyFill="1" applyBorder="1" applyAlignment="1"/>
    <xf numFmtId="168" fontId="49" fillId="0" borderId="18" xfId="9" applyNumberFormat="1" applyFont="1" applyFill="1" applyBorder="1" applyAlignment="1"/>
    <xf numFmtId="180" fontId="49" fillId="0" borderId="0" xfId="9" applyNumberFormat="1" applyFont="1" applyFill="1" applyBorder="1" applyAlignment="1"/>
    <xf numFmtId="168" fontId="49" fillId="5" borderId="18" xfId="9" applyNumberFormat="1" applyFont="1" applyFill="1" applyBorder="1" applyAlignment="1"/>
    <xf numFmtId="168" fontId="49" fillId="0" borderId="18" xfId="161" applyNumberFormat="1" applyFont="1" applyFill="1" applyBorder="1" applyAlignment="1"/>
    <xf numFmtId="175" fontId="49" fillId="39" borderId="9" xfId="389" applyFont="1" applyFill="1" applyBorder="1"/>
    <xf numFmtId="168" fontId="49" fillId="0" borderId="10" xfId="9" applyNumberFormat="1" applyFont="1" applyFill="1" applyBorder="1" applyAlignment="1"/>
    <xf numFmtId="168" fontId="49" fillId="5" borderId="0" xfId="9" applyNumberFormat="1" applyFont="1" applyFill="1" applyBorder="1" applyAlignment="1"/>
    <xf numFmtId="180" fontId="49" fillId="5" borderId="0" xfId="9" applyNumberFormat="1" applyFont="1" applyFill="1" applyBorder="1" applyAlignment="1"/>
    <xf numFmtId="43" fontId="49" fillId="0" borderId="18" xfId="9" applyFont="1" applyFill="1" applyBorder="1" applyAlignment="1"/>
    <xf numFmtId="10" fontId="49" fillId="0" borderId="17" xfId="9" applyNumberFormat="1" applyFont="1" applyFill="1" applyBorder="1" applyAlignment="1"/>
    <xf numFmtId="175" fontId="49" fillId="0" borderId="19" xfId="389" applyFont="1" applyBorder="1"/>
    <xf numFmtId="43" fontId="49" fillId="0" borderId="19" xfId="9" applyFont="1" applyFill="1" applyBorder="1" applyAlignment="1"/>
    <xf numFmtId="175" fontId="125" fillId="0" borderId="19" xfId="389" applyFont="1" applyBorder="1"/>
    <xf numFmtId="175" fontId="125" fillId="0" borderId="17" xfId="389" applyFont="1" applyBorder="1"/>
    <xf numFmtId="168" fontId="49" fillId="0" borderId="19" xfId="9" applyNumberFormat="1" applyFont="1" applyFill="1" applyBorder="1" applyAlignment="1"/>
    <xf numFmtId="168" fontId="49" fillId="0" borderId="0" xfId="9" applyNumberFormat="1" applyFont="1" applyFill="1" applyBorder="1" applyAlignment="1">
      <alignment horizontal="center"/>
    </xf>
    <xf numFmtId="1" fontId="49" fillId="0" borderId="0" xfId="9" applyNumberFormat="1" applyFont="1" applyFill="1" applyBorder="1" applyAlignment="1">
      <alignment horizontal="center"/>
    </xf>
    <xf numFmtId="175" fontId="49" fillId="4" borderId="0" xfId="389" applyFont="1" applyFill="1"/>
    <xf numFmtId="172" fontId="49" fillId="21" borderId="0" xfId="0" applyNumberFormat="1" applyFont="1" applyFill="1" applyAlignment="1">
      <alignment horizontal="right"/>
    </xf>
    <xf numFmtId="164" fontId="49" fillId="21" borderId="0" xfId="0" applyFont="1" applyFill="1" applyAlignment="1">
      <alignment vertical="top"/>
    </xf>
    <xf numFmtId="164" fontId="49" fillId="21" borderId="0" xfId="0" applyFont="1" applyFill="1" applyAlignment="1">
      <alignment horizontal="left" vertical="top"/>
    </xf>
    <xf numFmtId="164" fontId="49" fillId="21" borderId="17" xfId="0" applyFont="1" applyFill="1" applyBorder="1"/>
    <xf numFmtId="164" fontId="49" fillId="21" borderId="17" xfId="0" applyFont="1" applyFill="1" applyBorder="1" applyAlignment="1">
      <alignment horizontal="center"/>
    </xf>
    <xf numFmtId="41" fontId="49" fillId="21" borderId="0" xfId="0" applyNumberFormat="1" applyFont="1" applyFill="1"/>
    <xf numFmtId="168" fontId="49" fillId="21" borderId="0" xfId="161" applyNumberFormat="1" applyFont="1" applyFill="1" applyAlignment="1"/>
    <xf numFmtId="168" fontId="49" fillId="21" borderId="0" xfId="161" applyNumberFormat="1" applyFont="1" applyFill="1" applyBorder="1" applyAlignment="1"/>
    <xf numFmtId="168" fontId="49" fillId="39" borderId="0" xfId="161" applyNumberFormat="1" applyFont="1" applyFill="1" applyBorder="1" applyAlignment="1"/>
    <xf numFmtId="164" fontId="50" fillId="21" borderId="7" xfId="0" applyFont="1" applyFill="1" applyBorder="1"/>
    <xf numFmtId="41" fontId="50" fillId="21" borderId="7" xfId="147" applyNumberFormat="1" applyFont="1" applyFill="1" applyBorder="1" applyAlignment="1"/>
    <xf numFmtId="41" fontId="50" fillId="21" borderId="17" xfId="147" applyNumberFormat="1" applyFont="1" applyFill="1" applyBorder="1" applyAlignment="1"/>
    <xf numFmtId="164" fontId="50" fillId="21" borderId="0" xfId="0" applyFont="1" applyFill="1" applyAlignment="1">
      <alignment vertical="center"/>
    </xf>
    <xf numFmtId="164" fontId="49" fillId="21" borderId="0" xfId="0" applyFont="1" applyFill="1" applyAlignment="1">
      <alignment vertical="center"/>
    </xf>
    <xf numFmtId="168" fontId="49" fillId="39" borderId="0" xfId="161" applyNumberFormat="1" applyFont="1" applyFill="1" applyAlignment="1">
      <alignment horizontal="right" vertical="center"/>
    </xf>
    <xf numFmtId="168" fontId="50" fillId="21" borderId="0" xfId="161" applyNumberFormat="1" applyFont="1" applyFill="1" applyAlignment="1">
      <alignment horizontal="right" vertical="center"/>
    </xf>
    <xf numFmtId="164" fontId="49" fillId="21" borderId="17" xfId="0" applyFont="1" applyFill="1" applyBorder="1" applyAlignment="1">
      <alignment vertical="center"/>
    </xf>
    <xf numFmtId="164" fontId="120" fillId="21" borderId="0" xfId="0" applyFont="1" applyFill="1"/>
    <xf numFmtId="164" fontId="122" fillId="0" borderId="0" xfId="0" applyFont="1"/>
    <xf numFmtId="164" fontId="120" fillId="39" borderId="0" xfId="0" applyFont="1" applyFill="1"/>
    <xf numFmtId="0" fontId="62" fillId="21" borderId="0" xfId="8" applyFont="1" applyFill="1" applyAlignment="1">
      <alignment horizontal="center"/>
    </xf>
    <xf numFmtId="0" fontId="62" fillId="21" borderId="0" xfId="8" applyFont="1" applyFill="1"/>
    <xf numFmtId="14" fontId="49" fillId="39" borderId="0" xfId="8" applyNumberFormat="1" applyFont="1" applyFill="1"/>
    <xf numFmtId="168" fontId="49" fillId="21" borderId="0" xfId="9" applyNumberFormat="1" applyFont="1" applyFill="1" applyBorder="1"/>
    <xf numFmtId="168" fontId="50" fillId="21" borderId="0" xfId="9" applyNumberFormat="1" applyFont="1" applyFill="1"/>
    <xf numFmtId="168" fontId="50" fillId="21" borderId="0" xfId="9" applyNumberFormat="1" applyFont="1" applyFill="1" applyBorder="1"/>
    <xf numFmtId="3" fontId="49" fillId="21" borderId="0" xfId="9" applyNumberFormat="1" applyFont="1" applyFill="1"/>
    <xf numFmtId="43" fontId="49" fillId="21" borderId="0" xfId="161" quotePrefix="1" applyFont="1" applyFill="1" applyBorder="1" applyAlignment="1">
      <alignment horizontal="center"/>
    </xf>
    <xf numFmtId="0" fontId="62" fillId="21" borderId="0" xfId="144" applyFont="1" applyFill="1" applyAlignment="1">
      <alignment horizontal="center"/>
    </xf>
    <xf numFmtId="43" fontId="62" fillId="21" borderId="0" xfId="161" applyFont="1" applyFill="1" applyBorder="1" applyAlignment="1">
      <alignment horizontal="center"/>
    </xf>
    <xf numFmtId="43" fontId="50" fillId="21" borderId="0" xfId="161" quotePrefix="1" applyFont="1" applyFill="1" applyBorder="1" applyAlignment="1">
      <alignment horizontal="center"/>
    </xf>
    <xf numFmtId="0" fontId="49" fillId="21" borderId="0" xfId="162" quotePrefix="1" applyFont="1" applyFill="1"/>
    <xf numFmtId="0" fontId="61" fillId="21" borderId="0" xfId="162" applyFont="1" applyFill="1"/>
    <xf numFmtId="41" fontId="49" fillId="39" borderId="0" xfId="410" applyNumberFormat="1" applyFont="1" applyFill="1"/>
    <xf numFmtId="164" fontId="49" fillId="39" borderId="0" xfId="0" quotePrefix="1" applyFont="1" applyFill="1"/>
    <xf numFmtId="41" fontId="49" fillId="21" borderId="0" xfId="410" applyNumberFormat="1" applyFont="1" applyFill="1"/>
    <xf numFmtId="164" fontId="27" fillId="21" borderId="0" xfId="0" applyFont="1" applyFill="1"/>
    <xf numFmtId="41" fontId="50" fillId="21" borderId="3" xfId="147" applyNumberFormat="1" applyFont="1" applyFill="1" applyBorder="1"/>
    <xf numFmtId="41" fontId="49" fillId="39" borderId="0" xfId="147" applyNumberFormat="1" applyFont="1" applyFill="1"/>
    <xf numFmtId="41" fontId="49" fillId="39" borderId="0" xfId="147" applyNumberFormat="1" applyFont="1" applyFill="1" applyBorder="1"/>
    <xf numFmtId="41" fontId="49" fillId="39" borderId="17" xfId="147" applyNumberFormat="1" applyFont="1" applyFill="1" applyBorder="1"/>
    <xf numFmtId="41" fontId="49" fillId="21" borderId="2" xfId="147" applyNumberFormat="1" applyFont="1" applyFill="1" applyBorder="1"/>
    <xf numFmtId="0" fontId="62" fillId="21" borderId="0" xfId="6" applyFont="1" applyFill="1"/>
    <xf numFmtId="49" fontId="62" fillId="39" borderId="0" xfId="5" applyNumberFormat="1" applyFont="1" applyFill="1" applyAlignment="1">
      <alignment horizontal="center"/>
    </xf>
    <xf numFmtId="0" fontId="42" fillId="21" borderId="0" xfId="5" quotePrefix="1" applyFont="1" applyFill="1" applyAlignment="1">
      <alignment horizontal="center"/>
    </xf>
    <xf numFmtId="170" fontId="49" fillId="21" borderId="0" xfId="0" applyNumberFormat="1" applyFont="1" applyFill="1" applyAlignment="1">
      <alignment horizontal="left" indent="2"/>
    </xf>
    <xf numFmtId="170" fontId="49" fillId="21" borderId="0" xfId="0" applyNumberFormat="1" applyFont="1" applyFill="1" applyAlignment="1">
      <alignment horizontal="left" indent="3"/>
    </xf>
    <xf numFmtId="170" fontId="49" fillId="39" borderId="0" xfId="0" quotePrefix="1" applyNumberFormat="1" applyFont="1" applyFill="1" applyAlignment="1">
      <alignment horizontal="left" indent="2"/>
    </xf>
    <xf numFmtId="170" fontId="120" fillId="21" borderId="0" xfId="0" applyNumberFormat="1" applyFont="1" applyFill="1"/>
    <xf numFmtId="170" fontId="49" fillId="21" borderId="0" xfId="0" applyNumberFormat="1" applyFont="1" applyFill="1" applyAlignment="1">
      <alignment horizontal="left" indent="8"/>
    </xf>
    <xf numFmtId="170" fontId="49" fillId="21" borderId="0" xfId="0" applyNumberFormat="1" applyFont="1" applyFill="1"/>
    <xf numFmtId="170" fontId="49" fillId="21" borderId="0" xfId="0" applyNumberFormat="1" applyFont="1" applyFill="1" applyAlignment="1">
      <alignment horizontal="left" indent="6"/>
    </xf>
    <xf numFmtId="170" fontId="120" fillId="21" borderId="0" xfId="0" applyNumberFormat="1" applyFont="1" applyFill="1" applyAlignment="1">
      <alignment horizontal="left" indent="8"/>
    </xf>
    <xf numFmtId="170" fontId="50" fillId="21" borderId="0" xfId="0" applyNumberFormat="1" applyFont="1" applyFill="1" applyAlignment="1">
      <alignment horizontal="left"/>
    </xf>
    <xf numFmtId="170" fontId="49" fillId="21" borderId="0" xfId="0" applyNumberFormat="1" applyFont="1" applyFill="1" applyAlignment="1">
      <alignment horizontal="left" indent="4"/>
    </xf>
    <xf numFmtId="44" fontId="49" fillId="21" borderId="0" xfId="0" applyNumberFormat="1" applyFont="1" applyFill="1" applyAlignment="1">
      <alignment horizontal="left"/>
    </xf>
    <xf numFmtId="164" fontId="114" fillId="21" borderId="0" xfId="0" applyFont="1" applyFill="1" applyAlignment="1">
      <alignment horizontal="left"/>
    </xf>
    <xf numFmtId="0" fontId="61" fillId="21" borderId="0" xfId="5" applyFont="1" applyFill="1" applyAlignment="1">
      <alignment horizontal="left"/>
    </xf>
    <xf numFmtId="0" fontId="62" fillId="21" borderId="0" xfId="5" applyFont="1" applyFill="1" applyAlignment="1">
      <alignment horizontal="left"/>
    </xf>
    <xf numFmtId="0" fontId="50" fillId="21" borderId="0" xfId="5" quotePrefix="1" applyFont="1" applyFill="1" applyAlignment="1">
      <alignment horizontal="center"/>
    </xf>
    <xf numFmtId="0" fontId="62" fillId="21" borderId="0" xfId="5" applyFont="1" applyFill="1" applyAlignment="1">
      <alignment horizontal="center"/>
    </xf>
    <xf numFmtId="17" fontId="62" fillId="21" borderId="0" xfId="5" applyNumberFormat="1" applyFont="1" applyFill="1" applyAlignment="1">
      <alignment horizontal="center"/>
    </xf>
    <xf numFmtId="49" fontId="62" fillId="21" borderId="0" xfId="5" applyNumberFormat="1" applyFont="1" applyFill="1" applyAlignment="1">
      <alignment horizontal="center"/>
    </xf>
    <xf numFmtId="0" fontId="54" fillId="21" borderId="0" xfId="513" applyFont="1" applyFill="1"/>
    <xf numFmtId="183" fontId="50" fillId="21" borderId="0" xfId="513" applyNumberFormat="1" applyFont="1" applyFill="1"/>
    <xf numFmtId="164" fontId="115" fillId="21" borderId="0" xfId="0" applyFont="1" applyFill="1" applyAlignment="1">
      <alignment horizontal="center"/>
    </xf>
    <xf numFmtId="0" fontId="54" fillId="21" borderId="0" xfId="513" applyFont="1" applyFill="1" applyAlignment="1">
      <alignment horizontal="center"/>
    </xf>
    <xf numFmtId="0" fontId="31" fillId="21" borderId="0" xfId="513" applyFont="1" applyFill="1" applyAlignment="1">
      <alignment horizontal="center"/>
    </xf>
    <xf numFmtId="0" fontId="50" fillId="21" borderId="0" xfId="513" applyFont="1" applyFill="1" applyAlignment="1">
      <alignment horizontal="center"/>
    </xf>
    <xf numFmtId="0" fontId="65" fillId="21" borderId="0" xfId="513" applyFont="1" applyFill="1" applyAlignment="1">
      <alignment horizontal="center"/>
    </xf>
    <xf numFmtId="169" fontId="49" fillId="21" borderId="0" xfId="0" applyNumberFormat="1" applyFont="1" applyFill="1" applyAlignment="1">
      <alignment horizontal="left"/>
    </xf>
    <xf numFmtId="169" fontId="49" fillId="21" borderId="0" xfId="0" applyNumberFormat="1" applyFont="1" applyFill="1" applyAlignment="1">
      <alignment horizontal="center"/>
    </xf>
    <xf numFmtId="169" fontId="50" fillId="21" borderId="0" xfId="0" applyNumberFormat="1" applyFont="1" applyFill="1" applyAlignment="1">
      <alignment horizontal="center"/>
    </xf>
    <xf numFmtId="168" fontId="50" fillId="21" borderId="0" xfId="161" applyNumberFormat="1" applyFont="1" applyFill="1" applyAlignment="1"/>
    <xf numFmtId="168" fontId="50" fillId="21" borderId="0" xfId="161" quotePrefix="1" applyNumberFormat="1" applyFont="1" applyFill="1" applyAlignment="1">
      <alignment horizontal="center"/>
    </xf>
    <xf numFmtId="169" fontId="62" fillId="21" borderId="0" xfId="0" applyNumberFormat="1" applyFont="1" applyFill="1"/>
    <xf numFmtId="168" fontId="50" fillId="21" borderId="0" xfId="161" applyNumberFormat="1" applyFont="1" applyFill="1" applyBorder="1" applyAlignment="1"/>
    <xf numFmtId="168" fontId="49" fillId="21" borderId="0" xfId="161" applyNumberFormat="1" applyFont="1" applyFill="1" applyAlignment="1">
      <alignment horizontal="center"/>
    </xf>
    <xf numFmtId="169" fontId="49" fillId="21" borderId="0" xfId="0" applyNumberFormat="1" applyFont="1" applyFill="1" applyAlignment="1">
      <alignment horizontal="left" indent="1"/>
    </xf>
    <xf numFmtId="168" fontId="49" fillId="39" borderId="0" xfId="161" applyNumberFormat="1" applyFont="1" applyFill="1" applyAlignment="1"/>
    <xf numFmtId="169" fontId="49" fillId="39" borderId="0" xfId="0" applyNumberFormat="1" applyFont="1" applyFill="1" applyAlignment="1">
      <alignment horizontal="left" indent="1"/>
    </xf>
    <xf numFmtId="169" fontId="49" fillId="39" borderId="0" xfId="0" applyNumberFormat="1" applyFont="1" applyFill="1"/>
    <xf numFmtId="168" fontId="49" fillId="0" borderId="0" xfId="161" applyNumberFormat="1" applyFont="1" applyFill="1" applyAlignment="1"/>
    <xf numFmtId="168" fontId="49" fillId="21" borderId="4" xfId="161" applyNumberFormat="1" applyFont="1" applyFill="1" applyBorder="1" applyAlignment="1"/>
    <xf numFmtId="169" fontId="71" fillId="21" borderId="0" xfId="0" applyNumberFormat="1" applyFont="1" applyFill="1" applyAlignment="1">
      <alignment horizontal="center"/>
    </xf>
    <xf numFmtId="169" fontId="71" fillId="21" borderId="0" xfId="0" applyNumberFormat="1" applyFont="1" applyFill="1" applyAlignment="1">
      <alignment horizontal="left" indent="1"/>
    </xf>
    <xf numFmtId="169" fontId="71" fillId="21" borderId="0" xfId="0" applyNumberFormat="1" applyFont="1" applyFill="1"/>
    <xf numFmtId="168" fontId="71" fillId="21" borderId="0" xfId="161" applyNumberFormat="1" applyFont="1" applyFill="1" applyAlignment="1"/>
    <xf numFmtId="169" fontId="62" fillId="21" borderId="0" xfId="0" applyNumberFormat="1" applyFont="1" applyFill="1" applyAlignment="1">
      <alignment horizontal="left"/>
    </xf>
    <xf numFmtId="169" fontId="62" fillId="21" borderId="0" xfId="0" applyNumberFormat="1" applyFont="1" applyFill="1" applyAlignment="1">
      <alignment horizontal="center"/>
    </xf>
    <xf numFmtId="168" fontId="62" fillId="21" borderId="0" xfId="161" applyNumberFormat="1" applyFont="1" applyFill="1" applyAlignment="1"/>
    <xf numFmtId="168" fontId="62" fillId="21" borderId="0" xfId="161" applyNumberFormat="1" applyFont="1" applyFill="1" applyAlignment="1">
      <alignment horizontal="center"/>
    </xf>
    <xf numFmtId="168" fontId="49" fillId="21" borderId="17" xfId="161" applyNumberFormat="1" applyFont="1" applyFill="1" applyBorder="1" applyAlignment="1"/>
    <xf numFmtId="169" fontId="49" fillId="39" borderId="0" xfId="0" applyNumberFormat="1" applyFont="1" applyFill="1" applyAlignment="1">
      <alignment horizontal="center"/>
    </xf>
    <xf numFmtId="168" fontId="49" fillId="39" borderId="17" xfId="161" applyNumberFormat="1" applyFont="1" applyFill="1" applyBorder="1" applyAlignment="1"/>
    <xf numFmtId="169" fontId="49" fillId="21" borderId="0" xfId="0" applyNumberFormat="1" applyFont="1" applyFill="1" applyAlignment="1">
      <alignment horizontal="left" indent="2"/>
    </xf>
    <xf numFmtId="168" fontId="49" fillId="21" borderId="0" xfId="161" applyNumberFormat="1" applyFont="1" applyFill="1" applyAlignment="1">
      <alignment horizontal="right"/>
    </xf>
    <xf numFmtId="168" fontId="71" fillId="21" borderId="0" xfId="161" applyNumberFormat="1" applyFont="1" applyFill="1" applyBorder="1" applyAlignment="1"/>
    <xf numFmtId="169" fontId="63" fillId="21" borderId="0" xfId="0" applyNumberFormat="1" applyFont="1" applyFill="1" applyAlignment="1">
      <alignment horizontal="center"/>
    </xf>
    <xf numFmtId="168" fontId="71" fillId="21" borderId="0" xfId="161" applyNumberFormat="1" applyFont="1" applyFill="1"/>
    <xf numFmtId="168" fontId="49" fillId="21" borderId="29" xfId="161" applyNumberFormat="1" applyFont="1" applyFill="1" applyBorder="1" applyAlignment="1">
      <alignment horizontal="center"/>
    </xf>
    <xf numFmtId="168" fontId="49" fillId="21" borderId="31" xfId="161" applyNumberFormat="1" applyFont="1" applyFill="1" applyBorder="1"/>
    <xf numFmtId="0" fontId="50" fillId="39" borderId="29" xfId="161" applyNumberFormat="1" applyFont="1" applyFill="1" applyBorder="1" applyAlignment="1">
      <alignment horizontal="center"/>
    </xf>
    <xf numFmtId="168" fontId="71" fillId="21" borderId="0" xfId="161" applyNumberFormat="1" applyFont="1" applyFill="1" applyBorder="1"/>
    <xf numFmtId="187" fontId="50" fillId="0" borderId="0" xfId="0" applyNumberFormat="1" applyFont="1"/>
    <xf numFmtId="1" fontId="49" fillId="39" borderId="0" xfId="161" applyNumberFormat="1" applyFont="1" applyFill="1" applyBorder="1"/>
    <xf numFmtId="169" fontId="49" fillId="0" borderId="0" xfId="0" applyNumberFormat="1" applyFont="1" applyAlignment="1">
      <alignment horizontal="left" indent="1"/>
    </xf>
    <xf numFmtId="168" fontId="49" fillId="21" borderId="17" xfId="161" applyNumberFormat="1" applyFont="1" applyFill="1" applyBorder="1"/>
    <xf numFmtId="168" fontId="50" fillId="21" borderId="17" xfId="161" applyNumberFormat="1" applyFont="1" applyFill="1" applyBorder="1" applyAlignment="1">
      <alignment horizontal="center"/>
    </xf>
    <xf numFmtId="164" fontId="76" fillId="0" borderId="0" xfId="0" applyFont="1" applyAlignment="1">
      <alignment horizontal="center"/>
    </xf>
    <xf numFmtId="164" fontId="76" fillId="39" borderId="0" xfId="0" applyFont="1" applyFill="1" applyAlignment="1">
      <alignment horizontal="center"/>
    </xf>
    <xf numFmtId="164" fontId="76" fillId="21" borderId="0" xfId="0" applyFont="1" applyFill="1" applyAlignment="1">
      <alignment horizontal="center"/>
    </xf>
    <xf numFmtId="164" fontId="50" fillId="39" borderId="0" xfId="0" applyFont="1" applyFill="1" applyAlignment="1">
      <alignment horizontal="center"/>
    </xf>
    <xf numFmtId="164" fontId="50" fillId="21" borderId="0" xfId="0" applyFont="1" applyFill="1" applyAlignment="1">
      <alignment horizontal="center"/>
    </xf>
    <xf numFmtId="164" fontId="65" fillId="21" borderId="0" xfId="0" applyFont="1" applyFill="1" applyAlignment="1">
      <alignment horizontal="center"/>
    </xf>
    <xf numFmtId="164" fontId="50" fillId="0" borderId="0" xfId="0" applyFont="1" applyAlignment="1">
      <alignment horizontal="center"/>
    </xf>
    <xf numFmtId="175" fontId="96" fillId="0" borderId="0" xfId="389" applyFont="1" applyAlignment="1">
      <alignment horizontal="left"/>
    </xf>
    <xf numFmtId="175" fontId="20" fillId="0" borderId="0" xfId="389" applyFont="1" applyAlignment="1">
      <alignment horizontal="left"/>
    </xf>
    <xf numFmtId="175" fontId="20" fillId="0" borderId="0" xfId="389" applyFont="1" applyAlignment="1">
      <alignment horizontal="left" vertical="center" wrapText="1"/>
    </xf>
    <xf numFmtId="0" fontId="50" fillId="0" borderId="0" xfId="389" applyNumberFormat="1" applyFont="1" applyAlignment="1" applyProtection="1">
      <alignment horizontal="center"/>
      <protection locked="0"/>
    </xf>
    <xf numFmtId="0" fontId="50" fillId="0" borderId="0" xfId="363" applyFont="1" applyAlignment="1">
      <alignment horizontal="center"/>
    </xf>
    <xf numFmtId="3" fontId="50" fillId="0" borderId="0" xfId="389" applyNumberFormat="1" applyFont="1" applyAlignment="1">
      <alignment horizontal="center"/>
    </xf>
    <xf numFmtId="175" fontId="49" fillId="0" borderId="0" xfId="389" applyFont="1" applyAlignment="1">
      <alignment horizontal="center"/>
    </xf>
    <xf numFmtId="164" fontId="76" fillId="21" borderId="0" xfId="193" applyFont="1" applyFill="1" applyAlignment="1">
      <alignment horizontal="center"/>
    </xf>
    <xf numFmtId="43" fontId="50" fillId="0" borderId="0" xfId="410" applyFont="1" applyFill="1" applyBorder="1" applyAlignment="1">
      <alignment horizontal="center" wrapText="1"/>
    </xf>
    <xf numFmtId="0" fontId="50" fillId="21" borderId="0" xfId="8" applyFont="1" applyFill="1" applyAlignment="1">
      <alignment horizontal="center"/>
    </xf>
    <xf numFmtId="0" fontId="50" fillId="21" borderId="0" xfId="0" applyNumberFormat="1" applyFont="1" applyFill="1" applyAlignment="1">
      <alignment horizontal="center"/>
    </xf>
    <xf numFmtId="164" fontId="50" fillId="21" borderId="0" xfId="0" applyFont="1" applyFill="1" applyAlignment="1">
      <alignment horizontal="center" wrapText="1"/>
    </xf>
    <xf numFmtId="0" fontId="50" fillId="21" borderId="0" xfId="6" applyFont="1" applyFill="1" applyAlignment="1">
      <alignment horizontal="center"/>
    </xf>
    <xf numFmtId="164" fontId="62" fillId="21" borderId="0" xfId="0" applyFont="1" applyFill="1" applyAlignment="1">
      <alignment horizontal="center"/>
    </xf>
    <xf numFmtId="169" fontId="61" fillId="21" borderId="0" xfId="0" applyNumberFormat="1" applyFont="1" applyFill="1" applyAlignment="1">
      <alignment horizontal="center"/>
    </xf>
    <xf numFmtId="169" fontId="52" fillId="21" borderId="0" xfId="0" applyNumberFormat="1" applyFont="1" applyFill="1" applyAlignment="1">
      <alignment horizontal="center"/>
    </xf>
    <xf numFmtId="164" fontId="29" fillId="21" borderId="0" xfId="0" applyFont="1" applyFill="1"/>
    <xf numFmtId="0" fontId="29" fillId="21" borderId="0" xfId="162" applyFont="1" applyFill="1" applyAlignment="1">
      <alignment horizontal="center"/>
    </xf>
    <xf numFmtId="0" fontId="27" fillId="21" borderId="0" xfId="162" applyFont="1" applyFill="1"/>
    <xf numFmtId="0" fontId="29" fillId="21" borderId="17" xfId="162" applyFont="1" applyFill="1" applyBorder="1" applyAlignment="1">
      <alignment horizontal="center" wrapText="1"/>
    </xf>
    <xf numFmtId="0" fontId="27" fillId="21" borderId="0" xfId="162" applyFont="1" applyFill="1" applyAlignment="1">
      <alignment horizontal="center"/>
    </xf>
    <xf numFmtId="41" fontId="29" fillId="21" borderId="0" xfId="363" applyNumberFormat="1" applyFont="1" applyFill="1"/>
    <xf numFmtId="41" fontId="27" fillId="21" borderId="0" xfId="363" applyNumberFormat="1" applyFont="1" applyFill="1"/>
    <xf numFmtId="41" fontId="27" fillId="21" borderId="0" xfId="162" applyNumberFormat="1" applyFont="1" applyFill="1"/>
    <xf numFmtId="41" fontId="29" fillId="21" borderId="0" xfId="162" applyNumberFormat="1" applyFont="1" applyFill="1"/>
    <xf numFmtId="0" fontId="29" fillId="21" borderId="0" xfId="162" applyFont="1" applyFill="1"/>
    <xf numFmtId="14" fontId="50" fillId="21" borderId="0" xfId="0" applyNumberFormat="1" applyFont="1" applyFill="1" applyAlignment="1">
      <alignment horizontal="center" vertical="top" wrapText="1"/>
    </xf>
    <xf numFmtId="168" fontId="50" fillId="21" borderId="32" xfId="161" applyNumberFormat="1" applyFont="1" applyFill="1" applyBorder="1" applyProtection="1"/>
    <xf numFmtId="41" fontId="50" fillId="0" borderId="41" xfId="0" applyNumberFormat="1" applyFont="1" applyBorder="1"/>
    <xf numFmtId="164" fontId="49" fillId="0" borderId="42" xfId="0" applyFont="1" applyBorder="1"/>
    <xf numFmtId="164" fontId="49" fillId="39" borderId="42" xfId="0" applyFont="1" applyFill="1" applyBorder="1"/>
    <xf numFmtId="168" fontId="49" fillId="39" borderId="42" xfId="161" applyNumberFormat="1" applyFont="1" applyFill="1" applyBorder="1" applyProtection="1"/>
    <xf numFmtId="10" fontId="50" fillId="21" borderId="41" xfId="148" applyNumberFormat="1" applyFont="1" applyFill="1" applyBorder="1" applyAlignment="1" applyProtection="1">
      <alignment horizontal="center"/>
    </xf>
    <xf numFmtId="0" fontId="49" fillId="0" borderId="43" xfId="389" applyNumberFormat="1" applyFont="1" applyBorder="1"/>
    <xf numFmtId="0" fontId="49" fillId="0" borderId="44" xfId="389" applyNumberFormat="1" applyFont="1" applyBorder="1"/>
    <xf numFmtId="175" fontId="49" fillId="0" borderId="44" xfId="389" applyFont="1" applyBorder="1"/>
    <xf numFmtId="0" fontId="49" fillId="0" borderId="46" xfId="389" applyNumberFormat="1" applyFont="1" applyBorder="1"/>
    <xf numFmtId="3" fontId="49" fillId="0" borderId="44" xfId="389" applyNumberFormat="1" applyFont="1" applyBorder="1"/>
    <xf numFmtId="3" fontId="49" fillId="0" borderId="46" xfId="389" applyNumberFormat="1" applyFont="1" applyBorder="1"/>
    <xf numFmtId="175" fontId="49" fillId="0" borderId="43" xfId="389" applyFont="1" applyBorder="1"/>
    <xf numFmtId="175" fontId="49" fillId="0" borderId="47" xfId="389" applyFont="1" applyBorder="1"/>
    <xf numFmtId="168" fontId="49" fillId="0" borderId="46" xfId="9" applyNumberFormat="1" applyFont="1" applyBorder="1" applyAlignment="1">
      <alignment horizontal="center"/>
    </xf>
    <xf numFmtId="175" fontId="49" fillId="0" borderId="46" xfId="389" applyFont="1" applyBorder="1" applyAlignment="1">
      <alignment horizontal="center"/>
    </xf>
    <xf numFmtId="164" fontId="49" fillId="0" borderId="45" xfId="0" applyFont="1" applyBorder="1"/>
    <xf numFmtId="0" fontId="49" fillId="0" borderId="42" xfId="386" applyFont="1" applyBorder="1"/>
    <xf numFmtId="0" fontId="50" fillId="0" borderId="46" xfId="386" applyFont="1" applyBorder="1" applyAlignment="1">
      <alignment horizontal="center"/>
    </xf>
    <xf numFmtId="0" fontId="49" fillId="21" borderId="48" xfId="401" quotePrefix="1" applyNumberFormat="1" applyFont="1" applyFill="1" applyBorder="1" applyProtection="1">
      <alignment horizontal="left" vertical="center" indent="1"/>
      <protection locked="0"/>
    </xf>
    <xf numFmtId="168" fontId="49" fillId="21" borderId="42" xfId="386" applyNumberFormat="1" applyFont="1" applyFill="1" applyBorder="1"/>
    <xf numFmtId="168" fontId="50" fillId="21" borderId="42" xfId="386" applyNumberFormat="1" applyFont="1" applyFill="1" applyBorder="1"/>
    <xf numFmtId="168" fontId="84" fillId="0" borderId="42" xfId="386" applyNumberFormat="1" applyFont="1" applyBorder="1" applyAlignment="1">
      <alignment horizontal="center"/>
    </xf>
    <xf numFmtId="164" fontId="50" fillId="0" borderId="41" xfId="0" applyFont="1" applyBorder="1" applyAlignment="1">
      <alignment horizontal="center"/>
    </xf>
    <xf numFmtId="43" fontId="49" fillId="0" borderId="34" xfId="410" applyFont="1" applyFill="1" applyBorder="1"/>
    <xf numFmtId="0" fontId="6" fillId="21" borderId="0" xfId="17" applyFont="1" applyFill="1"/>
    <xf numFmtId="43" fontId="6" fillId="21" borderId="0" xfId="161" applyFont="1" applyFill="1"/>
    <xf numFmtId="168" fontId="6" fillId="21" borderId="0" xfId="161" applyNumberFormat="1" applyFont="1" applyFill="1"/>
    <xf numFmtId="164" fontId="50" fillId="39" borderId="29" xfId="0" applyFont="1" applyFill="1" applyBorder="1" applyAlignment="1">
      <alignment horizontal="center"/>
    </xf>
    <xf numFmtId="0" fontId="6" fillId="21" borderId="0" xfId="513" applyFont="1" applyFill="1"/>
    <xf numFmtId="184" fontId="6" fillId="21" borderId="0" xfId="513" applyNumberFormat="1" applyFont="1" applyFill="1"/>
    <xf numFmtId="168" fontId="27" fillId="21" borderId="0" xfId="161" applyNumberFormat="1" applyFont="1" applyFill="1"/>
    <xf numFmtId="5" fontId="27" fillId="21" borderId="0" xfId="147" applyNumberFormat="1" applyFont="1" applyFill="1"/>
    <xf numFmtId="170" fontId="27" fillId="21" borderId="0" xfId="147" applyNumberFormat="1" applyFont="1" applyFill="1"/>
    <xf numFmtId="168" fontId="27" fillId="21" borderId="0" xfId="410" applyNumberFormat="1" applyFont="1" applyFill="1"/>
    <xf numFmtId="164" fontId="0" fillId="0" borderId="0" xfId="0" quotePrefix="1"/>
    <xf numFmtId="168" fontId="27" fillId="21" borderId="0" xfId="161" applyNumberFormat="1" applyFont="1" applyFill="1" applyBorder="1" applyAlignment="1"/>
    <xf numFmtId="43" fontId="50" fillId="21" borderId="0" xfId="410" applyFont="1" applyFill="1" applyBorder="1" applyAlignment="1">
      <alignment horizontal="center" wrapText="1"/>
    </xf>
    <xf numFmtId="41" fontId="50" fillId="39" borderId="0" xfId="163" applyNumberFormat="1" applyFont="1" applyFill="1"/>
    <xf numFmtId="41" fontId="29" fillId="21" borderId="0" xfId="364" applyNumberFormat="1" applyFont="1" applyFill="1" applyProtection="1">
      <protection locked="0"/>
    </xf>
    <xf numFmtId="168" fontId="27" fillId="21" borderId="31" xfId="161" applyNumberFormat="1" applyFont="1" applyFill="1" applyBorder="1"/>
    <xf numFmtId="43" fontId="50" fillId="0" borderId="38" xfId="410" applyFont="1" applyBorder="1" applyAlignment="1">
      <alignment horizontal="center" wrapText="1"/>
    </xf>
    <xf numFmtId="164" fontId="63" fillId="0" borderId="0" xfId="0" applyFont="1" applyAlignment="1">
      <alignment horizontal="left"/>
    </xf>
    <xf numFmtId="43" fontId="49" fillId="39" borderId="0" xfId="410" applyFont="1" applyFill="1" applyAlignment="1">
      <alignment horizontal="left"/>
    </xf>
    <xf numFmtId="168" fontId="27" fillId="39" borderId="0" xfId="161" applyNumberFormat="1" applyFont="1" applyFill="1" applyBorder="1" applyProtection="1"/>
    <xf numFmtId="43" fontId="27" fillId="39" borderId="0" xfId="161" applyFont="1" applyFill="1" applyBorder="1" applyProtection="1"/>
    <xf numFmtId="164" fontId="20" fillId="21" borderId="0" xfId="0" applyFont="1" applyFill="1" applyAlignment="1">
      <alignment horizontal="left"/>
    </xf>
    <xf numFmtId="173" fontId="61" fillId="0" borderId="0" xfId="389" applyNumberFormat="1" applyFont="1" applyAlignment="1">
      <alignment horizontal="center"/>
    </xf>
    <xf numFmtId="173" fontId="61" fillId="0" borderId="0" xfId="389" quotePrefix="1" applyNumberFormat="1" applyFont="1" applyAlignment="1">
      <alignment horizontal="center"/>
    </xf>
    <xf numFmtId="175" fontId="61" fillId="0" borderId="43" xfId="389" applyFont="1" applyBorder="1" applyAlignment="1">
      <alignment horizontal="center" wrapText="1"/>
    </xf>
    <xf numFmtId="175" fontId="61" fillId="0" borderId="50" xfId="389" applyFont="1" applyBorder="1"/>
    <xf numFmtId="175" fontId="61" fillId="0" borderId="50" xfId="389" applyFont="1" applyBorder="1" applyAlignment="1">
      <alignment horizontal="center" wrapText="1"/>
    </xf>
    <xf numFmtId="0" fontId="61" fillId="0" borderId="50" xfId="389" applyNumberFormat="1" applyFont="1" applyBorder="1" applyAlignment="1">
      <alignment horizontal="center" wrapText="1"/>
    </xf>
    <xf numFmtId="0" fontId="61" fillId="0" borderId="31" xfId="389" applyNumberFormat="1" applyFont="1" applyBorder="1" applyAlignment="1">
      <alignment horizontal="center" wrapText="1"/>
    </xf>
    <xf numFmtId="175" fontId="61" fillId="0" borderId="29" xfId="389" applyFont="1" applyBorder="1" applyAlignment="1">
      <alignment horizontal="center" wrapText="1"/>
    </xf>
    <xf numFmtId="3" fontId="61" fillId="0" borderId="29" xfId="389" applyNumberFormat="1" applyFont="1" applyBorder="1" applyAlignment="1">
      <alignment horizontal="center" wrapText="1"/>
    </xf>
    <xf numFmtId="3" fontId="61" fillId="0" borderId="30" xfId="389" applyNumberFormat="1" applyFont="1" applyBorder="1" applyAlignment="1">
      <alignment horizontal="center" wrapText="1"/>
    </xf>
    <xf numFmtId="175" fontId="61" fillId="0" borderId="51" xfId="389" applyFont="1" applyBorder="1" applyAlignment="1">
      <alignment horizontal="center" wrapText="1"/>
    </xf>
    <xf numFmtId="0" fontId="20" fillId="0" borderId="30" xfId="389" applyNumberFormat="1" applyFont="1" applyBorder="1"/>
    <xf numFmtId="0" fontId="20" fillId="0" borderId="31" xfId="389" applyNumberFormat="1" applyFont="1" applyBorder="1"/>
    <xf numFmtId="0" fontId="20" fillId="0" borderId="31" xfId="389" applyNumberFormat="1" applyFont="1" applyBorder="1" applyAlignment="1">
      <alignment wrapText="1"/>
    </xf>
    <xf numFmtId="0" fontId="20" fillId="0" borderId="31" xfId="389" applyNumberFormat="1" applyFont="1" applyBorder="1" applyAlignment="1">
      <alignment horizontal="center" wrapText="1"/>
    </xf>
    <xf numFmtId="175" fontId="20" fillId="0" borderId="31" xfId="389" applyFont="1" applyBorder="1" applyAlignment="1">
      <alignment wrapText="1"/>
    </xf>
    <xf numFmtId="0" fontId="20" fillId="0" borderId="29" xfId="389" applyNumberFormat="1" applyFont="1" applyBorder="1" applyAlignment="1">
      <alignment horizontal="center" wrapText="1"/>
    </xf>
    <xf numFmtId="0" fontId="20" fillId="0" borderId="30" xfId="389" applyNumberFormat="1" applyFont="1" applyBorder="1" applyAlignment="1">
      <alignment horizontal="center" wrapText="1"/>
    </xf>
    <xf numFmtId="175" fontId="20" fillId="0" borderId="29" xfId="389" applyFont="1" applyBorder="1" applyAlignment="1">
      <alignment horizontal="center"/>
    </xf>
    <xf numFmtId="3" fontId="20" fillId="0" borderId="29" xfId="389" applyNumberFormat="1" applyFont="1" applyBorder="1" applyAlignment="1">
      <alignment horizontal="center" wrapText="1"/>
    </xf>
    <xf numFmtId="3" fontId="20" fillId="0" borderId="31" xfId="389" applyNumberFormat="1" applyFont="1" applyBorder="1" applyAlignment="1">
      <alignment horizontal="center" wrapText="1"/>
    </xf>
    <xf numFmtId="168" fontId="49" fillId="0" borderId="0" xfId="9" applyNumberFormat="1" applyFont="1" applyAlignment="1" applyProtection="1">
      <alignment horizontal="center"/>
      <protection locked="0"/>
    </xf>
    <xf numFmtId="175" fontId="20" fillId="0" borderId="43" xfId="389" quotePrefix="1" applyFont="1" applyBorder="1" applyAlignment="1">
      <alignment horizontal="center"/>
    </xf>
    <xf numFmtId="175" fontId="20" fillId="0" borderId="9" xfId="389" applyFont="1" applyBorder="1"/>
    <xf numFmtId="175" fontId="20" fillId="0" borderId="10" xfId="389" applyFont="1" applyBorder="1"/>
    <xf numFmtId="175" fontId="20" fillId="0" borderId="10" xfId="389" applyFont="1" applyBorder="1" applyAlignment="1">
      <alignment horizontal="center"/>
    </xf>
    <xf numFmtId="175" fontId="20" fillId="0" borderId="9" xfId="389" applyFont="1" applyBorder="1" applyAlignment="1">
      <alignment horizontal="center"/>
    </xf>
    <xf numFmtId="175" fontId="20" fillId="0" borderId="7" xfId="389" applyFont="1" applyBorder="1" applyAlignment="1">
      <alignment horizontal="center"/>
    </xf>
    <xf numFmtId="175" fontId="20" fillId="0" borderId="17" xfId="389" applyFont="1" applyBorder="1" applyAlignment="1">
      <alignment horizontal="center"/>
    </xf>
    <xf numFmtId="175" fontId="20" fillId="0" borderId="8" xfId="389" applyFont="1" applyBorder="1" applyAlignment="1">
      <alignment horizontal="center"/>
    </xf>
    <xf numFmtId="175" fontId="20" fillId="0" borderId="7" xfId="389" applyFont="1" applyBorder="1"/>
    <xf numFmtId="175" fontId="20" fillId="0" borderId="17" xfId="389" applyFont="1" applyBorder="1"/>
    <xf numFmtId="175" fontId="20" fillId="0" borderId="17" xfId="389" applyFont="1" applyBorder="1" applyAlignment="1">
      <alignment wrapText="1"/>
    </xf>
    <xf numFmtId="175" fontId="20" fillId="0" borderId="17" xfId="389" applyFont="1" applyBorder="1" applyAlignment="1">
      <alignment horizontal="center" wrapText="1"/>
    </xf>
    <xf numFmtId="0" fontId="7" fillId="21" borderId="0" xfId="386" applyFont="1" applyFill="1"/>
    <xf numFmtId="0" fontId="51" fillId="21" borderId="0" xfId="142" quotePrefix="1" applyFont="1" applyFill="1"/>
    <xf numFmtId="0" fontId="51" fillId="21" borderId="0" xfId="142" applyFont="1" applyFill="1"/>
    <xf numFmtId="168" fontId="7" fillId="21" borderId="0" xfId="410" applyNumberFormat="1" applyFont="1" applyFill="1"/>
    <xf numFmtId="168" fontId="7" fillId="0" borderId="0" xfId="410" applyNumberFormat="1" applyFont="1" applyFill="1"/>
    <xf numFmtId="0" fontId="7" fillId="0" borderId="0" xfId="386" applyFont="1"/>
    <xf numFmtId="0" fontId="7" fillId="21" borderId="0" xfId="386" applyFont="1" applyFill="1" applyAlignment="1">
      <alignment horizontal="center"/>
    </xf>
    <xf numFmtId="0" fontId="7" fillId="0" borderId="0" xfId="386" applyFont="1" applyAlignment="1">
      <alignment horizontal="center"/>
    </xf>
    <xf numFmtId="0" fontId="49" fillId="0" borderId="0" xfId="934" quotePrefix="1" applyFont="1" applyAlignment="1">
      <alignment horizontal="center"/>
    </xf>
    <xf numFmtId="164" fontId="127" fillId="0" borderId="0" xfId="0" applyFont="1" applyAlignment="1">
      <alignment horizontal="center"/>
    </xf>
    <xf numFmtId="164" fontId="27" fillId="0" borderId="0" xfId="0" applyFont="1" applyAlignment="1">
      <alignment horizontal="center"/>
    </xf>
    <xf numFmtId="168" fontId="29" fillId="0" borderId="0" xfId="161" applyNumberFormat="1" applyFont="1" applyAlignment="1" applyProtection="1">
      <alignment horizontal="right"/>
    </xf>
    <xf numFmtId="168" fontId="29" fillId="0" borderId="0" xfId="161" applyNumberFormat="1" applyFont="1" applyAlignment="1">
      <alignment horizontal="right"/>
    </xf>
    <xf numFmtId="168" fontId="127" fillId="0" borderId="0" xfId="161" applyNumberFormat="1" applyFont="1" applyAlignment="1" applyProtection="1">
      <alignment horizontal="right"/>
    </xf>
    <xf numFmtId="168" fontId="27" fillId="0" borderId="0" xfId="161" applyNumberFormat="1" applyFont="1" applyAlignment="1" applyProtection="1">
      <alignment horizontal="right"/>
    </xf>
    <xf numFmtId="0" fontId="65" fillId="0" borderId="0" xfId="72" applyFont="1"/>
    <xf numFmtId="0" fontId="128" fillId="0" borderId="0" xfId="8" applyFont="1"/>
    <xf numFmtId="0" fontId="65" fillId="0" borderId="0" xfId="72" applyFont="1" applyAlignment="1">
      <alignment horizontal="center"/>
    </xf>
    <xf numFmtId="4" fontId="65" fillId="0" borderId="0" xfId="72" applyNumberFormat="1" applyFont="1" applyAlignment="1">
      <alignment horizontal="center"/>
    </xf>
    <xf numFmtId="0" fontId="65" fillId="0" borderId="12" xfId="8" applyFont="1" applyBorder="1"/>
    <xf numFmtId="0" fontId="65" fillId="0" borderId="12" xfId="72" applyFont="1" applyBorder="1" applyAlignment="1">
      <alignment horizontal="center"/>
    </xf>
    <xf numFmtId="0" fontId="65" fillId="0" borderId="12" xfId="72" applyFont="1" applyBorder="1"/>
    <xf numFmtId="4" fontId="65" fillId="0" borderId="12" xfId="72" applyNumberFormat="1" applyFont="1" applyBorder="1" applyAlignment="1">
      <alignment horizontal="center"/>
    </xf>
    <xf numFmtId="0" fontId="49" fillId="39" borderId="0" xfId="8" applyFont="1" applyFill="1" applyAlignment="1">
      <alignment horizontal="left"/>
    </xf>
    <xf numFmtId="164" fontId="74" fillId="0" borderId="0" xfId="0" applyFont="1" applyAlignment="1">
      <alignment horizontal="center"/>
    </xf>
    <xf numFmtId="0" fontId="49" fillId="0" borderId="2" xfId="387" applyFont="1" applyBorder="1" applyAlignment="1">
      <alignment horizontal="center"/>
    </xf>
    <xf numFmtId="0" fontId="49" fillId="21" borderId="0" xfId="420" applyFont="1" applyFill="1" applyAlignment="1">
      <alignment horizontal="center"/>
    </xf>
    <xf numFmtId="0" fontId="49" fillId="0" borderId="39" xfId="420" applyFont="1" applyBorder="1" applyAlignment="1">
      <alignment horizontal="center"/>
    </xf>
    <xf numFmtId="0" fontId="49" fillId="0" borderId="2" xfId="420" applyFont="1" applyBorder="1" applyAlignment="1">
      <alignment horizontal="center"/>
    </xf>
    <xf numFmtId="0" fontId="63" fillId="0" borderId="2" xfId="387" applyFont="1" applyBorder="1" applyAlignment="1">
      <alignment horizontal="left"/>
    </xf>
    <xf numFmtId="0" fontId="49" fillId="0" borderId="21" xfId="420" applyFont="1" applyBorder="1" applyAlignment="1">
      <alignment horizontal="center"/>
    </xf>
    <xf numFmtId="0" fontId="49" fillId="21" borderId="0" xfId="192" applyFont="1" applyFill="1" applyAlignment="1">
      <alignment horizontal="center"/>
    </xf>
    <xf numFmtId="0" fontId="42" fillId="21" borderId="0" xfId="8" quotePrefix="1" applyFont="1" applyFill="1" applyAlignment="1">
      <alignment horizontal="center"/>
    </xf>
    <xf numFmtId="0" fontId="49" fillId="21" borderId="2" xfId="8" applyFont="1" applyFill="1" applyBorder="1" applyAlignment="1">
      <alignment horizontal="center"/>
    </xf>
    <xf numFmtId="0" fontId="49" fillId="21" borderId="2" xfId="8" quotePrefix="1" applyFont="1" applyFill="1" applyBorder="1" applyAlignment="1">
      <alignment horizontal="center"/>
    </xf>
    <xf numFmtId="0" fontId="49" fillId="21" borderId="0" xfId="61" applyFont="1" applyFill="1" applyAlignment="1">
      <alignment horizontal="center"/>
    </xf>
    <xf numFmtId="0" fontId="49" fillId="21" borderId="0" xfId="8" applyFont="1" applyFill="1" applyAlignment="1">
      <alignment horizontal="center"/>
    </xf>
    <xf numFmtId="0" fontId="49" fillId="21" borderId="17" xfId="61" applyFont="1" applyFill="1" applyBorder="1"/>
    <xf numFmtId="43" fontId="49" fillId="21" borderId="0" xfId="410" applyFont="1" applyFill="1" applyBorder="1" applyAlignment="1">
      <alignment horizontal="center" wrapText="1"/>
    </xf>
    <xf numFmtId="0" fontId="49" fillId="21" borderId="17" xfId="61" applyFont="1" applyFill="1" applyBorder="1" applyAlignment="1">
      <alignment horizontal="center"/>
    </xf>
    <xf numFmtId="0" fontId="50" fillId="21" borderId="17" xfId="61" applyFont="1" applyFill="1" applyBorder="1"/>
    <xf numFmtId="3" fontId="49" fillId="21" borderId="17" xfId="61" applyNumberFormat="1" applyFont="1" applyFill="1" applyBorder="1"/>
    <xf numFmtId="0" fontId="49" fillId="21" borderId="17" xfId="8" applyFont="1" applyFill="1" applyBorder="1"/>
    <xf numFmtId="41" fontId="49" fillId="21" borderId="0" xfId="8" applyNumberFormat="1" applyFont="1" applyFill="1" applyAlignment="1">
      <alignment horizontal="center"/>
    </xf>
    <xf numFmtId="0" fontId="49" fillId="39" borderId="0" xfId="8" applyFont="1" applyFill="1" applyAlignment="1">
      <alignment horizontal="center"/>
    </xf>
    <xf numFmtId="0" fontId="65" fillId="21" borderId="17" xfId="8" applyFont="1" applyFill="1" applyBorder="1" applyAlignment="1">
      <alignment horizontal="center"/>
    </xf>
    <xf numFmtId="0" fontId="42" fillId="21" borderId="17" xfId="8" applyFont="1" applyFill="1" applyBorder="1"/>
    <xf numFmtId="168" fontId="42" fillId="21" borderId="17" xfId="8" applyNumberFormat="1" applyFont="1" applyFill="1" applyBorder="1"/>
    <xf numFmtId="0" fontId="49" fillId="0" borderId="2" xfId="387" quotePrefix="1" applyFont="1" applyBorder="1" applyAlignment="1">
      <alignment horizontal="center"/>
    </xf>
    <xf numFmtId="0" fontId="49" fillId="0" borderId="2" xfId="387" applyFont="1" applyBorder="1"/>
    <xf numFmtId="0" fontId="49" fillId="21" borderId="39" xfId="842" applyFont="1" applyFill="1" applyBorder="1"/>
    <xf numFmtId="164" fontId="122" fillId="0" borderId="17" xfId="0" applyFont="1" applyBorder="1"/>
    <xf numFmtId="164" fontId="120" fillId="0" borderId="17" xfId="0" applyFont="1" applyBorder="1"/>
    <xf numFmtId="164" fontId="49" fillId="21" borderId="2" xfId="0" applyFont="1" applyFill="1" applyBorder="1" applyAlignment="1">
      <alignment horizontal="center"/>
    </xf>
    <xf numFmtId="164" fontId="49" fillId="21" borderId="2" xfId="0" quotePrefix="1" applyFont="1" applyFill="1" applyBorder="1" applyAlignment="1">
      <alignment horizontal="center"/>
    </xf>
    <xf numFmtId="0" fontId="27" fillId="21" borderId="0" xfId="387" quotePrefix="1" applyFont="1" applyFill="1" applyAlignment="1">
      <alignment horizontal="center"/>
    </xf>
    <xf numFmtId="0" fontId="49" fillId="21" borderId="0" xfId="6" quotePrefix="1" applyFont="1" applyFill="1" applyAlignment="1">
      <alignment horizontal="center"/>
    </xf>
    <xf numFmtId="164" fontId="61" fillId="21" borderId="0" xfId="0" applyFont="1" applyFill="1" applyAlignment="1">
      <alignment horizontal="left"/>
    </xf>
    <xf numFmtId="164" fontId="20" fillId="39" borderId="0" xfId="0" applyFont="1" applyFill="1" applyAlignment="1">
      <alignment horizontal="left"/>
    </xf>
    <xf numFmtId="0" fontId="49" fillId="21" borderId="0" xfId="5" quotePrefix="1" applyFont="1" applyFill="1" applyAlignment="1">
      <alignment horizontal="center"/>
    </xf>
    <xf numFmtId="0" fontId="49" fillId="21" borderId="0" xfId="5" applyFont="1" applyFill="1" applyAlignment="1">
      <alignment horizontal="left"/>
    </xf>
    <xf numFmtId="0" fontId="49" fillId="39" borderId="0" xfId="5" applyFont="1" applyFill="1" applyAlignment="1">
      <alignment horizontal="left"/>
    </xf>
    <xf numFmtId="0" fontId="20" fillId="21" borderId="0" xfId="5" applyFont="1" applyFill="1" applyAlignment="1">
      <alignment horizontal="left"/>
    </xf>
    <xf numFmtId="0" fontId="54" fillId="21" borderId="0" xfId="513" applyFont="1" applyFill="1" applyAlignment="1">
      <alignment horizontal="left"/>
    </xf>
    <xf numFmtId="0" fontId="5" fillId="21" borderId="0" xfId="513" applyFont="1" applyFill="1" applyAlignment="1">
      <alignment horizontal="left"/>
    </xf>
    <xf numFmtId="0" fontId="5" fillId="39" borderId="0" xfId="513" applyFont="1" applyFill="1" applyAlignment="1">
      <alignment horizontal="left"/>
    </xf>
    <xf numFmtId="43" fontId="49" fillId="21" borderId="0" xfId="161" quotePrefix="1" applyFont="1" applyFill="1" applyAlignment="1">
      <alignment horizontal="center"/>
    </xf>
    <xf numFmtId="168" fontId="49" fillId="21" borderId="0" xfId="161" quotePrefix="1" applyNumberFormat="1" applyFont="1" applyFill="1" applyAlignment="1">
      <alignment horizontal="center"/>
    </xf>
    <xf numFmtId="3" fontId="27" fillId="0" borderId="0" xfId="389" applyNumberFormat="1" applyFont="1" applyAlignment="1">
      <alignment horizontal="left"/>
    </xf>
    <xf numFmtId="0" fontId="29" fillId="21" borderId="0" xfId="8" applyFont="1" applyFill="1" applyAlignment="1">
      <alignment horizontal="center"/>
    </xf>
    <xf numFmtId="0" fontId="29" fillId="21" borderId="2" xfId="8" applyFont="1" applyFill="1" applyBorder="1" applyAlignment="1">
      <alignment horizontal="center"/>
    </xf>
    <xf numFmtId="0" fontId="27" fillId="39" borderId="0" xfId="162" applyFont="1" applyFill="1"/>
    <xf numFmtId="0" fontId="49" fillId="39" borderId="0" xfId="162" applyFont="1" applyFill="1" applyAlignment="1">
      <alignment horizontal="center"/>
    </xf>
    <xf numFmtId="0" fontId="20" fillId="39" borderId="0" xfId="162" applyFont="1" applyFill="1"/>
    <xf numFmtId="168" fontId="27" fillId="21" borderId="17" xfId="161" applyNumberFormat="1" applyFont="1" applyFill="1" applyBorder="1" applyAlignment="1"/>
    <xf numFmtId="175" fontId="5" fillId="0" borderId="0" xfId="389" quotePrefix="1" applyFont="1" applyAlignment="1">
      <alignment horizontal="left"/>
    </xf>
    <xf numFmtId="175" fontId="5" fillId="0" borderId="0" xfId="389" applyFont="1" applyAlignment="1">
      <alignment horizontal="center"/>
    </xf>
    <xf numFmtId="175" fontId="5" fillId="0" borderId="0" xfId="389" applyFont="1" applyAlignment="1">
      <alignment horizontal="center" wrapText="1"/>
    </xf>
    <xf numFmtId="175" fontId="5" fillId="0" borderId="0" xfId="389" applyFont="1"/>
    <xf numFmtId="0" fontId="5" fillId="39" borderId="0" xfId="9" applyNumberFormat="1" applyFont="1" applyFill="1" applyAlignment="1"/>
    <xf numFmtId="10" fontId="5" fillId="39" borderId="0" xfId="148" applyNumberFormat="1" applyFont="1" applyFill="1" applyAlignment="1"/>
    <xf numFmtId="43" fontId="5" fillId="0" borderId="0" xfId="9" applyFont="1" applyFill="1" applyAlignment="1"/>
    <xf numFmtId="43" fontId="5" fillId="0" borderId="0" xfId="9" applyFont="1" applyAlignment="1"/>
    <xf numFmtId="175" fontId="5" fillId="0" borderId="0" xfId="389" applyFont="1" applyAlignment="1">
      <alignment horizontal="left"/>
    </xf>
    <xf numFmtId="43" fontId="5" fillId="0" borderId="0" xfId="9" applyFont="1" applyBorder="1" applyAlignment="1"/>
    <xf numFmtId="168" fontId="27" fillId="0" borderId="0" xfId="9" applyNumberFormat="1" applyFont="1" applyFill="1" applyBorder="1" applyAlignment="1"/>
    <xf numFmtId="164" fontId="129" fillId="21" borderId="0" xfId="0" applyFont="1" applyFill="1"/>
    <xf numFmtId="164" fontId="130" fillId="21" borderId="0" xfId="0" applyFont="1" applyFill="1" applyAlignment="1">
      <alignment horizontal="center"/>
    </xf>
    <xf numFmtId="164" fontId="5" fillId="21" borderId="0" xfId="0" applyFont="1" applyFill="1"/>
    <xf numFmtId="164" fontId="5" fillId="21" borderId="0" xfId="0" applyFont="1" applyFill="1" applyAlignment="1">
      <alignment horizontal="center"/>
    </xf>
    <xf numFmtId="164" fontId="5" fillId="21" borderId="0" xfId="0" quotePrefix="1" applyFont="1" applyFill="1" applyAlignment="1">
      <alignment horizontal="center"/>
    </xf>
    <xf numFmtId="164" fontId="131" fillId="21" borderId="0" xfId="0" applyFont="1" applyFill="1" applyAlignment="1">
      <alignment wrapText="1"/>
    </xf>
    <xf numFmtId="164" fontId="54" fillId="21" borderId="0" xfId="0" applyFont="1" applyFill="1" applyAlignment="1">
      <alignment horizontal="center"/>
    </xf>
    <xf numFmtId="164" fontId="5" fillId="21" borderId="9" xfId="0" applyFont="1" applyFill="1" applyBorder="1"/>
    <xf numFmtId="41" fontId="5" fillId="21" borderId="9" xfId="147" applyNumberFormat="1" applyFont="1" applyFill="1" applyBorder="1" applyAlignment="1"/>
    <xf numFmtId="41" fontId="5" fillId="21" borderId="0" xfId="147" applyNumberFormat="1" applyFont="1" applyFill="1" applyBorder="1" applyAlignment="1"/>
    <xf numFmtId="164" fontId="130" fillId="21" borderId="0" xfId="0" applyFont="1" applyFill="1"/>
    <xf numFmtId="41" fontId="130" fillId="21" borderId="9" xfId="147" applyNumberFormat="1" applyFont="1" applyFill="1" applyBorder="1" applyAlignment="1"/>
    <xf numFmtId="41" fontId="130" fillId="21" borderId="0" xfId="147" applyNumberFormat="1" applyFont="1" applyFill="1" applyBorder="1" applyAlignment="1"/>
    <xf numFmtId="164" fontId="5" fillId="21" borderId="7" xfId="0" applyFont="1" applyFill="1" applyBorder="1"/>
    <xf numFmtId="164" fontId="5" fillId="21" borderId="17" xfId="0" applyFont="1" applyFill="1" applyBorder="1"/>
    <xf numFmtId="164" fontId="5" fillId="21" borderId="17" xfId="0" applyFont="1" applyFill="1" applyBorder="1" applyAlignment="1">
      <alignment horizontal="center"/>
    </xf>
    <xf numFmtId="164" fontId="129" fillId="21" borderId="17" xfId="0" applyFont="1" applyFill="1" applyBorder="1"/>
    <xf numFmtId="41" fontId="5" fillId="21" borderId="7" xfId="147" applyNumberFormat="1" applyFont="1" applyFill="1" applyBorder="1" applyAlignment="1"/>
    <xf numFmtId="41" fontId="5" fillId="21" borderId="17" xfId="147" applyNumberFormat="1" applyFont="1" applyFill="1" applyBorder="1" applyAlignment="1"/>
    <xf numFmtId="41" fontId="5" fillId="21" borderId="0" xfId="0" applyNumberFormat="1" applyFont="1" applyFill="1"/>
    <xf numFmtId="168" fontId="129" fillId="21" borderId="0" xfId="161" applyNumberFormat="1" applyFont="1" applyFill="1" applyAlignment="1"/>
    <xf numFmtId="41" fontId="132" fillId="21" borderId="9" xfId="147" applyNumberFormat="1" applyFont="1" applyFill="1" applyBorder="1" applyAlignment="1"/>
    <xf numFmtId="41" fontId="132" fillId="21" borderId="0" xfId="147" applyNumberFormat="1" applyFont="1" applyFill="1" applyBorder="1" applyAlignment="1"/>
    <xf numFmtId="168" fontId="129" fillId="21" borderId="0" xfId="161" applyNumberFormat="1" applyFont="1" applyFill="1" applyBorder="1" applyAlignment="1"/>
    <xf numFmtId="164" fontId="5" fillId="0" borderId="9" xfId="0" applyFont="1" applyBorder="1"/>
    <xf numFmtId="164" fontId="130" fillId="21" borderId="9" xfId="0" applyFont="1" applyFill="1" applyBorder="1"/>
    <xf numFmtId="41" fontId="5" fillId="21" borderId="9" xfId="0" applyNumberFormat="1" applyFont="1" applyFill="1" applyBorder="1"/>
    <xf numFmtId="164" fontId="54" fillId="39" borderId="0" xfId="0" applyFont="1" applyFill="1" applyAlignment="1">
      <alignment horizontal="center"/>
    </xf>
    <xf numFmtId="164" fontId="5" fillId="39" borderId="0" xfId="0" applyFont="1" applyFill="1"/>
    <xf numFmtId="164" fontId="5" fillId="39" borderId="9" xfId="0" applyFont="1" applyFill="1" applyBorder="1"/>
    <xf numFmtId="168" fontId="129" fillId="39" borderId="0" xfId="161" applyNumberFormat="1" applyFont="1" applyFill="1" applyBorder="1" applyAlignment="1"/>
    <xf numFmtId="164" fontId="54" fillId="21" borderId="7" xfId="0" applyFont="1" applyFill="1" applyBorder="1"/>
    <xf numFmtId="164" fontId="54" fillId="21" borderId="17" xfId="0" applyFont="1" applyFill="1" applyBorder="1"/>
    <xf numFmtId="164" fontId="54" fillId="21" borderId="17" xfId="0" applyFont="1" applyFill="1" applyBorder="1" applyAlignment="1">
      <alignment horizontal="center"/>
    </xf>
    <xf numFmtId="164" fontId="131" fillId="21" borderId="17" xfId="0" applyFont="1" applyFill="1" applyBorder="1"/>
    <xf numFmtId="41" fontId="5" fillId="21" borderId="0" xfId="147" applyNumberFormat="1" applyFont="1" applyFill="1" applyAlignment="1"/>
    <xf numFmtId="168" fontId="5" fillId="39" borderId="0" xfId="161" applyNumberFormat="1" applyFont="1" applyFill="1" applyBorder="1" applyAlignment="1"/>
    <xf numFmtId="41" fontId="132" fillId="39" borderId="9" xfId="147" applyNumberFormat="1" applyFont="1" applyFill="1" applyBorder="1" applyAlignment="1"/>
    <xf numFmtId="41" fontId="132" fillId="39" borderId="0" xfId="147" applyNumberFormat="1" applyFont="1" applyFill="1" applyBorder="1" applyAlignment="1"/>
    <xf numFmtId="164" fontId="5" fillId="21" borderId="43" xfId="0" applyFont="1" applyFill="1" applyBorder="1"/>
    <xf numFmtId="164" fontId="5" fillId="21" borderId="50" xfId="0" applyFont="1" applyFill="1" applyBorder="1"/>
    <xf numFmtId="164" fontId="5" fillId="21" borderId="50" xfId="0" applyFont="1" applyFill="1" applyBorder="1" applyAlignment="1">
      <alignment horizontal="center"/>
    </xf>
    <xf numFmtId="164" fontId="129" fillId="21" borderId="50" xfId="0" applyFont="1" applyFill="1" applyBorder="1"/>
    <xf numFmtId="41" fontId="5" fillId="21" borderId="43" xfId="147" applyNumberFormat="1" applyFont="1" applyFill="1" applyBorder="1" applyAlignment="1"/>
    <xf numFmtId="41" fontId="5" fillId="21" borderId="50" xfId="147" applyNumberFormat="1" applyFont="1" applyFill="1" applyBorder="1" applyAlignment="1"/>
    <xf numFmtId="41" fontId="5" fillId="21" borderId="47" xfId="147" applyNumberFormat="1" applyFont="1" applyFill="1" applyBorder="1" applyAlignment="1"/>
    <xf numFmtId="41" fontId="5" fillId="21" borderId="10" xfId="147" applyNumberFormat="1" applyFont="1" applyFill="1" applyBorder="1" applyAlignment="1"/>
    <xf numFmtId="41" fontId="130" fillId="21" borderId="10" xfId="147" applyNumberFormat="1" applyFont="1" applyFill="1" applyBorder="1" applyAlignment="1"/>
    <xf numFmtId="41" fontId="5" fillId="21" borderId="8" xfId="147" applyNumberFormat="1" applyFont="1" applyFill="1" applyBorder="1" applyAlignment="1"/>
    <xf numFmtId="0" fontId="129" fillId="21" borderId="50" xfId="0" applyNumberFormat="1" applyFont="1" applyFill="1" applyBorder="1"/>
    <xf numFmtId="41" fontId="132" fillId="21" borderId="10" xfId="147" applyNumberFormat="1" applyFont="1" applyFill="1" applyBorder="1" applyAlignment="1"/>
    <xf numFmtId="41" fontId="5" fillId="21" borderId="10" xfId="0" applyNumberFormat="1" applyFont="1" applyFill="1" applyBorder="1"/>
    <xf numFmtId="164" fontId="131" fillId="21" borderId="0" xfId="0" applyFont="1" applyFill="1"/>
    <xf numFmtId="41" fontId="132" fillId="39" borderId="10" xfId="147" applyNumberFormat="1" applyFont="1" applyFill="1" applyBorder="1" applyAlignment="1"/>
    <xf numFmtId="41" fontId="50" fillId="21" borderId="8" xfId="147" applyNumberFormat="1" applyFont="1" applyFill="1" applyBorder="1" applyAlignment="1"/>
    <xf numFmtId="168" fontId="50" fillId="0" borderId="0" xfId="161" applyNumberFormat="1" applyFont="1" applyFill="1" applyAlignment="1" applyProtection="1">
      <alignment horizontal="center"/>
    </xf>
    <xf numFmtId="175" fontId="20" fillId="0" borderId="0" xfId="389" applyFont="1" applyAlignment="1">
      <alignment horizontal="center" wrapText="1"/>
    </xf>
    <xf numFmtId="175" fontId="20" fillId="0" borderId="50" xfId="389" quotePrefix="1" applyFont="1" applyBorder="1" applyAlignment="1">
      <alignment horizontal="center"/>
    </xf>
    <xf numFmtId="175" fontId="20" fillId="0" borderId="47" xfId="389" quotePrefix="1" applyFont="1" applyBorder="1" applyAlignment="1">
      <alignment horizontal="center"/>
    </xf>
    <xf numFmtId="168" fontId="5" fillId="0" borderId="9" xfId="9" applyNumberFormat="1" applyFont="1" applyBorder="1" applyAlignment="1">
      <alignment horizontal="right"/>
    </xf>
    <xf numFmtId="43" fontId="5" fillId="0" borderId="0" xfId="9" applyFont="1" applyFill="1" applyBorder="1" applyAlignment="1"/>
    <xf numFmtId="168" fontId="5" fillId="39" borderId="0" xfId="9" applyNumberFormat="1" applyFont="1" applyFill="1" applyBorder="1" applyAlignment="1"/>
    <xf numFmtId="168" fontId="5" fillId="39" borderId="0" xfId="9" applyNumberFormat="1" applyFont="1" applyFill="1" applyBorder="1"/>
    <xf numFmtId="168" fontId="5" fillId="0" borderId="0" xfId="9" applyNumberFormat="1" applyFont="1" applyFill="1" applyBorder="1"/>
    <xf numFmtId="10" fontId="5" fillId="39" borderId="0" xfId="148" applyNumberFormat="1" applyFont="1" applyFill="1" applyBorder="1"/>
    <xf numFmtId="168" fontId="5" fillId="0" borderId="10" xfId="9" applyNumberFormat="1" applyFont="1" applyFill="1" applyBorder="1"/>
    <xf numFmtId="43" fontId="5" fillId="0" borderId="0" xfId="9" applyFont="1" applyFill="1" applyBorder="1"/>
    <xf numFmtId="43" fontId="5" fillId="39" borderId="0" xfId="9" applyFont="1" applyFill="1" applyBorder="1"/>
    <xf numFmtId="43" fontId="5" fillId="39" borderId="9" xfId="9" applyFont="1" applyFill="1" applyBorder="1"/>
    <xf numFmtId="175" fontId="5" fillId="39" borderId="0" xfId="389" applyFont="1" applyFill="1"/>
    <xf numFmtId="175" fontId="54" fillId="0" borderId="7" xfId="389" applyFont="1" applyBorder="1" applyAlignment="1">
      <alignment horizontal="center"/>
    </xf>
    <xf numFmtId="175" fontId="5" fillId="0" borderId="17" xfId="389" applyFont="1" applyBorder="1"/>
    <xf numFmtId="175" fontId="5" fillId="0" borderId="8" xfId="389" applyFont="1" applyBorder="1"/>
    <xf numFmtId="168" fontId="5" fillId="0" borderId="0" xfId="9" applyNumberFormat="1" applyFont="1" applyAlignment="1">
      <alignment horizontal="center"/>
    </xf>
    <xf numFmtId="170" fontId="5" fillId="0" borderId="0" xfId="397" applyNumberFormat="1" applyFont="1"/>
    <xf numFmtId="168" fontId="5" fillId="0" borderId="0" xfId="9" applyNumberFormat="1" applyFont="1"/>
    <xf numFmtId="168" fontId="5" fillId="0" borderId="0" xfId="391" applyNumberFormat="1" applyFont="1"/>
    <xf numFmtId="1" fontId="5" fillId="0" borderId="0" xfId="389" applyNumberFormat="1" applyFont="1" applyAlignment="1">
      <alignment horizontal="left"/>
    </xf>
    <xf numFmtId="43" fontId="5" fillId="39" borderId="18" xfId="9" applyFont="1" applyFill="1" applyBorder="1" applyAlignment="1"/>
    <xf numFmtId="168" fontId="5" fillId="0" borderId="18" xfId="9" applyNumberFormat="1" applyFont="1" applyBorder="1" applyAlignment="1"/>
    <xf numFmtId="168" fontId="5" fillId="39" borderId="18" xfId="9" applyNumberFormat="1" applyFont="1" applyFill="1" applyBorder="1" applyAlignment="1"/>
    <xf numFmtId="175" fontId="5" fillId="39" borderId="18" xfId="389" applyFont="1" applyFill="1" applyBorder="1"/>
    <xf numFmtId="175" fontId="5" fillId="39" borderId="18" xfId="389" applyFont="1" applyFill="1" applyBorder="1" applyAlignment="1">
      <alignment horizontal="right"/>
    </xf>
    <xf numFmtId="175" fontId="5" fillId="39" borderId="19" xfId="389" applyFont="1" applyFill="1" applyBorder="1" applyAlignment="1">
      <alignment horizontal="right"/>
    </xf>
    <xf numFmtId="175" fontId="5" fillId="39" borderId="19" xfId="389" applyFont="1" applyFill="1" applyBorder="1"/>
    <xf numFmtId="168" fontId="5" fillId="0" borderId="19" xfId="9" applyNumberFormat="1" applyFont="1" applyBorder="1" applyAlignment="1"/>
    <xf numFmtId="1" fontId="5" fillId="0" borderId="0" xfId="389" quotePrefix="1" applyNumberFormat="1" applyFont="1" applyAlignment="1">
      <alignment horizontal="left"/>
    </xf>
    <xf numFmtId="168" fontId="5" fillId="0" borderId="0" xfId="9" applyNumberFormat="1" applyFont="1" applyAlignment="1"/>
    <xf numFmtId="0" fontId="49" fillId="21" borderId="0" xfId="386" applyFont="1" applyFill="1" applyAlignment="1">
      <alignment horizontal="left" vertical="center"/>
    </xf>
    <xf numFmtId="0" fontId="50" fillId="21" borderId="45" xfId="408" applyFont="1" applyFill="1" applyBorder="1" applyAlignment="1">
      <alignment horizontal="left" vertical="center"/>
    </xf>
    <xf numFmtId="168" fontId="49" fillId="39" borderId="42" xfId="386" applyNumberFormat="1" applyFont="1" applyFill="1" applyBorder="1" applyAlignment="1">
      <alignment vertical="center"/>
    </xf>
    <xf numFmtId="168" fontId="49" fillId="21" borderId="42" xfId="386" applyNumberFormat="1" applyFont="1" applyFill="1" applyBorder="1" applyAlignment="1">
      <alignment vertical="center"/>
    </xf>
    <xf numFmtId="0" fontId="49" fillId="39" borderId="0" xfId="386" applyFont="1" applyFill="1" applyAlignment="1">
      <alignment horizontal="left" vertical="center"/>
    </xf>
    <xf numFmtId="0" fontId="50" fillId="39" borderId="23" xfId="408" quotePrefix="1" applyFont="1" applyFill="1" applyBorder="1" applyAlignment="1">
      <alignment horizontal="left" vertical="center"/>
    </xf>
    <xf numFmtId="168" fontId="49" fillId="39" borderId="22" xfId="386" applyNumberFormat="1" applyFont="1" applyFill="1" applyBorder="1" applyAlignment="1">
      <alignment horizontal="center" vertical="center"/>
    </xf>
    <xf numFmtId="168" fontId="49" fillId="21" borderId="22" xfId="386" quotePrefix="1" applyNumberFormat="1" applyFont="1" applyFill="1" applyBorder="1" applyAlignment="1">
      <alignment horizontal="center" vertical="center"/>
    </xf>
    <xf numFmtId="0" fontId="50" fillId="21" borderId="7" xfId="408" applyFont="1" applyFill="1" applyBorder="1" applyAlignment="1">
      <alignment horizontal="left" vertical="center"/>
    </xf>
    <xf numFmtId="168" fontId="49" fillId="21" borderId="19" xfId="386" applyNumberFormat="1" applyFont="1" applyFill="1" applyBorder="1" applyAlignment="1">
      <alignment vertical="center"/>
    </xf>
    <xf numFmtId="168" fontId="49" fillId="39" borderId="19" xfId="386" applyNumberFormat="1" applyFont="1" applyFill="1" applyBorder="1" applyAlignment="1">
      <alignment vertical="center"/>
    </xf>
    <xf numFmtId="168" fontId="49" fillId="0" borderId="42" xfId="386" applyNumberFormat="1" applyFont="1" applyBorder="1" applyAlignment="1">
      <alignment vertical="center"/>
    </xf>
    <xf numFmtId="168" fontId="50" fillId="0" borderId="22" xfId="386" quotePrefix="1" applyNumberFormat="1" applyFont="1" applyBorder="1" applyAlignment="1">
      <alignment horizontal="center" vertical="center"/>
    </xf>
    <xf numFmtId="0" fontId="50" fillId="21" borderId="45" xfId="409" applyNumberFormat="1" applyFont="1" applyFill="1" applyBorder="1" applyAlignment="1">
      <alignment horizontal="left" vertical="center"/>
    </xf>
    <xf numFmtId="168" fontId="50" fillId="0" borderId="42" xfId="386" applyNumberFormat="1" applyFont="1" applyBorder="1" applyAlignment="1">
      <alignment vertical="center"/>
    </xf>
    <xf numFmtId="0" fontId="5" fillId="21" borderId="0" xfId="386" applyFont="1" applyFill="1" applyAlignment="1">
      <alignment horizontal="center"/>
    </xf>
    <xf numFmtId="168" fontId="5" fillId="21" borderId="0" xfId="410" applyNumberFormat="1" applyFont="1" applyFill="1" applyAlignment="1">
      <alignment horizontal="center"/>
    </xf>
    <xf numFmtId="168" fontId="5" fillId="0" borderId="0" xfId="410" applyNumberFormat="1" applyFont="1" applyFill="1" applyAlignment="1">
      <alignment horizontal="center"/>
    </xf>
    <xf numFmtId="168" fontId="5" fillId="0" borderId="0" xfId="410" quotePrefix="1" applyNumberFormat="1" applyFont="1" applyFill="1" applyAlignment="1">
      <alignment horizontal="center"/>
    </xf>
    <xf numFmtId="168" fontId="5" fillId="39" borderId="0" xfId="410" quotePrefix="1" applyNumberFormat="1" applyFont="1" applyFill="1" applyAlignment="1">
      <alignment horizontal="center"/>
    </xf>
    <xf numFmtId="0" fontId="5" fillId="21" borderId="0" xfId="400" applyFont="1" applyFill="1"/>
    <xf numFmtId="168" fontId="5" fillId="21" borderId="0" xfId="410" applyNumberFormat="1" applyFont="1" applyFill="1"/>
    <xf numFmtId="168" fontId="5" fillId="0" borderId="0" xfId="410" applyNumberFormat="1" applyFont="1" applyFill="1"/>
    <xf numFmtId="0" fontId="5" fillId="21" borderId="0" xfId="386" applyFont="1" applyFill="1"/>
    <xf numFmtId="0" fontId="5" fillId="39" borderId="0" xfId="386" applyFont="1" applyFill="1" applyAlignment="1">
      <alignment horizontal="center"/>
    </xf>
    <xf numFmtId="0" fontId="5" fillId="21" borderId="20" xfId="401" quotePrefix="1" applyNumberFormat="1" applyFont="1" applyFill="1" applyProtection="1">
      <alignment horizontal="left" vertical="center" indent="1"/>
      <protection locked="0"/>
    </xf>
    <xf numFmtId="168" fontId="5" fillId="21" borderId="26" xfId="161" quotePrefix="1" applyNumberFormat="1" applyFont="1" applyFill="1" applyBorder="1" applyAlignment="1" applyProtection="1">
      <alignment horizontal="left" vertical="center" indent="1"/>
      <protection locked="0"/>
    </xf>
    <xf numFmtId="168" fontId="5" fillId="21" borderId="26" xfId="161" applyNumberFormat="1" applyFont="1" applyFill="1" applyBorder="1" applyAlignment="1" applyProtection="1">
      <alignment horizontal="left" vertical="center" indent="1"/>
      <protection locked="0"/>
    </xf>
    <xf numFmtId="168" fontId="5" fillId="0" borderId="26" xfId="161" quotePrefix="1" applyNumberFormat="1" applyFont="1" applyFill="1" applyBorder="1" applyAlignment="1" applyProtection="1">
      <alignment horizontal="left" vertical="center" indent="1"/>
      <protection locked="0"/>
    </xf>
    <xf numFmtId="168" fontId="5" fillId="0" borderId="26" xfId="161" applyNumberFormat="1" applyFont="1" applyFill="1" applyBorder="1" applyAlignment="1">
      <alignment horizontal="left" vertical="center" indent="1"/>
    </xf>
    <xf numFmtId="0" fontId="5" fillId="21" borderId="20" xfId="401" quotePrefix="1" applyNumberFormat="1" applyFont="1" applyFill="1" applyAlignment="1" applyProtection="1">
      <alignment horizontal="center" vertical="center"/>
      <protection locked="0"/>
    </xf>
    <xf numFmtId="168" fontId="5" fillId="0" borderId="26" xfId="161" quotePrefix="1" applyNumberFormat="1" applyFont="1" applyFill="1" applyBorder="1" applyAlignment="1" applyProtection="1">
      <alignment horizontal="center" vertical="center"/>
      <protection locked="0"/>
    </xf>
    <xf numFmtId="168" fontId="5" fillId="0" borderId="26" xfId="161" quotePrefix="1" applyNumberFormat="1" applyFont="1" applyFill="1" applyBorder="1" applyAlignment="1">
      <alignment horizontal="center" vertical="center"/>
    </xf>
    <xf numFmtId="168" fontId="5" fillId="0" borderId="26" xfId="161" applyNumberFormat="1" applyFont="1" applyFill="1" applyBorder="1" applyAlignment="1">
      <alignment horizontal="center" vertical="center"/>
    </xf>
    <xf numFmtId="168" fontId="5" fillId="21" borderId="26" xfId="161" quotePrefix="1" applyNumberFormat="1" applyFont="1" applyFill="1" applyBorder="1" applyAlignment="1" applyProtection="1">
      <alignment horizontal="center" vertical="center"/>
      <protection locked="0"/>
    </xf>
    <xf numFmtId="0" fontId="5" fillId="39" borderId="16" xfId="378" quotePrefix="1" applyNumberFormat="1" applyFont="1" applyFill="1" applyAlignment="1" applyProtection="1">
      <alignment horizontal="center" vertical="center"/>
      <protection locked="0"/>
    </xf>
    <xf numFmtId="0" fontId="5" fillId="21" borderId="30" xfId="407" applyFont="1" applyFill="1" applyBorder="1" applyAlignment="1">
      <alignment horizontal="left"/>
    </xf>
    <xf numFmtId="168" fontId="5" fillId="39" borderId="16" xfId="354" quotePrefix="1" applyNumberFormat="1" applyFont="1" applyFill="1" applyProtection="1">
      <alignment horizontal="right" vertical="center"/>
    </xf>
    <xf numFmtId="168" fontId="5" fillId="0" borderId="5" xfId="106" applyNumberFormat="1" applyFont="1" applyFill="1">
      <alignment vertical="center"/>
    </xf>
    <xf numFmtId="0" fontId="5" fillId="39" borderId="20" xfId="404" quotePrefix="1" applyNumberFormat="1" applyFont="1" applyFill="1" applyAlignment="1" applyProtection="1">
      <alignment horizontal="center" vertical="center"/>
      <protection locked="0"/>
    </xf>
    <xf numFmtId="0" fontId="5" fillId="21" borderId="30" xfId="408" applyFont="1" applyFill="1" applyBorder="1" applyAlignment="1">
      <alignment horizontal="left"/>
    </xf>
    <xf numFmtId="0" fontId="5" fillId="39" borderId="20" xfId="404" quotePrefix="1" applyNumberFormat="1" applyFont="1" applyFill="1" applyAlignment="1">
      <alignment horizontal="center" vertical="center"/>
    </xf>
    <xf numFmtId="0" fontId="5" fillId="21" borderId="20" xfId="404" quotePrefix="1" applyNumberFormat="1" applyFont="1" applyFill="1">
      <alignment horizontal="left" vertical="center" indent="1"/>
    </xf>
    <xf numFmtId="0" fontId="54" fillId="21" borderId="37" xfId="408" applyFont="1" applyFill="1" applyBorder="1" applyAlignment="1">
      <alignment horizontal="left"/>
    </xf>
    <xf numFmtId="168" fontId="5" fillId="39" borderId="16" xfId="354" quotePrefix="1" applyNumberFormat="1" applyFont="1" applyFill="1" applyAlignment="1">
      <alignment horizontal="center" vertical="center"/>
    </xf>
    <xf numFmtId="168" fontId="5" fillId="39" borderId="16" xfId="354" applyNumberFormat="1" applyFont="1" applyFill="1">
      <alignment horizontal="right" vertical="center"/>
    </xf>
    <xf numFmtId="168" fontId="5" fillId="21" borderId="5" xfId="138" applyNumberFormat="1" applyFont="1" applyFill="1">
      <alignment horizontal="right" vertical="center"/>
    </xf>
    <xf numFmtId="168" fontId="5" fillId="0" borderId="5" xfId="138" applyNumberFormat="1" applyFont="1" applyFill="1">
      <alignment horizontal="right" vertical="center"/>
    </xf>
    <xf numFmtId="0" fontId="5" fillId="21" borderId="20" xfId="409" quotePrefix="1" applyNumberFormat="1" applyFont="1" applyFill="1">
      <alignment horizontal="left" vertical="center" indent="1"/>
    </xf>
    <xf numFmtId="0" fontId="5" fillId="21" borderId="20" xfId="409" applyNumberFormat="1" applyFont="1" applyFill="1">
      <alignment horizontal="left" vertical="center" indent="1"/>
    </xf>
    <xf numFmtId="168" fontId="5" fillId="21" borderId="5" xfId="106" applyNumberFormat="1" applyFont="1" applyFill="1">
      <alignment vertical="center"/>
    </xf>
    <xf numFmtId="168" fontId="5" fillId="21" borderId="0" xfId="161" applyNumberFormat="1" applyFont="1" applyFill="1"/>
    <xf numFmtId="168" fontId="5" fillId="0" borderId="0" xfId="161" applyNumberFormat="1" applyFont="1" applyFill="1"/>
    <xf numFmtId="0" fontId="5" fillId="0" borderId="0" xfId="386" applyFont="1"/>
    <xf numFmtId="0" fontId="49" fillId="39" borderId="0" xfId="162" applyFont="1" applyFill="1" applyAlignment="1">
      <alignment horizontal="left"/>
    </xf>
    <xf numFmtId="0" fontId="49" fillId="21" borderId="0" xfId="8" applyFont="1" applyFill="1" applyAlignment="1">
      <alignment horizontal="left"/>
    </xf>
    <xf numFmtId="164" fontId="5" fillId="21" borderId="0" xfId="0" applyFont="1" applyFill="1" applyAlignment="1">
      <alignment horizontal="left" indent="1"/>
    </xf>
    <xf numFmtId="0" fontId="5" fillId="21" borderId="0" xfId="0" applyNumberFormat="1" applyFont="1" applyFill="1" applyAlignment="1">
      <alignment horizontal="center"/>
    </xf>
    <xf numFmtId="0" fontId="5" fillId="39" borderId="0" xfId="0" applyNumberFormat="1" applyFont="1" applyFill="1"/>
    <xf numFmtId="0" fontId="5" fillId="21" borderId="0" xfId="0" applyNumberFormat="1" applyFont="1" applyFill="1"/>
    <xf numFmtId="168" fontId="5" fillId="39" borderId="0" xfId="161" applyNumberFormat="1" applyFont="1" applyFill="1" applyBorder="1"/>
    <xf numFmtId="168" fontId="5" fillId="21" borderId="0" xfId="161" applyNumberFormat="1" applyFont="1" applyFill="1" applyBorder="1"/>
    <xf numFmtId="0" fontId="5" fillId="39" borderId="0" xfId="0" applyNumberFormat="1" applyFont="1" applyFill="1" applyAlignment="1">
      <alignment horizontal="center"/>
    </xf>
    <xf numFmtId="0" fontId="5" fillId="39" borderId="0" xfId="0" quotePrefix="1" applyNumberFormat="1" applyFont="1" applyFill="1" applyAlignment="1">
      <alignment horizontal="center"/>
    </xf>
    <xf numFmtId="0" fontId="5" fillId="39" borderId="0" xfId="0" quotePrefix="1" applyNumberFormat="1" applyFont="1" applyFill="1"/>
    <xf numFmtId="168" fontId="132" fillId="39" borderId="0" xfId="161" applyNumberFormat="1" applyFont="1" applyFill="1" applyBorder="1" applyAlignment="1">
      <alignment horizontal="center"/>
    </xf>
    <xf numFmtId="168" fontId="5" fillId="21" borderId="0" xfId="161" applyNumberFormat="1" applyFont="1" applyFill="1" applyBorder="1" applyAlignment="1">
      <alignment horizontal="left"/>
    </xf>
    <xf numFmtId="170" fontId="54" fillId="21" borderId="4" xfId="147" applyNumberFormat="1" applyFont="1" applyFill="1" applyBorder="1"/>
    <xf numFmtId="41" fontId="54" fillId="21" borderId="4" xfId="147" applyNumberFormat="1" applyFont="1" applyFill="1" applyBorder="1"/>
    <xf numFmtId="0" fontId="54" fillId="21" borderId="0" xfId="0" applyNumberFormat="1" applyFont="1" applyFill="1" applyAlignment="1">
      <alignment horizontal="left"/>
    </xf>
    <xf numFmtId="164" fontId="5" fillId="21" borderId="0" xfId="0" applyFont="1" applyFill="1" applyAlignment="1">
      <alignment horizontal="left"/>
    </xf>
    <xf numFmtId="168" fontId="54" fillId="21" borderId="29" xfId="161" applyNumberFormat="1" applyFont="1" applyFill="1" applyBorder="1"/>
    <xf numFmtId="169" fontId="105" fillId="21" borderId="0" xfId="0" applyNumberFormat="1" applyFont="1" applyFill="1" applyAlignment="1">
      <alignment vertical="center" wrapText="1"/>
    </xf>
    <xf numFmtId="169" fontId="105" fillId="21" borderId="0" xfId="0" applyNumberFormat="1" applyFont="1" applyFill="1" applyAlignment="1">
      <alignment vertical="center"/>
    </xf>
    <xf numFmtId="0" fontId="50" fillId="21" borderId="34" xfId="162" applyFont="1" applyFill="1" applyBorder="1" applyAlignment="1">
      <alignment horizontal="center"/>
    </xf>
    <xf numFmtId="168" fontId="27" fillId="21" borderId="3" xfId="161" applyNumberFormat="1" applyFont="1" applyFill="1" applyBorder="1" applyAlignment="1"/>
    <xf numFmtId="168" fontId="27" fillId="21" borderId="4" xfId="161" applyNumberFormat="1" applyFont="1" applyFill="1" applyBorder="1" applyAlignment="1"/>
    <xf numFmtId="168" fontId="27" fillId="0" borderId="0" xfId="0" applyNumberFormat="1" applyFont="1"/>
    <xf numFmtId="168" fontId="50" fillId="21" borderId="0" xfId="161" applyNumberFormat="1" applyFont="1" applyFill="1" applyBorder="1" applyAlignment="1">
      <alignment horizontal="center"/>
    </xf>
    <xf numFmtId="168" fontId="49" fillId="21" borderId="0" xfId="0" applyNumberFormat="1" applyFont="1" applyFill="1"/>
    <xf numFmtId="164" fontId="76" fillId="39" borderId="0" xfId="0" applyFont="1" applyFill="1"/>
    <xf numFmtId="0" fontId="49" fillId="39" borderId="0" xfId="513" applyFont="1" applyFill="1"/>
    <xf numFmtId="0" fontId="20" fillId="21" borderId="0" xfId="386" applyFont="1" applyFill="1" applyAlignment="1">
      <alignment horizontal="center"/>
    </xf>
    <xf numFmtId="0" fontId="20" fillId="21" borderId="20" xfId="401" quotePrefix="1" applyNumberFormat="1" applyFont="1" applyFill="1" applyAlignment="1" applyProtection="1">
      <alignment horizontal="center" vertical="center"/>
      <protection locked="0"/>
    </xf>
    <xf numFmtId="168" fontId="20" fillId="0" borderId="26" xfId="161" quotePrefix="1" applyNumberFormat="1" applyFont="1" applyFill="1" applyBorder="1" applyAlignment="1" applyProtection="1">
      <alignment horizontal="center" vertical="center"/>
      <protection locked="0"/>
    </xf>
    <xf numFmtId="168" fontId="20" fillId="0" borderId="26" xfId="161" quotePrefix="1" applyNumberFormat="1" applyFont="1" applyFill="1" applyBorder="1" applyAlignment="1">
      <alignment horizontal="center" vertical="center"/>
    </xf>
    <xf numFmtId="168" fontId="20" fillId="39" borderId="26" xfId="410" quotePrefix="1" applyNumberFormat="1" applyFont="1" applyFill="1" applyBorder="1" applyAlignment="1">
      <alignment horizontal="center" vertical="center"/>
    </xf>
    <xf numFmtId="168" fontId="20" fillId="39" borderId="26" xfId="161" quotePrefix="1" applyNumberFormat="1" applyFont="1" applyFill="1" applyBorder="1" applyAlignment="1">
      <alignment horizontal="center" vertical="center"/>
    </xf>
    <xf numFmtId="168" fontId="61" fillId="0" borderId="26" xfId="161" quotePrefix="1" applyNumberFormat="1" applyFont="1" applyFill="1" applyBorder="1" applyAlignment="1">
      <alignment horizontal="center" vertical="center"/>
    </xf>
    <xf numFmtId="0" fontId="20" fillId="0" borderId="0" xfId="386" applyFont="1" applyAlignment="1">
      <alignment horizontal="center"/>
    </xf>
    <xf numFmtId="0" fontId="20" fillId="21" borderId="0" xfId="386" applyFont="1" applyFill="1"/>
    <xf numFmtId="0" fontId="20" fillId="21" borderId="20" xfId="401" quotePrefix="1" applyNumberFormat="1" applyFont="1" applyFill="1" applyProtection="1">
      <alignment horizontal="left" vertical="center" indent="1"/>
      <protection locked="0"/>
    </xf>
    <xf numFmtId="168" fontId="20" fillId="0" borderId="26" xfId="161" applyNumberFormat="1" applyFont="1" applyFill="1" applyBorder="1" applyAlignment="1">
      <alignment horizontal="center" vertical="center"/>
    </xf>
    <xf numFmtId="0" fontId="20" fillId="0" borderId="0" xfId="386" applyFont="1"/>
    <xf numFmtId="49" fontId="49" fillId="39" borderId="0" xfId="0" applyNumberFormat="1" applyFont="1" applyFill="1" applyAlignment="1">
      <alignment horizontal="center" wrapText="1"/>
    </xf>
    <xf numFmtId="49" fontId="49" fillId="39" borderId="0" xfId="0" applyNumberFormat="1" applyFont="1" applyFill="1" applyAlignment="1">
      <alignment wrapText="1"/>
    </xf>
    <xf numFmtId="164" fontId="61" fillId="39" borderId="0" xfId="0" applyFont="1" applyFill="1" applyAlignment="1">
      <alignment horizontal="left"/>
    </xf>
    <xf numFmtId="0" fontId="4" fillId="21" borderId="0" xfId="151" applyFont="1" applyFill="1"/>
    <xf numFmtId="0" fontId="20" fillId="21" borderId="0" xfId="125" applyNumberFormat="1" applyFont="1" applyFill="1" applyBorder="1" applyProtection="1">
      <alignment horizontal="left" vertical="center" indent="1"/>
      <protection locked="0"/>
    </xf>
    <xf numFmtId="0" fontId="4" fillId="21" borderId="0" xfId="151" quotePrefix="1" applyFont="1" applyFill="1" applyAlignment="1">
      <alignment horizontal="center"/>
    </xf>
    <xf numFmtId="3" fontId="61" fillId="21" borderId="0" xfId="189" quotePrefix="1" applyNumberFormat="1" applyFont="1" applyFill="1" applyBorder="1" applyAlignment="1" applyProtection="1">
      <alignment horizontal="center" vertical="center"/>
      <protection locked="0"/>
    </xf>
    <xf numFmtId="10" fontId="50" fillId="21" borderId="2" xfId="148" applyNumberFormat="1" applyFont="1" applyFill="1" applyBorder="1" applyAlignment="1">
      <alignment horizontal="center"/>
    </xf>
    <xf numFmtId="168" fontId="133" fillId="39" borderId="0" xfId="410" applyNumberFormat="1" applyFont="1" applyFill="1"/>
    <xf numFmtId="168" fontId="133" fillId="21" borderId="0" xfId="410" applyNumberFormat="1" applyFont="1" applyFill="1" applyAlignment="1">
      <alignment horizontal="center" wrapText="1"/>
    </xf>
    <xf numFmtId="168" fontId="133" fillId="21" borderId="0" xfId="410" applyNumberFormat="1" applyFont="1" applyFill="1"/>
    <xf numFmtId="10" fontId="61" fillId="21" borderId="0" xfId="148" applyNumberFormat="1" applyFont="1" applyFill="1"/>
    <xf numFmtId="10" fontId="134" fillId="21" borderId="0" xfId="148" applyNumberFormat="1" applyFont="1" applyFill="1"/>
    <xf numFmtId="168" fontId="133" fillId="39" borderId="0" xfId="410" applyNumberFormat="1" applyFont="1" applyFill="1" applyBorder="1"/>
    <xf numFmtId="168" fontId="135" fillId="21" borderId="0" xfId="410" applyNumberFormat="1" applyFont="1" applyFill="1"/>
    <xf numFmtId="168" fontId="50" fillId="39" borderId="0" xfId="410" applyNumberFormat="1" applyFont="1" applyFill="1" applyBorder="1"/>
    <xf numFmtId="175" fontId="136" fillId="0" borderId="51" xfId="389" applyFont="1" applyBorder="1" applyAlignment="1">
      <alignment horizontal="center" wrapText="1"/>
    </xf>
    <xf numFmtId="168" fontId="4" fillId="39" borderId="0" xfId="410" quotePrefix="1" applyNumberFormat="1" applyFont="1" applyFill="1" applyAlignment="1">
      <alignment horizontal="center"/>
    </xf>
    <xf numFmtId="14" fontId="49" fillId="21" borderId="0" xfId="192" applyNumberFormat="1" applyFont="1" applyFill="1"/>
    <xf numFmtId="0" fontId="49" fillId="21" borderId="0" xfId="0" applyNumberFormat="1" applyFont="1" applyFill="1" applyAlignment="1">
      <alignment wrapText="1"/>
    </xf>
    <xf numFmtId="168" fontId="49" fillId="39" borderId="0" xfId="161" applyNumberFormat="1" applyFont="1" applyFill="1" applyBorder="1" applyAlignment="1">
      <alignment horizontal="left"/>
    </xf>
    <xf numFmtId="168" fontId="49" fillId="39" borderId="0" xfId="161" applyNumberFormat="1" applyFont="1" applyFill="1" applyBorder="1" applyAlignment="1">
      <alignment horizontal="center"/>
    </xf>
    <xf numFmtId="168" fontId="50" fillId="21" borderId="50" xfId="161" applyNumberFormat="1" applyFont="1" applyFill="1" applyBorder="1"/>
    <xf numFmtId="43" fontId="49" fillId="0" borderId="0" xfId="147" applyNumberFormat="1" applyFont="1" applyProtection="1"/>
    <xf numFmtId="43" fontId="50" fillId="21" borderId="0" xfId="148" applyNumberFormat="1" applyFont="1" applyFill="1" applyAlignment="1" applyProtection="1">
      <alignment horizontal="center"/>
    </xf>
    <xf numFmtId="43" fontId="62" fillId="21" borderId="0" xfId="148" applyNumberFormat="1" applyFont="1" applyFill="1" applyAlignment="1" applyProtection="1">
      <alignment horizontal="center"/>
    </xf>
    <xf numFmtId="43" fontId="50" fillId="21" borderId="41" xfId="148" applyNumberFormat="1" applyFont="1" applyFill="1" applyBorder="1" applyAlignment="1" applyProtection="1">
      <alignment horizontal="center"/>
    </xf>
    <xf numFmtId="43" fontId="50" fillId="0" borderId="0" xfId="148" applyNumberFormat="1" applyFont="1" applyFill="1" applyAlignment="1" applyProtection="1">
      <alignment horizontal="center"/>
    </xf>
    <xf numFmtId="43" fontId="84" fillId="21" borderId="0" xfId="161" applyFont="1" applyFill="1" applyAlignment="1" applyProtection="1">
      <alignment horizontal="center"/>
    </xf>
    <xf numFmtId="43" fontId="50" fillId="21" borderId="0" xfId="161" applyFont="1" applyFill="1" applyAlignment="1" applyProtection="1">
      <alignment horizontal="center"/>
    </xf>
    <xf numFmtId="43" fontId="50" fillId="0" borderId="0" xfId="148" applyNumberFormat="1" applyFont="1" applyFill="1" applyBorder="1" applyAlignment="1"/>
    <xf numFmtId="43" fontId="49" fillId="0" borderId="0" xfId="148" applyNumberFormat="1" applyFont="1" applyFill="1" applyAlignment="1">
      <alignment horizontal="center"/>
    </xf>
    <xf numFmtId="43" fontId="49" fillId="0" borderId="0" xfId="148" applyNumberFormat="1" applyFont="1" applyFill="1" applyAlignment="1"/>
    <xf numFmtId="43" fontId="49" fillId="0" borderId="0" xfId="148" applyNumberFormat="1" applyFont="1" applyAlignment="1"/>
    <xf numFmtId="43" fontId="5" fillId="0" borderId="44" xfId="148" applyNumberFormat="1" applyFont="1" applyBorder="1" applyAlignment="1"/>
    <xf numFmtId="43" fontId="5" fillId="0" borderId="0" xfId="148" applyNumberFormat="1" applyFont="1" applyAlignment="1"/>
    <xf numFmtId="43" fontId="5" fillId="0" borderId="17" xfId="148" applyNumberFormat="1" applyFont="1" applyBorder="1" applyAlignment="1"/>
    <xf numFmtId="43" fontId="50" fillId="21" borderId="11" xfId="148" applyNumberFormat="1" applyFont="1" applyFill="1" applyBorder="1" applyAlignment="1">
      <alignment horizontal="center"/>
    </xf>
    <xf numFmtId="43" fontId="49" fillId="21" borderId="0" xfId="148" applyNumberFormat="1" applyFont="1" applyFill="1" applyBorder="1" applyAlignment="1">
      <alignment horizontal="center"/>
    </xf>
    <xf numFmtId="43" fontId="50" fillId="0" borderId="0" xfId="148" applyNumberFormat="1" applyFont="1" applyAlignment="1" applyProtection="1">
      <alignment horizontal="center"/>
    </xf>
    <xf numFmtId="43" fontId="50" fillId="0" borderId="24" xfId="148" applyNumberFormat="1" applyFont="1" applyBorder="1" applyAlignment="1" applyProtection="1">
      <alignment horizontal="center"/>
    </xf>
    <xf numFmtId="43" fontId="54" fillId="21" borderId="0" xfId="148" applyNumberFormat="1" applyFont="1" applyFill="1"/>
    <xf numFmtId="43" fontId="49" fillId="21" borderId="0" xfId="148" applyNumberFormat="1" applyFont="1" applyFill="1"/>
    <xf numFmtId="43" fontId="49" fillId="21" borderId="2" xfId="148" applyNumberFormat="1" applyFont="1" applyFill="1" applyBorder="1"/>
    <xf numFmtId="49" fontId="50" fillId="39" borderId="42" xfId="5" applyNumberFormat="1" applyFont="1" applyFill="1" applyBorder="1" applyAlignment="1">
      <alignment horizontal="center"/>
    </xf>
    <xf numFmtId="164" fontId="3" fillId="21" borderId="0" xfId="0" applyFont="1" applyFill="1"/>
    <xf numFmtId="0" fontId="3" fillId="21" borderId="0" xfId="0" applyNumberFormat="1" applyFont="1" applyFill="1" applyAlignment="1">
      <alignment horizontal="center"/>
    </xf>
    <xf numFmtId="0" fontId="3" fillId="39" borderId="0" xfId="0" applyNumberFormat="1" applyFont="1" applyFill="1"/>
    <xf numFmtId="0" fontId="3" fillId="21" borderId="0" xfId="0" applyNumberFormat="1" applyFont="1" applyFill="1"/>
    <xf numFmtId="168" fontId="3" fillId="39" borderId="0" xfId="410" applyNumberFormat="1" applyFont="1" applyFill="1" applyBorder="1"/>
    <xf numFmtId="168" fontId="3" fillId="21" borderId="0" xfId="410" applyNumberFormat="1" applyFont="1" applyFill="1" applyBorder="1"/>
    <xf numFmtId="0" fontId="3" fillId="39" borderId="0" xfId="0" applyNumberFormat="1" applyFont="1" applyFill="1" applyAlignment="1">
      <alignment horizontal="center"/>
    </xf>
    <xf numFmtId="0" fontId="3" fillId="39" borderId="0" xfId="0" quotePrefix="1" applyNumberFormat="1" applyFont="1" applyFill="1"/>
    <xf numFmtId="164" fontId="3" fillId="21" borderId="0" xfId="0" applyFont="1" applyFill="1" applyAlignment="1">
      <alignment horizontal="center"/>
    </xf>
    <xf numFmtId="0" fontId="50" fillId="21" borderId="0" xfId="363" applyFont="1" applyFill="1"/>
    <xf numFmtId="0" fontId="49" fillId="21" borderId="0" xfId="363" quotePrefix="1" applyFont="1" applyFill="1"/>
    <xf numFmtId="0" fontId="49" fillId="21" borderId="0" xfId="363" applyFont="1" applyFill="1"/>
    <xf numFmtId="0" fontId="108" fillId="21" borderId="0" xfId="363" applyFont="1" applyFill="1"/>
    <xf numFmtId="0" fontId="49" fillId="39" borderId="0" xfId="363" applyFont="1" applyFill="1" applyAlignment="1">
      <alignment horizontal="center"/>
    </xf>
    <xf numFmtId="0" fontId="27" fillId="39" borderId="0" xfId="363" applyFont="1" applyFill="1"/>
    <xf numFmtId="0" fontId="49" fillId="39" borderId="0" xfId="363" applyFont="1" applyFill="1"/>
    <xf numFmtId="0" fontId="108" fillId="39" borderId="0" xfId="363" applyFont="1" applyFill="1"/>
    <xf numFmtId="0" fontId="20" fillId="21" borderId="0" xfId="363" applyFill="1"/>
    <xf numFmtId="43" fontId="49" fillId="39" borderId="0" xfId="147" applyNumberFormat="1" applyFont="1" applyFill="1" applyProtection="1"/>
    <xf numFmtId="37" fontId="49" fillId="39" borderId="0" xfId="0" applyNumberFormat="1" applyFont="1" applyFill="1"/>
    <xf numFmtId="0" fontId="50" fillId="39" borderId="45" xfId="408" quotePrefix="1" applyFont="1" applyFill="1" applyBorder="1" applyAlignment="1">
      <alignment horizontal="left" vertical="center"/>
    </xf>
    <xf numFmtId="168" fontId="50" fillId="0" borderId="42" xfId="386" applyNumberFormat="1" applyFont="1" applyBorder="1" applyAlignment="1">
      <alignment horizontal="center"/>
    </xf>
    <xf numFmtId="164" fontId="129" fillId="21" borderId="17" xfId="0" applyFont="1" applyFill="1" applyBorder="1" applyAlignment="1">
      <alignment wrapText="1"/>
    </xf>
    <xf numFmtId="0" fontId="2" fillId="21" borderId="0" xfId="386" applyFont="1" applyFill="1" applyAlignment="1">
      <alignment horizontal="center"/>
    </xf>
    <xf numFmtId="0" fontId="137" fillId="0" borderId="0" xfId="0" applyNumberFormat="1" applyFont="1"/>
    <xf numFmtId="0" fontId="34" fillId="0" borderId="0" xfId="8" applyFont="1" applyAlignment="1">
      <alignment horizontal="left"/>
    </xf>
    <xf numFmtId="0" fontId="34" fillId="0" borderId="0" xfId="8" applyFont="1"/>
    <xf numFmtId="0" fontId="138" fillId="0" borderId="0" xfId="8" applyFont="1"/>
    <xf numFmtId="0" fontId="34" fillId="0" borderId="0" xfId="72" applyFont="1" applyAlignment="1">
      <alignment horizontal="center"/>
    </xf>
    <xf numFmtId="0" fontId="25" fillId="0" borderId="0" xfId="72" applyFont="1"/>
    <xf numFmtId="168" fontId="34" fillId="21" borderId="0" xfId="0" applyNumberFormat="1" applyFont="1" applyFill="1"/>
    <xf numFmtId="0" fontId="34" fillId="0" borderId="0" xfId="72" applyFont="1"/>
    <xf numFmtId="0" fontId="27" fillId="0" borderId="0" xfId="8" applyFont="1" applyAlignment="1">
      <alignment horizontal="left"/>
    </xf>
    <xf numFmtId="0" fontId="27" fillId="0" borderId="0" xfId="8" applyFont="1"/>
    <xf numFmtId="0" fontId="27" fillId="0" borderId="0" xfId="72" applyFont="1" applyAlignment="1">
      <alignment horizontal="center"/>
    </xf>
    <xf numFmtId="0" fontId="29" fillId="0" borderId="0" xfId="72" applyFont="1"/>
    <xf numFmtId="168" fontId="29" fillId="0" borderId="0" xfId="410" applyNumberFormat="1" applyFont="1" applyFill="1"/>
    <xf numFmtId="0" fontId="27" fillId="5" borderId="0" xfId="8" applyFont="1" applyFill="1"/>
    <xf numFmtId="0" fontId="139" fillId="5" borderId="0" xfId="8" applyFont="1" applyFill="1" applyAlignment="1">
      <alignment horizontal="left"/>
    </xf>
    <xf numFmtId="0" fontId="139" fillId="0" borderId="0" xfId="8" applyFont="1" applyAlignment="1">
      <alignment horizontal="left"/>
    </xf>
    <xf numFmtId="0" fontId="27" fillId="0" borderId="0" xfId="61" applyFont="1"/>
    <xf numFmtId="0" fontId="27" fillId="5" borderId="0" xfId="72" applyFont="1" applyFill="1"/>
    <xf numFmtId="0" fontId="27" fillId="0" borderId="0" xfId="72" applyFont="1"/>
    <xf numFmtId="0" fontId="27" fillId="5" borderId="0" xfId="8" applyFont="1" applyFill="1" applyAlignment="1">
      <alignment horizontal="left"/>
    </xf>
    <xf numFmtId="43" fontId="27" fillId="5" borderId="0" xfId="161" applyFont="1" applyFill="1" applyAlignment="1"/>
    <xf numFmtId="168" fontId="27" fillId="21" borderId="0" xfId="0" applyNumberFormat="1" applyFont="1" applyFill="1"/>
    <xf numFmtId="168" fontId="27" fillId="21" borderId="0" xfId="410" applyNumberFormat="1" applyFont="1" applyFill="1" applyAlignment="1"/>
    <xf numFmtId="189" fontId="49" fillId="21" borderId="0" xfId="0" applyNumberFormat="1" applyFont="1" applyFill="1" applyAlignment="1">
      <alignment horizontal="center"/>
    </xf>
    <xf numFmtId="168" fontId="49" fillId="21" borderId="49" xfId="386" applyNumberFormat="1" applyFont="1" applyFill="1" applyBorder="1" applyAlignment="1">
      <alignment vertical="center"/>
    </xf>
    <xf numFmtId="0" fontId="2" fillId="0" borderId="52" xfId="408" applyFont="1" applyBorder="1" applyAlignment="1">
      <alignment horizontal="left"/>
    </xf>
    <xf numFmtId="168" fontId="123" fillId="0" borderId="0" xfId="410" applyNumberFormat="1" applyFont="1" applyFill="1" applyBorder="1" applyAlignment="1"/>
    <xf numFmtId="10" fontId="50" fillId="21" borderId="11" xfId="148" applyNumberFormat="1" applyFont="1" applyFill="1" applyBorder="1" applyProtection="1"/>
    <xf numFmtId="168" fontId="140" fillId="39" borderId="53" xfId="936" applyNumberFormat="1" applyFont="1" applyFill="1" applyBorder="1" applyAlignment="1">
      <alignment vertical="center"/>
    </xf>
    <xf numFmtId="3" fontId="141" fillId="44" borderId="0" xfId="0" applyNumberFormat="1" applyFont="1" applyFill="1"/>
    <xf numFmtId="164" fontId="141" fillId="44" borderId="0" xfId="0" applyFont="1" applyFill="1"/>
    <xf numFmtId="0" fontId="49" fillId="0" borderId="22" xfId="386" applyFont="1" applyBorder="1"/>
    <xf numFmtId="0" fontId="50" fillId="0" borderId="49" xfId="386" applyFont="1" applyBorder="1" applyAlignment="1">
      <alignment horizontal="center"/>
    </xf>
    <xf numFmtId="0" fontId="50" fillId="21" borderId="22" xfId="386" applyFont="1" applyFill="1" applyBorder="1" applyAlignment="1">
      <alignment horizontal="center"/>
    </xf>
    <xf numFmtId="164" fontId="24" fillId="21" borderId="0" xfId="0" applyFont="1" applyFill="1" applyAlignment="1" applyProtection="1">
      <alignment horizontal="center" vertical="center"/>
      <protection locked="0"/>
    </xf>
    <xf numFmtId="164" fontId="76" fillId="0" borderId="0" xfId="0" applyFont="1" applyAlignment="1">
      <alignment horizontal="center"/>
    </xf>
    <xf numFmtId="164" fontId="76" fillId="39" borderId="0" xfId="0" applyFont="1" applyFill="1" applyAlignment="1">
      <alignment horizontal="center"/>
    </xf>
    <xf numFmtId="164" fontId="49" fillId="0" borderId="0" xfId="0" applyFont="1" applyAlignment="1">
      <alignment horizontal="left" wrapText="1"/>
    </xf>
    <xf numFmtId="164" fontId="76" fillId="21" borderId="0" xfId="0" applyFont="1" applyFill="1" applyAlignment="1">
      <alignment horizontal="center"/>
    </xf>
    <xf numFmtId="164" fontId="29" fillId="39" borderId="30" xfId="0" applyFont="1" applyFill="1" applyBorder="1" applyAlignment="1">
      <alignment horizontal="center" vertical="center"/>
    </xf>
    <xf numFmtId="164" fontId="29" fillId="39" borderId="31" xfId="0" applyFont="1" applyFill="1" applyBorder="1" applyAlignment="1">
      <alignment horizontal="center" vertical="center"/>
    </xf>
    <xf numFmtId="164" fontId="29" fillId="39" borderId="40" xfId="0" applyFont="1" applyFill="1" applyBorder="1" applyAlignment="1">
      <alignment horizontal="center" vertical="center"/>
    </xf>
    <xf numFmtId="164" fontId="50" fillId="39" borderId="0" xfId="0" applyFont="1" applyFill="1" applyAlignment="1">
      <alignment horizontal="center"/>
    </xf>
    <xf numFmtId="164" fontId="50" fillId="21" borderId="0" xfId="0" applyFont="1" applyFill="1" applyAlignment="1">
      <alignment horizontal="center"/>
    </xf>
    <xf numFmtId="164" fontId="65" fillId="21" borderId="0" xfId="0" applyFont="1" applyFill="1" applyAlignment="1">
      <alignment horizontal="center"/>
    </xf>
    <xf numFmtId="164" fontId="20" fillId="21" borderId="17" xfId="0" applyFont="1" applyFill="1" applyBorder="1" applyAlignment="1">
      <alignment horizontal="center"/>
    </xf>
    <xf numFmtId="164" fontId="50" fillId="0" borderId="0" xfId="0" applyFont="1" applyAlignment="1">
      <alignment horizontal="center"/>
    </xf>
    <xf numFmtId="175" fontId="50" fillId="0" borderId="0" xfId="389" applyFont="1" applyAlignment="1">
      <alignment horizontal="center"/>
    </xf>
    <xf numFmtId="0" fontId="50" fillId="0" borderId="0" xfId="389" applyNumberFormat="1" applyFont="1" applyAlignment="1">
      <alignment horizontal="center"/>
    </xf>
    <xf numFmtId="0" fontId="50" fillId="0" borderId="0" xfId="389" applyNumberFormat="1" applyFont="1" applyAlignment="1" applyProtection="1">
      <alignment horizontal="center"/>
      <protection locked="0"/>
    </xf>
    <xf numFmtId="0" fontId="50" fillId="0" borderId="0" xfId="363" applyFont="1" applyAlignment="1">
      <alignment horizontal="center"/>
    </xf>
    <xf numFmtId="0" fontId="50" fillId="39" borderId="0" xfId="389" applyNumberFormat="1" applyFont="1" applyFill="1" applyAlignment="1">
      <alignment horizontal="center"/>
    </xf>
    <xf numFmtId="175" fontId="20" fillId="0" borderId="0" xfId="389" applyFont="1" applyAlignment="1">
      <alignment horizontal="left"/>
    </xf>
    <xf numFmtId="175" fontId="20" fillId="0" borderId="0" xfId="389" applyFont="1" applyAlignment="1">
      <alignment horizontal="left" vertical="top" wrapText="1"/>
    </xf>
    <xf numFmtId="175" fontId="20" fillId="0" borderId="0" xfId="389" applyFont="1" applyAlignment="1">
      <alignment horizontal="left" vertical="center" wrapText="1"/>
    </xf>
    <xf numFmtId="175" fontId="96" fillId="0" borderId="0" xfId="389" applyFont="1" applyAlignment="1">
      <alignment horizontal="left"/>
    </xf>
    <xf numFmtId="175" fontId="96" fillId="0" borderId="0" xfId="389" applyFont="1" applyAlignment="1">
      <alignment horizontal="left" vertical="top" wrapText="1"/>
    </xf>
    <xf numFmtId="175" fontId="96" fillId="0" borderId="0" xfId="389" applyFont="1" applyAlignment="1">
      <alignment horizontal="left" wrapText="1"/>
    </xf>
    <xf numFmtId="3" fontId="50" fillId="0" borderId="0" xfId="389" applyNumberFormat="1" applyFont="1" applyAlignment="1">
      <alignment horizontal="center"/>
    </xf>
    <xf numFmtId="0" fontId="50" fillId="0" borderId="0" xfId="394" applyNumberFormat="1" applyFont="1" applyAlignment="1">
      <alignment horizontal="center"/>
    </xf>
    <xf numFmtId="175" fontId="50" fillId="39" borderId="0" xfId="389" applyFont="1" applyFill="1" applyAlignment="1">
      <alignment horizontal="center"/>
    </xf>
    <xf numFmtId="175" fontId="94" fillId="0" borderId="0" xfId="389" applyFont="1" applyAlignment="1">
      <alignment horizontal="left" vertical="top" wrapText="1"/>
    </xf>
    <xf numFmtId="175" fontId="5" fillId="39" borderId="9" xfId="389" applyFont="1" applyFill="1" applyBorder="1" applyAlignment="1">
      <alignment horizontal="center"/>
    </xf>
    <xf numFmtId="175" fontId="5" fillId="39" borderId="0" xfId="389" applyFont="1" applyFill="1" applyAlignment="1">
      <alignment horizontal="center"/>
    </xf>
    <xf numFmtId="175" fontId="5" fillId="39" borderId="10" xfId="389" applyFont="1" applyFill="1" applyBorder="1" applyAlignment="1">
      <alignment horizontal="center"/>
    </xf>
    <xf numFmtId="175" fontId="5" fillId="39" borderId="7" xfId="389" applyFont="1" applyFill="1" applyBorder="1" applyAlignment="1">
      <alignment horizontal="center"/>
    </xf>
    <xf numFmtId="175" fontId="5" fillId="39" borderId="17" xfId="389" applyFont="1" applyFill="1" applyBorder="1" applyAlignment="1">
      <alignment horizontal="center"/>
    </xf>
    <xf numFmtId="175" fontId="5" fillId="39" borderId="8" xfId="389" applyFont="1" applyFill="1" applyBorder="1" applyAlignment="1">
      <alignment horizontal="center"/>
    </xf>
    <xf numFmtId="175" fontId="6" fillId="0" borderId="0" xfId="389" applyFont="1" applyAlignment="1">
      <alignment horizontal="left" vertical="top" wrapText="1"/>
    </xf>
    <xf numFmtId="175" fontId="49" fillId="0" borderId="43" xfId="389" applyFont="1" applyBorder="1" applyAlignment="1">
      <alignment horizontal="center"/>
    </xf>
    <xf numFmtId="175" fontId="49" fillId="0" borderId="44" xfId="389" applyFont="1" applyBorder="1" applyAlignment="1">
      <alignment horizontal="center"/>
    </xf>
    <xf numFmtId="175" fontId="49" fillId="0" borderId="47" xfId="389" applyFont="1" applyBorder="1" applyAlignment="1">
      <alignment horizontal="center"/>
    </xf>
    <xf numFmtId="175" fontId="49" fillId="0" borderId="9" xfId="389" applyFont="1" applyBorder="1" applyAlignment="1">
      <alignment horizontal="center"/>
    </xf>
    <xf numFmtId="175" fontId="49" fillId="0" borderId="0" xfId="389" applyFont="1" applyAlignment="1">
      <alignment horizontal="center"/>
    </xf>
    <xf numFmtId="175" fontId="49" fillId="0" borderId="10" xfId="389" applyFont="1" applyBorder="1" applyAlignment="1">
      <alignment horizontal="center"/>
    </xf>
    <xf numFmtId="43" fontId="5" fillId="39" borderId="9" xfId="9" applyFont="1" applyFill="1" applyBorder="1" applyAlignment="1">
      <alignment horizontal="center"/>
    </xf>
    <xf numFmtId="43" fontId="5" fillId="39" borderId="0" xfId="9" applyFont="1" applyFill="1" applyBorder="1" applyAlignment="1">
      <alignment horizontal="center"/>
    </xf>
    <xf numFmtId="43" fontId="5" fillId="39" borderId="10" xfId="9" applyFont="1" applyFill="1" applyBorder="1" applyAlignment="1">
      <alignment horizontal="center"/>
    </xf>
    <xf numFmtId="164" fontId="49" fillId="0" borderId="0" xfId="0" applyFont="1" applyAlignment="1">
      <alignment horizontal="left" vertical="top" wrapText="1"/>
    </xf>
    <xf numFmtId="164" fontId="76" fillId="21" borderId="0" xfId="193" applyFont="1" applyFill="1" applyAlignment="1">
      <alignment horizontal="center"/>
    </xf>
    <xf numFmtId="164" fontId="76" fillId="39" borderId="0" xfId="193" applyFont="1" applyFill="1" applyAlignment="1">
      <alignment horizontal="center"/>
    </xf>
    <xf numFmtId="43" fontId="50" fillId="39" borderId="30" xfId="410" quotePrefix="1" applyFont="1" applyFill="1" applyBorder="1" applyAlignment="1">
      <alignment horizontal="center"/>
    </xf>
    <xf numFmtId="43" fontId="50" fillId="39" borderId="31" xfId="410" quotePrefix="1" applyFont="1" applyFill="1" applyBorder="1" applyAlignment="1">
      <alignment horizontal="center"/>
    </xf>
    <xf numFmtId="43" fontId="50" fillId="39" borderId="40" xfId="410" quotePrefix="1" applyFont="1" applyFill="1" applyBorder="1" applyAlignment="1">
      <alignment horizontal="center"/>
    </xf>
    <xf numFmtId="43" fontId="50" fillId="39" borderId="33" xfId="410" quotePrefix="1" applyFont="1" applyFill="1" applyBorder="1" applyAlignment="1">
      <alignment horizontal="center"/>
    </xf>
    <xf numFmtId="43" fontId="50" fillId="39" borderId="34" xfId="410" quotePrefix="1" applyFont="1" applyFill="1" applyBorder="1" applyAlignment="1">
      <alignment horizontal="center"/>
    </xf>
    <xf numFmtId="43" fontId="50" fillId="39" borderId="35" xfId="410" quotePrefix="1" applyFont="1" applyFill="1" applyBorder="1" applyAlignment="1">
      <alignment horizontal="center"/>
    </xf>
    <xf numFmtId="43" fontId="50" fillId="0" borderId="34" xfId="410" applyFont="1" applyFill="1" applyBorder="1" applyAlignment="1">
      <alignment horizontal="center" wrapText="1"/>
    </xf>
    <xf numFmtId="43" fontId="50" fillId="0" borderId="0" xfId="410" applyFont="1" applyFill="1" applyBorder="1" applyAlignment="1">
      <alignment horizontal="center" wrapText="1"/>
    </xf>
    <xf numFmtId="164" fontId="126" fillId="0" borderId="0" xfId="0" applyFont="1" applyAlignment="1">
      <alignment horizontal="center"/>
    </xf>
    <xf numFmtId="0" fontId="50" fillId="21" borderId="0" xfId="8" applyFont="1" applyFill="1" applyAlignment="1">
      <alignment horizontal="center"/>
    </xf>
    <xf numFmtId="43" fontId="50" fillId="21" borderId="0" xfId="410" applyFont="1" applyFill="1" applyAlignment="1">
      <alignment horizontal="center" wrapText="1"/>
    </xf>
    <xf numFmtId="43" fontId="50" fillId="21" borderId="0" xfId="410" applyFont="1" applyFill="1" applyBorder="1" applyAlignment="1">
      <alignment horizontal="center" wrapText="1"/>
    </xf>
    <xf numFmtId="164" fontId="50" fillId="21" borderId="0" xfId="0" applyFont="1" applyFill="1" applyAlignment="1">
      <alignment horizontal="center" vertical="center"/>
    </xf>
    <xf numFmtId="164" fontId="76" fillId="39" borderId="0" xfId="193" applyFont="1" applyFill="1" applyAlignment="1" applyProtection="1">
      <alignment horizontal="center"/>
      <protection locked="0"/>
    </xf>
    <xf numFmtId="0" fontId="50" fillId="21" borderId="0" xfId="0" applyNumberFormat="1" applyFont="1" applyFill="1" applyAlignment="1">
      <alignment horizontal="center"/>
    </xf>
    <xf numFmtId="14" fontId="50" fillId="21" borderId="0" xfId="0" applyNumberFormat="1" applyFont="1" applyFill="1" applyAlignment="1">
      <alignment horizontal="center" wrapText="1"/>
    </xf>
    <xf numFmtId="164" fontId="50" fillId="21" borderId="0" xfId="0" applyFont="1" applyFill="1" applyAlignment="1">
      <alignment horizontal="center" wrapText="1"/>
    </xf>
    <xf numFmtId="0" fontId="27" fillId="39" borderId="0" xfId="162" applyFont="1" applyFill="1" applyAlignment="1">
      <alignment horizontal="left"/>
    </xf>
    <xf numFmtId="0" fontId="49" fillId="21" borderId="0" xfId="6" quotePrefix="1" applyFont="1" applyFill="1" applyAlignment="1">
      <alignment horizontal="center"/>
    </xf>
    <xf numFmtId="0" fontId="49" fillId="21" borderId="0" xfId="6" applyFont="1" applyFill="1" applyAlignment="1">
      <alignment horizontal="center"/>
    </xf>
    <xf numFmtId="164" fontId="62" fillId="21" borderId="0" xfId="0" applyFont="1" applyFill="1" applyAlignment="1">
      <alignment horizontal="center"/>
    </xf>
    <xf numFmtId="164" fontId="80" fillId="21" borderId="0" xfId="0" applyFont="1" applyFill="1" applyAlignment="1">
      <alignment horizontal="center" wrapText="1"/>
    </xf>
    <xf numFmtId="0" fontId="50" fillId="21" borderId="0" xfId="6" applyFont="1" applyFill="1" applyAlignment="1">
      <alignment horizontal="center"/>
    </xf>
    <xf numFmtId="0" fontId="50" fillId="39" borderId="30" xfId="161" applyNumberFormat="1" applyFont="1" applyFill="1" applyBorder="1" applyAlignment="1">
      <alignment horizontal="center"/>
    </xf>
    <xf numFmtId="0" fontId="50" fillId="39" borderId="31" xfId="161" applyNumberFormat="1" applyFont="1" applyFill="1" applyBorder="1" applyAlignment="1">
      <alignment horizontal="center"/>
    </xf>
    <xf numFmtId="0" fontId="50" fillId="39" borderId="40" xfId="161" applyNumberFormat="1" applyFont="1" applyFill="1" applyBorder="1" applyAlignment="1">
      <alignment horizontal="center"/>
    </xf>
    <xf numFmtId="169" fontId="61" fillId="21" borderId="0" xfId="0" applyNumberFormat="1" applyFont="1" applyFill="1" applyAlignment="1">
      <alignment horizontal="center"/>
    </xf>
    <xf numFmtId="169" fontId="52" fillId="21" borderId="0" xfId="0" applyNumberFormat="1" applyFont="1" applyFill="1" applyAlignment="1">
      <alignment horizontal="center"/>
    </xf>
    <xf numFmtId="169" fontId="52" fillId="39" borderId="0" xfId="0" applyNumberFormat="1" applyFont="1" applyFill="1" applyAlignment="1">
      <alignment horizontal="center"/>
    </xf>
    <xf numFmtId="169" fontId="50" fillId="21" borderId="0" xfId="0" applyNumberFormat="1" applyFont="1" applyFill="1" applyAlignment="1">
      <alignment horizontal="center"/>
    </xf>
  </cellXfs>
  <cellStyles count="937">
    <cellStyle name="Bottom bold border" xfId="514" xr:uid="{00000000-0005-0000-0000-000000000000}"/>
    <cellStyle name="Bottom single border" xfId="515" xr:uid="{00000000-0005-0000-0000-000001000000}"/>
    <cellStyle name="Comma" xfId="161" builtinId="3"/>
    <cellStyle name="Comma 10" xfId="383" xr:uid="{00000000-0005-0000-0000-000003000000}"/>
    <cellStyle name="Comma 10 2" xfId="827" xr:uid="{5FBFCE07-D0AE-4E0E-A9C2-879F64DE6F9C}"/>
    <cellStyle name="Comma 11" xfId="385" xr:uid="{00000000-0005-0000-0000-000004000000}"/>
    <cellStyle name="Comma 11 2" xfId="829" xr:uid="{2AEEE622-A7F1-4745-B636-608DB99EBCF7}"/>
    <cellStyle name="Comma 12" xfId="388" xr:uid="{00000000-0005-0000-0000-000005000000}"/>
    <cellStyle name="Comma 12 2" xfId="832" xr:uid="{0DF4F4BE-C2BD-46A4-92EB-E2EF8BC63842}"/>
    <cellStyle name="Comma 12 3" xfId="935" xr:uid="{788BC14A-1163-491B-AA36-38221552DAF0}"/>
    <cellStyle name="Comma 13" xfId="391" xr:uid="{00000000-0005-0000-0000-000006000000}"/>
    <cellStyle name="Comma 14" xfId="410" xr:uid="{00000000-0005-0000-0000-000007000000}"/>
    <cellStyle name="Comma 15" xfId="428" xr:uid="{00000000-0005-0000-0000-000008000000}"/>
    <cellStyle name="Comma 15 2" xfId="847" xr:uid="{91DF76CD-4180-46D0-8B39-3C2FEB8F8D95}"/>
    <cellStyle name="Comma 2" xfId="1" xr:uid="{00000000-0005-0000-0000-000009000000}"/>
    <cellStyle name="Comma 2 2" xfId="9" xr:uid="{00000000-0005-0000-0000-00000A000000}"/>
    <cellStyle name="Comma 2 2 2" xfId="11" xr:uid="{00000000-0005-0000-0000-00000B000000}"/>
    <cellStyle name="Comma 2 2 3" xfId="12" xr:uid="{00000000-0005-0000-0000-00000C000000}"/>
    <cellStyle name="Comma 2 2 4" xfId="13" xr:uid="{00000000-0005-0000-0000-00000D000000}"/>
    <cellStyle name="Comma 2 2 4 2" xfId="154" xr:uid="{00000000-0005-0000-0000-00000E000000}"/>
    <cellStyle name="Comma 2 2 5" xfId="429" xr:uid="{00000000-0005-0000-0000-00000F000000}"/>
    <cellStyle name="Comma 2 2 5 2" xfId="848" xr:uid="{8B39AB61-D098-4DA8-8A82-876F409F6ACB}"/>
    <cellStyle name="Comma 2 3" xfId="155" xr:uid="{00000000-0005-0000-0000-000010000000}"/>
    <cellStyle name="Comma 3" xfId="14" xr:uid="{00000000-0005-0000-0000-000011000000}"/>
    <cellStyle name="Comma 3 2" xfId="424" xr:uid="{00000000-0005-0000-0000-000012000000}"/>
    <cellStyle name="Comma 4" xfId="10" xr:uid="{00000000-0005-0000-0000-000013000000}"/>
    <cellStyle name="Comma 4 2" xfId="15" xr:uid="{00000000-0005-0000-0000-000014000000}"/>
    <cellStyle name="Comma 5" xfId="16" xr:uid="{00000000-0005-0000-0000-000015000000}"/>
    <cellStyle name="Comma 6" xfId="145" xr:uid="{00000000-0005-0000-0000-000016000000}"/>
    <cellStyle name="Comma 7" xfId="149" xr:uid="{00000000-0005-0000-0000-000017000000}"/>
    <cellStyle name="Comma 7 2" xfId="358" xr:uid="{00000000-0005-0000-0000-000018000000}"/>
    <cellStyle name="Comma 7 2 2" xfId="806" xr:uid="{DB490DA1-15A2-42E1-9F4D-9DC279A3292F}"/>
    <cellStyle name="Comma 7 3" xfId="636" xr:uid="{F5F29636-CCAE-4D56-B6FA-5841D75C4170}"/>
    <cellStyle name="Comma 8" xfId="160" xr:uid="{00000000-0005-0000-0000-000019000000}"/>
    <cellStyle name="Comma 8 2" xfId="365" xr:uid="{00000000-0005-0000-0000-00001A000000}"/>
    <cellStyle name="Comma 8 2 2" xfId="811" xr:uid="{2C9A83C2-009D-4E52-B0F9-C33EBAD7B9CA}"/>
    <cellStyle name="Comma 8 3" xfId="642" xr:uid="{DCA75EE3-CBD3-45DF-8513-15C290734EBD}"/>
    <cellStyle name="Comma 9" xfId="194" xr:uid="{00000000-0005-0000-0000-00001B000000}"/>
    <cellStyle name="Currency" xfId="147" builtinId="4"/>
    <cellStyle name="Currency 2" xfId="2" xr:uid="{00000000-0005-0000-0000-00001D000000}"/>
    <cellStyle name="Currency 2 2" xfId="245" xr:uid="{00000000-0005-0000-0000-00001E000000}"/>
    <cellStyle name="Currency 3" xfId="152" xr:uid="{00000000-0005-0000-0000-00001F000000}"/>
    <cellStyle name="Currency 3 2" xfId="361" xr:uid="{00000000-0005-0000-0000-000020000000}"/>
    <cellStyle name="Currency 3 2 2" xfId="809" xr:uid="{691AA227-73CF-4A99-83DB-21510763D1A7}"/>
    <cellStyle name="Currency 3 3" xfId="397" xr:uid="{00000000-0005-0000-0000-000021000000}"/>
    <cellStyle name="Currency 3 4" xfId="639" xr:uid="{398C27E1-83AD-47A8-B969-D2EDB764C07E}"/>
    <cellStyle name="Currency 4" xfId="163" xr:uid="{00000000-0005-0000-0000-000022000000}"/>
    <cellStyle name="Currency 4 2" xfId="364" xr:uid="{00000000-0005-0000-0000-000023000000}"/>
    <cellStyle name="Currency 5" xfId="411" xr:uid="{00000000-0005-0000-0000-000024000000}"/>
    <cellStyle name="Hyperlink" xfId="197" builtinId="8"/>
    <cellStyle name="No Border" xfId="516" xr:uid="{00000000-0005-0000-0000-000026000000}"/>
    <cellStyle name="Normal" xfId="0" builtinId="0"/>
    <cellStyle name="Normal 10" xfId="17" xr:uid="{00000000-0005-0000-0000-000028000000}"/>
    <cellStyle name="Normal 10 2" xfId="195" xr:uid="{00000000-0005-0000-0000-000029000000}"/>
    <cellStyle name="Normal 10 2 2" xfId="237" xr:uid="{00000000-0005-0000-0000-00002A000000}"/>
    <cellStyle name="Normal 10 2 2 2" xfId="407" xr:uid="{00000000-0005-0000-0000-00002B000000}"/>
    <cellStyle name="Normal 10 2 2 3" xfId="408" xr:uid="{00000000-0005-0000-0000-00002C000000}"/>
    <cellStyle name="Normal 10 2 3" xfId="379" xr:uid="{00000000-0005-0000-0000-00002D000000}"/>
    <cellStyle name="Normal 10 2 3 2" xfId="825" xr:uid="{5DC35D81-BF91-426A-9A55-C4A920711CF7}"/>
    <cellStyle name="Normal 10 2 4" xfId="657" xr:uid="{B403F513-DAC9-455E-9054-450DD9C4D23A}"/>
    <cellStyle name="Normal 10 3" xfId="233" xr:uid="{00000000-0005-0000-0000-00002E000000}"/>
    <cellStyle name="Normal 10 3 2" xfId="690" xr:uid="{0F904A01-9B3D-4166-89CC-C59436454485}"/>
    <cellStyle name="Normal 10 4" xfId="395" xr:uid="{00000000-0005-0000-0000-00002F000000}"/>
    <cellStyle name="Normal 10 4 2" xfId="833" xr:uid="{380192BE-00C4-4A63-BA0A-7C6ADEC72095}"/>
    <cellStyle name="Normal 10 5" xfId="430" xr:uid="{00000000-0005-0000-0000-000030000000}"/>
    <cellStyle name="Normal 10 5 2" xfId="849" xr:uid="{555B827C-EB26-4421-B349-0E9773B32241}"/>
    <cellStyle name="Normal 10 6" xfId="520" xr:uid="{B5E2C2AC-59E4-4217-B245-E8184369B15A}"/>
    <cellStyle name="Normal 100" xfId="18" xr:uid="{00000000-0005-0000-0000-000031000000}"/>
    <cellStyle name="Normal 100 2" xfId="247" xr:uid="{00000000-0005-0000-0000-000032000000}"/>
    <cellStyle name="Normal 100 2 2" xfId="695" xr:uid="{34948671-6D01-49B5-96E9-31CCCBB1E23C}"/>
    <cellStyle name="Normal 100 3" xfId="431" xr:uid="{00000000-0005-0000-0000-000033000000}"/>
    <cellStyle name="Normal 100 3 2" xfId="850" xr:uid="{7E63B829-93FF-4D23-A2E9-A3D14FB418F9}"/>
    <cellStyle name="Normal 100 4" xfId="521" xr:uid="{16015695-62CD-4CAD-9D85-3DD62BE147EE}"/>
    <cellStyle name="Normal 101" xfId="19" xr:uid="{00000000-0005-0000-0000-000034000000}"/>
    <cellStyle name="Normal 101 2" xfId="248" xr:uid="{00000000-0005-0000-0000-000035000000}"/>
    <cellStyle name="Normal 101 2 2" xfId="696" xr:uid="{E295EEFA-E35A-45EF-8887-553E29F0F57B}"/>
    <cellStyle name="Normal 101 3" xfId="432" xr:uid="{00000000-0005-0000-0000-000036000000}"/>
    <cellStyle name="Normal 101 3 2" xfId="851" xr:uid="{C52E0C30-D5DC-4753-87F4-C7D1F5070555}"/>
    <cellStyle name="Normal 101 4" xfId="522" xr:uid="{0AD7851D-4BFD-4C52-B2A6-A39E56045342}"/>
    <cellStyle name="Normal 103" xfId="20" xr:uid="{00000000-0005-0000-0000-000037000000}"/>
    <cellStyle name="Normal 103 2" xfId="249" xr:uid="{00000000-0005-0000-0000-000038000000}"/>
    <cellStyle name="Normal 103 2 2" xfId="697" xr:uid="{347BB6DB-5BA7-4ED5-B0E6-352F4B6C323A}"/>
    <cellStyle name="Normal 103 3" xfId="433" xr:uid="{00000000-0005-0000-0000-000039000000}"/>
    <cellStyle name="Normal 103 3 2" xfId="852" xr:uid="{921F7A3F-9E5F-460C-B97B-1EC9CBB5CA2F}"/>
    <cellStyle name="Normal 103 4" xfId="523" xr:uid="{4CD3FA3C-886A-44C0-99B5-4BB53A146F05}"/>
    <cellStyle name="Normal 107" xfId="21" xr:uid="{00000000-0005-0000-0000-00003A000000}"/>
    <cellStyle name="Normal 107 2" xfId="250" xr:uid="{00000000-0005-0000-0000-00003B000000}"/>
    <cellStyle name="Normal 107 2 2" xfId="698" xr:uid="{8780B6D8-224C-49B3-8C41-DBFD3D77BF8A}"/>
    <cellStyle name="Normal 107 3" xfId="434" xr:uid="{00000000-0005-0000-0000-00003C000000}"/>
    <cellStyle name="Normal 107 3 2" xfId="853" xr:uid="{231C8122-B0E4-4D76-868F-9FFE1F4F4F07}"/>
    <cellStyle name="Normal 107 4" xfId="524" xr:uid="{4C1CAD60-8C1B-4FEF-A6C7-F0F7CCBCA697}"/>
    <cellStyle name="Normal 108" xfId="22" xr:uid="{00000000-0005-0000-0000-00003D000000}"/>
    <cellStyle name="Normal 108 2" xfId="251" xr:uid="{00000000-0005-0000-0000-00003E000000}"/>
    <cellStyle name="Normal 108 2 2" xfId="699" xr:uid="{00EB4510-9B1B-44F2-B54A-966FB1F66C81}"/>
    <cellStyle name="Normal 108 3" xfId="435" xr:uid="{00000000-0005-0000-0000-00003F000000}"/>
    <cellStyle name="Normal 108 3 2" xfId="854" xr:uid="{5DCEA701-5DBF-4FEB-86B0-94FE29CBF8DF}"/>
    <cellStyle name="Normal 108 4" xfId="525" xr:uid="{4642AE2C-78F7-40D5-9B20-FAFB6A10D178}"/>
    <cellStyle name="Normal 11" xfId="23" xr:uid="{00000000-0005-0000-0000-000040000000}"/>
    <cellStyle name="Normal 11 2" xfId="238" xr:uid="{00000000-0005-0000-0000-000041000000}"/>
    <cellStyle name="Normal 11 3" xfId="252" xr:uid="{00000000-0005-0000-0000-000042000000}"/>
    <cellStyle name="Normal 11 3 2" xfId="700" xr:uid="{06D2DDEB-2471-4388-9748-566AA37BF1C5}"/>
    <cellStyle name="Normal 11 4" xfId="436" xr:uid="{00000000-0005-0000-0000-000043000000}"/>
    <cellStyle name="Normal 11 4 2" xfId="855" xr:uid="{B887C407-C049-42A2-9A5D-B82DDC020DBD}"/>
    <cellStyle name="Normal 11 5" xfId="526" xr:uid="{E4A7FE97-8DE3-4F3E-8A7B-E9A3EAE7038C}"/>
    <cellStyle name="Normal 110" xfId="24" xr:uid="{00000000-0005-0000-0000-000044000000}"/>
    <cellStyle name="Normal 110 2" xfId="253" xr:uid="{00000000-0005-0000-0000-000045000000}"/>
    <cellStyle name="Normal 110 2 2" xfId="701" xr:uid="{C7E6BC0C-9A06-45B5-9772-D81D9BB9F176}"/>
    <cellStyle name="Normal 110 3" xfId="437" xr:uid="{00000000-0005-0000-0000-000046000000}"/>
    <cellStyle name="Normal 110 3 2" xfId="856" xr:uid="{165F73EE-F14B-4D14-8183-D2996316CE68}"/>
    <cellStyle name="Normal 110 4" xfId="527" xr:uid="{0EB702FD-6FE8-4988-8A42-9B371964E7F1}"/>
    <cellStyle name="Normal 112" xfId="25" xr:uid="{00000000-0005-0000-0000-000047000000}"/>
    <cellStyle name="Normal 112 2" xfId="254" xr:uid="{00000000-0005-0000-0000-000048000000}"/>
    <cellStyle name="Normal 112 2 2" xfId="702" xr:uid="{DF755B11-39BB-49B5-A4D8-EB61D23943EF}"/>
    <cellStyle name="Normal 112 3" xfId="438" xr:uid="{00000000-0005-0000-0000-000049000000}"/>
    <cellStyle name="Normal 112 3 2" xfId="857" xr:uid="{3134C868-40E8-4BBF-A965-011E7A8B64BA}"/>
    <cellStyle name="Normal 112 4" xfId="528" xr:uid="{71D94154-A9E7-464D-B20C-6C234B97053E}"/>
    <cellStyle name="Normal 114" xfId="26" xr:uid="{00000000-0005-0000-0000-00004A000000}"/>
    <cellStyle name="Normal 114 2" xfId="255" xr:uid="{00000000-0005-0000-0000-00004B000000}"/>
    <cellStyle name="Normal 114 2 2" xfId="703" xr:uid="{52F64BF8-2811-428C-86DB-728C6EC9BB0B}"/>
    <cellStyle name="Normal 114 3" xfId="439" xr:uid="{00000000-0005-0000-0000-00004C000000}"/>
    <cellStyle name="Normal 114 3 2" xfId="858" xr:uid="{05A3DB97-73E6-4C48-82B1-93434822D294}"/>
    <cellStyle name="Normal 114 4" xfId="529" xr:uid="{B48D71DB-4A4C-493A-B9FA-F0B256B07B42}"/>
    <cellStyle name="Normal 117" xfId="27" xr:uid="{00000000-0005-0000-0000-00004D000000}"/>
    <cellStyle name="Normal 117 2" xfId="256" xr:uid="{00000000-0005-0000-0000-00004E000000}"/>
    <cellStyle name="Normal 117 2 2" xfId="704" xr:uid="{C2765CD0-CC6F-490A-A710-70F9D963CDAF}"/>
    <cellStyle name="Normal 117 3" xfId="440" xr:uid="{00000000-0005-0000-0000-00004F000000}"/>
    <cellStyle name="Normal 117 3 2" xfId="859" xr:uid="{780CCE12-C1F5-4E20-BAFF-F1E84FEBF12B}"/>
    <cellStyle name="Normal 117 4" xfId="530" xr:uid="{5F4FE52F-BD87-4F74-8587-49A530168270}"/>
    <cellStyle name="Normal 118" xfId="28" xr:uid="{00000000-0005-0000-0000-000050000000}"/>
    <cellStyle name="Normal 118 2" xfId="257" xr:uid="{00000000-0005-0000-0000-000051000000}"/>
    <cellStyle name="Normal 118 2 2" xfId="705" xr:uid="{2F4F9CB4-C94B-4828-8717-B73FDBC7A9D4}"/>
    <cellStyle name="Normal 118 3" xfId="441" xr:uid="{00000000-0005-0000-0000-000052000000}"/>
    <cellStyle name="Normal 118 3 2" xfId="860" xr:uid="{DCE743DB-D111-4FF5-A475-99E834A84470}"/>
    <cellStyle name="Normal 118 4" xfId="531" xr:uid="{8D963238-CD9D-4F10-BC76-5C971582A9E2}"/>
    <cellStyle name="Normal 119" xfId="29" xr:uid="{00000000-0005-0000-0000-000053000000}"/>
    <cellStyle name="Normal 119 2" xfId="258" xr:uid="{00000000-0005-0000-0000-000054000000}"/>
    <cellStyle name="Normal 119 2 2" xfId="706" xr:uid="{0C0F1751-81DA-4878-8C39-88C8AA4A1FE9}"/>
    <cellStyle name="Normal 119 3" xfId="442" xr:uid="{00000000-0005-0000-0000-000055000000}"/>
    <cellStyle name="Normal 119 3 2" xfId="861" xr:uid="{0BD9B129-78B8-4350-98CC-E4B3B179AC65}"/>
    <cellStyle name="Normal 119 4" xfId="532" xr:uid="{E9831A3B-B5FE-4529-BFD0-1E1D352F051D}"/>
    <cellStyle name="Normal 12" xfId="30" xr:uid="{00000000-0005-0000-0000-000056000000}"/>
    <cellStyle name="Normal 12 2" xfId="239" xr:uid="{00000000-0005-0000-0000-000057000000}"/>
    <cellStyle name="Normal 12 3" xfId="259" xr:uid="{00000000-0005-0000-0000-000058000000}"/>
    <cellStyle name="Normal 12 3 2" xfId="707" xr:uid="{DECB2F29-2077-42FA-B0D1-0AD3A90FB631}"/>
    <cellStyle name="Normal 12 4" xfId="443" xr:uid="{00000000-0005-0000-0000-000059000000}"/>
    <cellStyle name="Normal 12 4 2" xfId="862" xr:uid="{22C9D722-8A57-46CF-A8FB-64AE47F2797B}"/>
    <cellStyle name="Normal 12 5" xfId="533" xr:uid="{C5DD74D4-F4A6-4B09-B784-E0B8B65B54B4}"/>
    <cellStyle name="Normal 120" xfId="31" xr:uid="{00000000-0005-0000-0000-00005A000000}"/>
    <cellStyle name="Normal 120 2" xfId="260" xr:uid="{00000000-0005-0000-0000-00005B000000}"/>
    <cellStyle name="Normal 120 2 2" xfId="708" xr:uid="{92DF6C5E-A994-4F1C-9D84-34096289B6F1}"/>
    <cellStyle name="Normal 120 3" xfId="444" xr:uid="{00000000-0005-0000-0000-00005C000000}"/>
    <cellStyle name="Normal 120 3 2" xfId="863" xr:uid="{869DA680-628E-423F-981C-08010C8DC8C4}"/>
    <cellStyle name="Normal 120 4" xfId="534" xr:uid="{B3A4EE75-28D8-4C1B-85B8-FCE87411BBAD}"/>
    <cellStyle name="Normal 121" xfId="32" xr:uid="{00000000-0005-0000-0000-00005D000000}"/>
    <cellStyle name="Normal 121 2" xfId="261" xr:uid="{00000000-0005-0000-0000-00005E000000}"/>
    <cellStyle name="Normal 121 2 2" xfId="709" xr:uid="{869983B0-368A-4BB4-B187-F9F6F6E19359}"/>
    <cellStyle name="Normal 121 3" xfId="445" xr:uid="{00000000-0005-0000-0000-00005F000000}"/>
    <cellStyle name="Normal 121 3 2" xfId="864" xr:uid="{94C8CA9D-99D2-48C6-A311-80B144C8431C}"/>
    <cellStyle name="Normal 121 4" xfId="535" xr:uid="{58792DD7-2899-425A-A300-6A711540D69D}"/>
    <cellStyle name="Normal 122" xfId="33" xr:uid="{00000000-0005-0000-0000-000060000000}"/>
    <cellStyle name="Normal 122 2" xfId="262" xr:uid="{00000000-0005-0000-0000-000061000000}"/>
    <cellStyle name="Normal 122 2 2" xfId="710" xr:uid="{C1686FB9-F09A-4232-B8F1-4674BB1BD8EF}"/>
    <cellStyle name="Normal 122 3" xfId="446" xr:uid="{00000000-0005-0000-0000-000062000000}"/>
    <cellStyle name="Normal 122 3 2" xfId="865" xr:uid="{980D43CB-00AA-4312-9E28-25D2689E8A36}"/>
    <cellStyle name="Normal 122 4" xfId="536" xr:uid="{CF6348EF-78FB-4A98-86E0-0AF12123FA50}"/>
    <cellStyle name="Normal 123" xfId="34" xr:uid="{00000000-0005-0000-0000-000063000000}"/>
    <cellStyle name="Normal 123 2" xfId="263" xr:uid="{00000000-0005-0000-0000-000064000000}"/>
    <cellStyle name="Normal 123 2 2" xfId="711" xr:uid="{283D2982-1938-4CCD-8562-FBA8F16DB0D7}"/>
    <cellStyle name="Normal 123 3" xfId="447" xr:uid="{00000000-0005-0000-0000-000065000000}"/>
    <cellStyle name="Normal 123 3 2" xfId="866" xr:uid="{FACE8E37-3215-4CA5-A6D6-927AC2E86430}"/>
    <cellStyle name="Normal 123 4" xfId="537" xr:uid="{EAB3AB1A-3F27-4439-A943-8AB565EEC3E7}"/>
    <cellStyle name="Normal 124" xfId="35" xr:uid="{00000000-0005-0000-0000-000066000000}"/>
    <cellStyle name="Normal 124 2" xfId="264" xr:uid="{00000000-0005-0000-0000-000067000000}"/>
    <cellStyle name="Normal 124 2 2" xfId="712" xr:uid="{D121A03A-4EB1-448F-884E-34D0C0ABA3A3}"/>
    <cellStyle name="Normal 124 3" xfId="448" xr:uid="{00000000-0005-0000-0000-000068000000}"/>
    <cellStyle name="Normal 124 3 2" xfId="867" xr:uid="{81CD5BA9-FB6A-4F21-B92F-F0A948EBA5E6}"/>
    <cellStyle name="Normal 124 4" xfId="538" xr:uid="{6683C21E-E55A-4DF8-91DB-A702A4AFE146}"/>
    <cellStyle name="Normal 13" xfId="36" xr:uid="{00000000-0005-0000-0000-000069000000}"/>
    <cellStyle name="Normal 13 2" xfId="240" xr:uid="{00000000-0005-0000-0000-00006A000000}"/>
    <cellStyle name="Normal 13 3" xfId="265" xr:uid="{00000000-0005-0000-0000-00006B000000}"/>
    <cellStyle name="Normal 13 3 2" xfId="713" xr:uid="{14EED4AA-B911-47E3-B447-337919F63B32}"/>
    <cellStyle name="Normal 13 4" xfId="449" xr:uid="{00000000-0005-0000-0000-00006C000000}"/>
    <cellStyle name="Normal 13 4 2" xfId="868" xr:uid="{56C45D22-7104-4EFC-B27D-354848B829D0}"/>
    <cellStyle name="Normal 13 5" xfId="539" xr:uid="{6AE481C3-838B-4310-A5D0-372F96370BE0}"/>
    <cellStyle name="Normal 14" xfId="151" xr:uid="{00000000-0005-0000-0000-00006D000000}"/>
    <cellStyle name="Normal 14 2" xfId="360" xr:uid="{00000000-0005-0000-0000-00006E000000}"/>
    <cellStyle name="Normal 14 2 2" xfId="808" xr:uid="{3C6FD8C0-7EBF-4F9F-9618-C47D50A77A1C}"/>
    <cellStyle name="Normal 14 3" xfId="638" xr:uid="{5D3881F6-0D2B-4F2A-A1E4-70BFA4421504}"/>
    <cellStyle name="Normal 15" xfId="162" xr:uid="{00000000-0005-0000-0000-00006F000000}"/>
    <cellStyle name="Normal 15 2" xfId="363" xr:uid="{00000000-0005-0000-0000-000070000000}"/>
    <cellStyle name="Normal 16" xfId="192" xr:uid="{00000000-0005-0000-0000-000071000000}"/>
    <cellStyle name="Normal 16 2" xfId="380" xr:uid="{00000000-0005-0000-0000-000072000000}"/>
    <cellStyle name="Normal 17" xfId="37" xr:uid="{00000000-0005-0000-0000-000073000000}"/>
    <cellStyle name="Normal 17 2" xfId="266" xr:uid="{00000000-0005-0000-0000-000074000000}"/>
    <cellStyle name="Normal 17 2 2" xfId="714" xr:uid="{15F2CD83-7EC0-4FBD-89C8-1F5F84691C9F}"/>
    <cellStyle name="Normal 17 3" xfId="450" xr:uid="{00000000-0005-0000-0000-000075000000}"/>
    <cellStyle name="Normal 17 3 2" xfId="869" xr:uid="{DF1F6D58-19A6-4719-93EA-14DB2807B5F7}"/>
    <cellStyle name="Normal 17 4" xfId="540" xr:uid="{BA7ADCF3-C306-48CA-AA6F-41C7CBF4E0D3}"/>
    <cellStyle name="Normal 18" xfId="38" xr:uid="{00000000-0005-0000-0000-000076000000}"/>
    <cellStyle name="Normal 18 2" xfId="267" xr:uid="{00000000-0005-0000-0000-000077000000}"/>
    <cellStyle name="Normal 18 2 2" xfId="715" xr:uid="{89C0BEC6-BD6F-4C15-92B6-C0CEEBC2027A}"/>
    <cellStyle name="Normal 18 3" xfId="451" xr:uid="{00000000-0005-0000-0000-000078000000}"/>
    <cellStyle name="Normal 18 3 2" xfId="870" xr:uid="{50BD0A68-143D-4D1D-A880-61A5B281C842}"/>
    <cellStyle name="Normal 18 4" xfId="541" xr:uid="{394BA819-D266-4D90-89A1-818B7B012F39}"/>
    <cellStyle name="Normal 19" xfId="193" xr:uid="{00000000-0005-0000-0000-000079000000}"/>
    <cellStyle name="Normal 2" xfId="3" xr:uid="{00000000-0005-0000-0000-00007A000000}"/>
    <cellStyle name="Normal 2 2" xfId="8" xr:uid="{00000000-0005-0000-0000-00007B000000}"/>
    <cellStyle name="Normal 2 2 2" xfId="39" xr:uid="{00000000-0005-0000-0000-00007C000000}"/>
    <cellStyle name="Normal 2 2 3" xfId="40" xr:uid="{00000000-0005-0000-0000-00007D000000}"/>
    <cellStyle name="Normal 2 2 4" xfId="453" xr:uid="{00000000-0005-0000-0000-00007E000000}"/>
    <cellStyle name="Normal 2 2 4 2" xfId="872" xr:uid="{D0B446FC-571D-4CD8-BAC8-13E0F2947FD7}"/>
    <cellStyle name="Normal 2 3" xfId="41" xr:uid="{00000000-0005-0000-0000-00007F000000}"/>
    <cellStyle name="Normal 2 4" xfId="156" xr:uid="{00000000-0005-0000-0000-000080000000}"/>
    <cellStyle name="Normal 2 4 2" xfId="366" xr:uid="{00000000-0005-0000-0000-000081000000}"/>
    <cellStyle name="Normal 2 4 2 2" xfId="812" xr:uid="{89210659-CCA6-4E40-9B7B-9AEBEB3FF26E}"/>
    <cellStyle name="Normal 2 4 3" xfId="641" xr:uid="{1F3C0846-104C-4B2A-ABFD-86EB8E0710CB}"/>
    <cellStyle name="Normal 2 5" xfId="246" xr:uid="{00000000-0005-0000-0000-000082000000}"/>
    <cellStyle name="Normal 2 5 2" xfId="694" xr:uid="{DD831C9D-16FC-4B9C-8696-6EF44D86E0C8}"/>
    <cellStyle name="Normal 2 6" xfId="425" xr:uid="{00000000-0005-0000-0000-000083000000}"/>
    <cellStyle name="Normal 2 6 2" xfId="844" xr:uid="{2C2C956F-53A6-488C-87AB-254998E328BE}"/>
    <cellStyle name="Normal 2 7" xfId="452" xr:uid="{00000000-0005-0000-0000-000084000000}"/>
    <cellStyle name="Normal 2 7 2" xfId="871" xr:uid="{B123445E-83A8-4A57-A356-79B3A3E76B4B}"/>
    <cellStyle name="Normal 2 8" xfId="519" xr:uid="{8361C6BA-1F94-4703-BDE2-129FA0EC6851}"/>
    <cellStyle name="Normal 20" xfId="196" xr:uid="{00000000-0005-0000-0000-000085000000}"/>
    <cellStyle name="Normal 20 2" xfId="381" xr:uid="{00000000-0005-0000-0000-000086000000}"/>
    <cellStyle name="Normal 21" xfId="42" xr:uid="{00000000-0005-0000-0000-000087000000}"/>
    <cellStyle name="Normal 21 2" xfId="268" xr:uid="{00000000-0005-0000-0000-000088000000}"/>
    <cellStyle name="Normal 21 2 2" xfId="716" xr:uid="{10BC3FB2-EFDB-4416-8ED2-51AC0963C2DC}"/>
    <cellStyle name="Normal 21 3" xfId="454" xr:uid="{00000000-0005-0000-0000-000089000000}"/>
    <cellStyle name="Normal 21 3 2" xfId="873" xr:uid="{7495F2D3-EC7E-4368-B203-860299ACF4A0}"/>
    <cellStyle name="Normal 21 4" xfId="542" xr:uid="{F83EDAE4-539D-48FE-B48C-8DD7B28B2B4B}"/>
    <cellStyle name="Normal 22" xfId="198" xr:uid="{00000000-0005-0000-0000-00008A000000}"/>
    <cellStyle name="Normal 22 2" xfId="658" xr:uid="{7006BF14-27B2-4352-869E-077EC7063A71}"/>
    <cellStyle name="Normal 23" xfId="43" xr:uid="{00000000-0005-0000-0000-00008B000000}"/>
    <cellStyle name="Normal 23 2" xfId="269" xr:uid="{00000000-0005-0000-0000-00008C000000}"/>
    <cellStyle name="Normal 23 2 2" xfId="717" xr:uid="{91F35BF6-9135-4388-9437-C7829089CA1A}"/>
    <cellStyle name="Normal 23 3" xfId="455" xr:uid="{00000000-0005-0000-0000-00008D000000}"/>
    <cellStyle name="Normal 23 3 2" xfId="874" xr:uid="{F0F38A1F-1547-45D9-AA99-7D0E895D6FBB}"/>
    <cellStyle name="Normal 23 4" xfId="543" xr:uid="{888B5C55-B26F-4345-9C8A-EEF73E76EFB6}"/>
    <cellStyle name="Normal 24" xfId="44" xr:uid="{00000000-0005-0000-0000-00008E000000}"/>
    <cellStyle name="Normal 24 2" xfId="270" xr:uid="{00000000-0005-0000-0000-00008F000000}"/>
    <cellStyle name="Normal 24 2 2" xfId="718" xr:uid="{AEFBB55F-2EFE-4AD8-B0D7-FE436A713F1E}"/>
    <cellStyle name="Normal 24 3" xfId="456" xr:uid="{00000000-0005-0000-0000-000090000000}"/>
    <cellStyle name="Normal 24 3 2" xfId="875" xr:uid="{F387B2C6-DFAD-479F-92D2-6E06C0310575}"/>
    <cellStyle name="Normal 24 4" xfId="544" xr:uid="{9E5A552B-FC98-4FC6-A74F-27B17B357B10}"/>
    <cellStyle name="Normal 25" xfId="45" xr:uid="{00000000-0005-0000-0000-000091000000}"/>
    <cellStyle name="Normal 25 2" xfId="271" xr:uid="{00000000-0005-0000-0000-000092000000}"/>
    <cellStyle name="Normal 25 2 2" xfId="719" xr:uid="{013B1755-ADB5-40AF-8E78-088D3488D95D}"/>
    <cellStyle name="Normal 25 3" xfId="457" xr:uid="{00000000-0005-0000-0000-000093000000}"/>
    <cellStyle name="Normal 25 3 2" xfId="876" xr:uid="{63F95940-6BD2-4483-8DB4-47FAD5502428}"/>
    <cellStyle name="Normal 25 4" xfId="545" xr:uid="{9B325C5F-A14B-4F19-9461-3CAB526E8509}"/>
    <cellStyle name="Normal 26" xfId="46" xr:uid="{00000000-0005-0000-0000-000094000000}"/>
    <cellStyle name="Normal 26 2" xfId="272" xr:uid="{00000000-0005-0000-0000-000095000000}"/>
    <cellStyle name="Normal 26 2 2" xfId="720" xr:uid="{4600AA26-A1BD-4C91-80B0-4542C82A3AC7}"/>
    <cellStyle name="Normal 26 3" xfId="458" xr:uid="{00000000-0005-0000-0000-000096000000}"/>
    <cellStyle name="Normal 26 3 2" xfId="877" xr:uid="{D57BD68E-24B7-4667-873A-D9C4A72443DC}"/>
    <cellStyle name="Normal 26 4" xfId="546" xr:uid="{B5B88946-3928-48B4-B97B-8058C12A1AB9}"/>
    <cellStyle name="Normal 27" xfId="241" xr:uid="{00000000-0005-0000-0000-000097000000}"/>
    <cellStyle name="Normal 28" xfId="47" xr:uid="{00000000-0005-0000-0000-000098000000}"/>
    <cellStyle name="Normal 28 2" xfId="273" xr:uid="{00000000-0005-0000-0000-000099000000}"/>
    <cellStyle name="Normal 28 2 2" xfId="721" xr:uid="{297F489C-B5B4-46D5-B3F6-9082E8518B7B}"/>
    <cellStyle name="Normal 28 3" xfId="459" xr:uid="{00000000-0005-0000-0000-00009A000000}"/>
    <cellStyle name="Normal 28 3 2" xfId="878" xr:uid="{F3E8EB3B-36BC-4636-B66A-971E6A340F34}"/>
    <cellStyle name="Normal 28 4" xfId="547" xr:uid="{CBE1E5BD-7B0E-4965-917B-AB20F63A9994}"/>
    <cellStyle name="Normal 29" xfId="48" xr:uid="{00000000-0005-0000-0000-00009B000000}"/>
    <cellStyle name="Normal 29 2" xfId="274" xr:uid="{00000000-0005-0000-0000-00009C000000}"/>
    <cellStyle name="Normal 29 2 2" xfId="722" xr:uid="{CC96566A-DA0C-4266-8CF0-1FD7551B7CD9}"/>
    <cellStyle name="Normal 29 3" xfId="460" xr:uid="{00000000-0005-0000-0000-00009D000000}"/>
    <cellStyle name="Normal 29 3 2" xfId="879" xr:uid="{E92D1CE2-123A-4194-B90A-8241338B40FD}"/>
    <cellStyle name="Normal 29 4" xfId="548" xr:uid="{36423BAB-685B-4B57-B181-9410C5DA4715}"/>
    <cellStyle name="Normal 3" xfId="4" xr:uid="{00000000-0005-0000-0000-00009E000000}"/>
    <cellStyle name="Normal 3 2" xfId="49" xr:uid="{00000000-0005-0000-0000-00009F000000}"/>
    <cellStyle name="Normal 3 2 2" xfId="275" xr:uid="{00000000-0005-0000-0000-0000A0000000}"/>
    <cellStyle name="Normal 3 2 2 2" xfId="723" xr:uid="{8E481E61-96E5-40A0-A83A-831F4F9F0622}"/>
    <cellStyle name="Normal 3 2 3" xfId="461" xr:uid="{00000000-0005-0000-0000-0000A1000000}"/>
    <cellStyle name="Normal 3 2 3 2" xfId="880" xr:uid="{3DB282CD-AEDF-4B51-9181-3DD3010BEE04}"/>
    <cellStyle name="Normal 3 2 4" xfId="549" xr:uid="{FFB4D1FF-9782-416D-80FD-0B28B73CB743}"/>
    <cellStyle name="Normal 3 3" xfId="50" xr:uid="{00000000-0005-0000-0000-0000A2000000}"/>
    <cellStyle name="Normal 3 4" xfId="157" xr:uid="{00000000-0005-0000-0000-0000A3000000}"/>
    <cellStyle name="Normal 3 5" xfId="426" xr:uid="{00000000-0005-0000-0000-0000A4000000}"/>
    <cellStyle name="Normal 3 5 2" xfId="845" xr:uid="{A9144D0B-DEFB-45D8-8308-406ECBD66881}"/>
    <cellStyle name="Normal 3_Attach O, GG, Support -New Method 2-14-11" xfId="390" xr:uid="{00000000-0005-0000-0000-0000A5000000}"/>
    <cellStyle name="Normal 30" xfId="51" xr:uid="{00000000-0005-0000-0000-0000A6000000}"/>
    <cellStyle name="Normal 30 2" xfId="276" xr:uid="{00000000-0005-0000-0000-0000A7000000}"/>
    <cellStyle name="Normal 30 2 2" xfId="724" xr:uid="{A4BFC1FE-6542-4836-B02E-BE613B4E5DF8}"/>
    <cellStyle name="Normal 30 3" xfId="462" xr:uid="{00000000-0005-0000-0000-0000A8000000}"/>
    <cellStyle name="Normal 30 3 2" xfId="881" xr:uid="{84F84BE5-8CF2-4658-9992-965936DB912B}"/>
    <cellStyle name="Normal 30 4" xfId="550" xr:uid="{3ECB711C-427C-40C6-938A-F84F5AF77725}"/>
    <cellStyle name="Normal 31" xfId="52" xr:uid="{00000000-0005-0000-0000-0000A9000000}"/>
    <cellStyle name="Normal 31 2" xfId="277" xr:uid="{00000000-0005-0000-0000-0000AA000000}"/>
    <cellStyle name="Normal 31 2 2" xfId="725" xr:uid="{7D256F27-C4D3-48AA-B4AB-A207B41FBC80}"/>
    <cellStyle name="Normal 31 3" xfId="463" xr:uid="{00000000-0005-0000-0000-0000AB000000}"/>
    <cellStyle name="Normal 31 3 2" xfId="882" xr:uid="{73EE9AA5-0CE6-4EB2-80B3-AB0F0A84C61B}"/>
    <cellStyle name="Normal 31 4" xfId="551" xr:uid="{47AEEC81-BF3D-4208-B0D5-9FF2BAB41E31}"/>
    <cellStyle name="Normal 32" xfId="53" xr:uid="{00000000-0005-0000-0000-0000AC000000}"/>
    <cellStyle name="Normal 32 2" xfId="278" xr:uid="{00000000-0005-0000-0000-0000AD000000}"/>
    <cellStyle name="Normal 32 2 2" xfId="726" xr:uid="{3C126E3E-3831-4237-8217-B1327DE02841}"/>
    <cellStyle name="Normal 32 3" xfId="464" xr:uid="{00000000-0005-0000-0000-0000AE000000}"/>
    <cellStyle name="Normal 32 3 2" xfId="883" xr:uid="{88DD21CF-AA96-4B56-B9B4-9E6B7070B143}"/>
    <cellStyle name="Normal 32 4" xfId="552" xr:uid="{F225C0D5-8BC0-4E82-AC1F-2E148C08C7D6}"/>
    <cellStyle name="Normal 33" xfId="54" xr:uid="{00000000-0005-0000-0000-0000AF000000}"/>
    <cellStyle name="Normal 33 2" xfId="279" xr:uid="{00000000-0005-0000-0000-0000B0000000}"/>
    <cellStyle name="Normal 33 2 2" xfId="727" xr:uid="{ED585DB7-9A04-48F3-A7BD-FE01C2490085}"/>
    <cellStyle name="Normal 33 3" xfId="465" xr:uid="{00000000-0005-0000-0000-0000B1000000}"/>
    <cellStyle name="Normal 33 3 2" xfId="884" xr:uid="{051B2097-560D-4223-824A-3F420DB4147B}"/>
    <cellStyle name="Normal 33 4" xfId="553" xr:uid="{98938D70-7C97-443A-A226-6D17AB95CACD}"/>
    <cellStyle name="Normal 34" xfId="55" xr:uid="{00000000-0005-0000-0000-0000B2000000}"/>
    <cellStyle name="Normal 34 2" xfId="280" xr:uid="{00000000-0005-0000-0000-0000B3000000}"/>
    <cellStyle name="Normal 34 2 2" xfId="728" xr:uid="{3B5C5F07-013A-4E78-A667-027AB9131B84}"/>
    <cellStyle name="Normal 34 3" xfId="466" xr:uid="{00000000-0005-0000-0000-0000B4000000}"/>
    <cellStyle name="Normal 34 3 2" xfId="885" xr:uid="{C4667FF2-31DB-4949-933D-13FF4708B6CF}"/>
    <cellStyle name="Normal 34 4" xfId="554" xr:uid="{B5380955-E891-4CA9-AC66-60A4F0F34BE7}"/>
    <cellStyle name="Normal 35" xfId="56" xr:uid="{00000000-0005-0000-0000-0000B5000000}"/>
    <cellStyle name="Normal 35 2" xfId="281" xr:uid="{00000000-0005-0000-0000-0000B6000000}"/>
    <cellStyle name="Normal 35 2 2" xfId="729" xr:uid="{6F349468-D50F-4AA4-81A9-E30E2B02E7AA}"/>
    <cellStyle name="Normal 35 3" xfId="467" xr:uid="{00000000-0005-0000-0000-0000B7000000}"/>
    <cellStyle name="Normal 35 3 2" xfId="886" xr:uid="{C72C281A-1055-4D85-A191-B3E956574F27}"/>
    <cellStyle name="Normal 35 4" xfId="555" xr:uid="{20374DF3-D5A2-4777-AF59-47FFED88DFB0}"/>
    <cellStyle name="Normal 36" xfId="57" xr:uid="{00000000-0005-0000-0000-0000B8000000}"/>
    <cellStyle name="Normal 36 2" xfId="282" xr:uid="{00000000-0005-0000-0000-0000B9000000}"/>
    <cellStyle name="Normal 36 2 2" xfId="730" xr:uid="{1DD1AAB7-2220-4914-9C6C-56E12D376E46}"/>
    <cellStyle name="Normal 36 3" xfId="468" xr:uid="{00000000-0005-0000-0000-0000BA000000}"/>
    <cellStyle name="Normal 36 3 2" xfId="887" xr:uid="{232BCBE4-50C9-4566-8BA7-DCD53DA18B2B}"/>
    <cellStyle name="Normal 36 4" xfId="556" xr:uid="{32FA2605-566E-41D9-83CF-FCFBD9D2CC4E}"/>
    <cellStyle name="Normal 37" xfId="58" xr:uid="{00000000-0005-0000-0000-0000BB000000}"/>
    <cellStyle name="Normal 37 2" xfId="283" xr:uid="{00000000-0005-0000-0000-0000BC000000}"/>
    <cellStyle name="Normal 37 2 2" xfId="731" xr:uid="{92AF228D-FD56-4D62-BF99-EF8F344A12D1}"/>
    <cellStyle name="Normal 37 3" xfId="469" xr:uid="{00000000-0005-0000-0000-0000BD000000}"/>
    <cellStyle name="Normal 37 3 2" xfId="888" xr:uid="{E9138681-42E2-457C-B776-0727302BBECB}"/>
    <cellStyle name="Normal 37 4" xfId="557" xr:uid="{0008281E-9911-4E2D-BDB0-09644DDF065D}"/>
    <cellStyle name="Normal 38" xfId="59" xr:uid="{00000000-0005-0000-0000-0000BE000000}"/>
    <cellStyle name="Normal 38 2" xfId="284" xr:uid="{00000000-0005-0000-0000-0000BF000000}"/>
    <cellStyle name="Normal 38 2 2" xfId="732" xr:uid="{8E61455E-1094-44DF-9DC7-7E18D4ECDDE1}"/>
    <cellStyle name="Normal 38 3" xfId="470" xr:uid="{00000000-0005-0000-0000-0000C0000000}"/>
    <cellStyle name="Normal 38 3 2" xfId="889" xr:uid="{535BEE67-114F-4C83-B41C-1AAFAF9220FD}"/>
    <cellStyle name="Normal 38 4" xfId="558" xr:uid="{0E1625F8-4063-4866-A75C-002F0FBE226A}"/>
    <cellStyle name="Normal 39" xfId="60" xr:uid="{00000000-0005-0000-0000-0000C1000000}"/>
    <cellStyle name="Normal 39 2" xfId="285" xr:uid="{00000000-0005-0000-0000-0000C2000000}"/>
    <cellStyle name="Normal 39 2 2" xfId="733" xr:uid="{8B801FBB-3E8D-4E1C-A7D8-B93F468D6D3B}"/>
    <cellStyle name="Normal 39 3" xfId="471" xr:uid="{00000000-0005-0000-0000-0000C3000000}"/>
    <cellStyle name="Normal 39 3 2" xfId="890" xr:uid="{37DE183D-B4CB-41EF-91F9-A1997BE63C8F}"/>
    <cellStyle name="Normal 39 4" xfId="559" xr:uid="{F22BFB99-137D-439C-B9C8-09142F77E7BA}"/>
    <cellStyle name="Normal 4" xfId="61" xr:uid="{00000000-0005-0000-0000-0000C4000000}"/>
    <cellStyle name="Normal 4 2" xfId="421" xr:uid="{00000000-0005-0000-0000-0000C5000000}"/>
    <cellStyle name="Normal 4 3" xfId="518" xr:uid="{00000000-0005-0000-0000-0000C6000000}"/>
    <cellStyle name="Normal 40" xfId="62" xr:uid="{00000000-0005-0000-0000-0000C7000000}"/>
    <cellStyle name="Normal 40 2" xfId="286" xr:uid="{00000000-0005-0000-0000-0000C8000000}"/>
    <cellStyle name="Normal 40 2 2" xfId="734" xr:uid="{6D19D07C-ABF2-4E4F-9C38-ABC57018ACAB}"/>
    <cellStyle name="Normal 40 3" xfId="472" xr:uid="{00000000-0005-0000-0000-0000C9000000}"/>
    <cellStyle name="Normal 40 3 2" xfId="891" xr:uid="{2BAAEE44-FEAE-4F90-AA6C-109D42687B64}"/>
    <cellStyle name="Normal 40 4" xfId="560" xr:uid="{14CE4B59-4E7B-4157-A1E1-3CB9FF78B17A}"/>
    <cellStyle name="Normal 41" xfId="63" xr:uid="{00000000-0005-0000-0000-0000CA000000}"/>
    <cellStyle name="Normal 41 2" xfId="287" xr:uid="{00000000-0005-0000-0000-0000CB000000}"/>
    <cellStyle name="Normal 41 2 2" xfId="735" xr:uid="{5C9288E9-2539-4F0A-A708-0B39B433AF92}"/>
    <cellStyle name="Normal 41 3" xfId="473" xr:uid="{00000000-0005-0000-0000-0000CC000000}"/>
    <cellStyle name="Normal 41 3 2" xfId="892" xr:uid="{5012D80F-5BE2-4805-A553-906D254910D4}"/>
    <cellStyle name="Normal 41 4" xfId="561" xr:uid="{5B255258-7F7E-44E4-9811-E47E4ABF0694}"/>
    <cellStyle name="Normal 42" xfId="64" xr:uid="{00000000-0005-0000-0000-0000CD000000}"/>
    <cellStyle name="Normal 42 2" xfId="288" xr:uid="{00000000-0005-0000-0000-0000CE000000}"/>
    <cellStyle name="Normal 42 2 2" xfId="736" xr:uid="{89F6A7B9-B368-4B65-A9D9-05BCDCD19B51}"/>
    <cellStyle name="Normal 42 3" xfId="474" xr:uid="{00000000-0005-0000-0000-0000CF000000}"/>
    <cellStyle name="Normal 42 3 2" xfId="893" xr:uid="{E3F051BB-7484-42BF-AE38-03EA142CD902}"/>
    <cellStyle name="Normal 42 4" xfId="562" xr:uid="{046B2BBD-C3FB-4D5B-AE2C-36DE589E7D77}"/>
    <cellStyle name="Normal 43" xfId="65" xr:uid="{00000000-0005-0000-0000-0000D0000000}"/>
    <cellStyle name="Normal 43 2" xfId="289" xr:uid="{00000000-0005-0000-0000-0000D1000000}"/>
    <cellStyle name="Normal 43 2 2" xfId="737" xr:uid="{7E5B6861-B5E8-4223-8D39-AE0995358321}"/>
    <cellStyle name="Normal 43 3" xfId="475" xr:uid="{00000000-0005-0000-0000-0000D2000000}"/>
    <cellStyle name="Normal 43 3 2" xfId="894" xr:uid="{E935A2FC-F546-4A62-A49B-46052639227F}"/>
    <cellStyle name="Normal 43 4" xfId="563" xr:uid="{C5C38B81-B831-41DC-AA4B-9988DF9E58E5}"/>
    <cellStyle name="Normal 44" xfId="66" xr:uid="{00000000-0005-0000-0000-0000D3000000}"/>
    <cellStyle name="Normal 44 2" xfId="290" xr:uid="{00000000-0005-0000-0000-0000D4000000}"/>
    <cellStyle name="Normal 44 2 2" xfId="738" xr:uid="{BCCA924D-4AE9-4131-AB84-67C4E17C5ADD}"/>
    <cellStyle name="Normal 44 3" xfId="476" xr:uid="{00000000-0005-0000-0000-0000D5000000}"/>
    <cellStyle name="Normal 44 3 2" xfId="895" xr:uid="{5C95C9D0-2FFA-464B-9117-42646563549D}"/>
    <cellStyle name="Normal 44 4" xfId="564" xr:uid="{C7CF6397-C6D5-4617-9BAE-F3C8DAA6E45D}"/>
    <cellStyle name="Normal 45" xfId="382" xr:uid="{00000000-0005-0000-0000-0000D6000000}"/>
    <cellStyle name="Normal 45 2" xfId="826" xr:uid="{D390A6B3-0D3C-4222-8FDA-84F7592858D3}"/>
    <cellStyle name="Normal 46" xfId="67" xr:uid="{00000000-0005-0000-0000-0000D7000000}"/>
    <cellStyle name="Normal 46 2" xfId="291" xr:uid="{00000000-0005-0000-0000-0000D8000000}"/>
    <cellStyle name="Normal 46 2 2" xfId="739" xr:uid="{FB109731-3838-4F23-8429-8C18F7C49294}"/>
    <cellStyle name="Normal 46 3" xfId="477" xr:uid="{00000000-0005-0000-0000-0000D9000000}"/>
    <cellStyle name="Normal 46 3 2" xfId="896" xr:uid="{267AB3CE-8469-43AA-9C88-E41A1EC8F56E}"/>
    <cellStyle name="Normal 46 4" xfId="565" xr:uid="{3BB531B2-D600-4173-A928-96288D7F459F}"/>
    <cellStyle name="Normal 47" xfId="68" xr:uid="{00000000-0005-0000-0000-0000DA000000}"/>
    <cellStyle name="Normal 47 2" xfId="292" xr:uid="{00000000-0005-0000-0000-0000DB000000}"/>
    <cellStyle name="Normal 47 2 2" xfId="740" xr:uid="{C8372347-CCEC-4B79-B4F5-8C555A39179B}"/>
    <cellStyle name="Normal 47 3" xfId="478" xr:uid="{00000000-0005-0000-0000-0000DC000000}"/>
    <cellStyle name="Normal 47 3 2" xfId="897" xr:uid="{266CE283-77E7-4F0D-AE4E-406E47EFEA0C}"/>
    <cellStyle name="Normal 47 4" xfId="566" xr:uid="{B475E0FA-B656-4E85-8030-34AA50CB42EC}"/>
    <cellStyle name="Normal 48" xfId="69" xr:uid="{00000000-0005-0000-0000-0000DD000000}"/>
    <cellStyle name="Normal 48 2" xfId="293" xr:uid="{00000000-0005-0000-0000-0000DE000000}"/>
    <cellStyle name="Normal 48 2 2" xfId="741" xr:uid="{4E4F1E16-8AE5-45E6-A9AA-DDD728AB1413}"/>
    <cellStyle name="Normal 48 3" xfId="479" xr:uid="{00000000-0005-0000-0000-0000DF000000}"/>
    <cellStyle name="Normal 48 3 2" xfId="898" xr:uid="{30BBBF68-8253-4CB2-B568-43917A1C5B32}"/>
    <cellStyle name="Normal 48 4" xfId="567" xr:uid="{E81D5F94-8033-45F2-8470-2DA6C48C691D}"/>
    <cellStyle name="Normal 49" xfId="70" xr:uid="{00000000-0005-0000-0000-0000E0000000}"/>
    <cellStyle name="Normal 49 2" xfId="294" xr:uid="{00000000-0005-0000-0000-0000E1000000}"/>
    <cellStyle name="Normal 49 2 2" xfId="742" xr:uid="{D2548E51-E953-4102-BCA2-9B34626AB514}"/>
    <cellStyle name="Normal 49 3" xfId="480" xr:uid="{00000000-0005-0000-0000-0000E2000000}"/>
    <cellStyle name="Normal 49 3 2" xfId="899" xr:uid="{983D3799-F303-480E-8783-2931E1DBF22B}"/>
    <cellStyle name="Normal 49 4" xfId="568" xr:uid="{B8F2DB1D-AAF6-463B-B052-73B74AE6DD94}"/>
    <cellStyle name="Normal 5" xfId="71" xr:uid="{00000000-0005-0000-0000-0000E3000000}"/>
    <cellStyle name="Normal 5 2" xfId="72" xr:uid="{00000000-0005-0000-0000-0000E4000000}"/>
    <cellStyle name="Normal 5 3" xfId="73" xr:uid="{00000000-0005-0000-0000-0000E5000000}"/>
    <cellStyle name="Normal 5 3 2" xfId="158" xr:uid="{00000000-0005-0000-0000-0000E6000000}"/>
    <cellStyle name="Normal 5 4" xfId="295" xr:uid="{00000000-0005-0000-0000-0000E7000000}"/>
    <cellStyle name="Normal 5 4 2" xfId="743" xr:uid="{E7131C37-E64C-4C92-8D23-205DD99F8355}"/>
    <cellStyle name="Normal 5 5" xfId="481" xr:uid="{00000000-0005-0000-0000-0000E8000000}"/>
    <cellStyle name="Normal 5 5 2" xfId="900" xr:uid="{A8A58711-44AF-4294-89FB-BFC04FF43EC6}"/>
    <cellStyle name="Normal 5 6" xfId="569" xr:uid="{F55DFB8B-4B19-4851-AAA3-6F08109D90C4}"/>
    <cellStyle name="Normal 50" xfId="74" xr:uid="{00000000-0005-0000-0000-0000E9000000}"/>
    <cellStyle name="Normal 50 2" xfId="296" xr:uid="{00000000-0005-0000-0000-0000EA000000}"/>
    <cellStyle name="Normal 50 2 2" xfId="744" xr:uid="{486C4E1E-7565-4D9D-8B32-0B11EB78B8E7}"/>
    <cellStyle name="Normal 50 3" xfId="482" xr:uid="{00000000-0005-0000-0000-0000EB000000}"/>
    <cellStyle name="Normal 50 3 2" xfId="901" xr:uid="{E3018756-0033-49A2-B7A0-9586D4F2C07B}"/>
    <cellStyle name="Normal 50 4" xfId="570" xr:uid="{F3D58D51-B61D-4B0D-AD77-74A3CED97C6E}"/>
    <cellStyle name="Normal 51" xfId="75" xr:uid="{00000000-0005-0000-0000-0000EC000000}"/>
    <cellStyle name="Normal 51 2" xfId="297" xr:uid="{00000000-0005-0000-0000-0000ED000000}"/>
    <cellStyle name="Normal 51 2 2" xfId="745" xr:uid="{F256A172-2D9E-448F-90F3-FAA174BCEB52}"/>
    <cellStyle name="Normal 51 3" xfId="483" xr:uid="{00000000-0005-0000-0000-0000EE000000}"/>
    <cellStyle name="Normal 51 3 2" xfId="902" xr:uid="{2472D567-12C9-4D08-A45F-B0EC08BD36E7}"/>
    <cellStyle name="Normal 51 4" xfId="571" xr:uid="{6FAD831B-43A8-4E57-ABF3-EFAD790B10AE}"/>
    <cellStyle name="Normal 52" xfId="76" xr:uid="{00000000-0005-0000-0000-0000EF000000}"/>
    <cellStyle name="Normal 52 2" xfId="298" xr:uid="{00000000-0005-0000-0000-0000F0000000}"/>
    <cellStyle name="Normal 52 2 2" xfId="746" xr:uid="{498745E1-E82D-48FE-AFBB-5770FACB6929}"/>
    <cellStyle name="Normal 52 3" xfId="484" xr:uid="{00000000-0005-0000-0000-0000F1000000}"/>
    <cellStyle name="Normal 52 3 2" xfId="903" xr:uid="{529061E1-E350-483F-93B5-70C72C27B9EB}"/>
    <cellStyle name="Normal 52 4" xfId="572" xr:uid="{69315553-D226-42FF-A043-3D80E8D75B27}"/>
    <cellStyle name="Normal 53" xfId="384" xr:uid="{00000000-0005-0000-0000-0000F2000000}"/>
    <cellStyle name="Normal 53 2" xfId="828" xr:uid="{CE41AC74-0BC8-49F2-9480-A450FCDE9181}"/>
    <cellStyle name="Normal 54" xfId="77" xr:uid="{00000000-0005-0000-0000-0000F3000000}"/>
    <cellStyle name="Normal 54 2" xfId="299" xr:uid="{00000000-0005-0000-0000-0000F4000000}"/>
    <cellStyle name="Normal 54 2 2" xfId="747" xr:uid="{D12654DB-1244-4914-9080-35C091CA75D9}"/>
    <cellStyle name="Normal 54 3" xfId="485" xr:uid="{00000000-0005-0000-0000-0000F5000000}"/>
    <cellStyle name="Normal 54 3 2" xfId="904" xr:uid="{DE1AF8FF-1ECF-4752-8A5C-805C3FF4D189}"/>
    <cellStyle name="Normal 54 4" xfId="573" xr:uid="{93C9AA70-9D0E-4E51-859A-8CE8105EA9BA}"/>
    <cellStyle name="Normal 55" xfId="386" xr:uid="{00000000-0005-0000-0000-0000F6000000}"/>
    <cellStyle name="Normal 55 2" xfId="830" xr:uid="{4DBA683A-A348-4FDE-9DA8-BB58CD78026E}"/>
    <cellStyle name="Normal 55 2 2" xfId="936" xr:uid="{048205BB-1A76-4CAA-B8B5-3EAF51AF467E}"/>
    <cellStyle name="Normal 56" xfId="78" xr:uid="{00000000-0005-0000-0000-0000F7000000}"/>
    <cellStyle name="Normal 56 2" xfId="300" xr:uid="{00000000-0005-0000-0000-0000F8000000}"/>
    <cellStyle name="Normal 56 2 2" xfId="748" xr:uid="{05FBC441-F9E7-4357-8B68-790C6239CD50}"/>
    <cellStyle name="Normal 56 3" xfId="486" xr:uid="{00000000-0005-0000-0000-0000F9000000}"/>
    <cellStyle name="Normal 56 3 2" xfId="905" xr:uid="{A4F055A9-1F66-44D6-9EB4-E281B38160DF}"/>
    <cellStyle name="Normal 56 4" xfId="574" xr:uid="{D9AB4A35-6446-4491-A50E-EF536C5B2492}"/>
    <cellStyle name="Normal 57" xfId="79" xr:uid="{00000000-0005-0000-0000-0000FA000000}"/>
    <cellStyle name="Normal 57 2" xfId="301" xr:uid="{00000000-0005-0000-0000-0000FB000000}"/>
    <cellStyle name="Normal 57 2 2" xfId="749" xr:uid="{3649BD74-BCE3-4C23-8337-6B9D07EA8C5D}"/>
    <cellStyle name="Normal 57 3" xfId="487" xr:uid="{00000000-0005-0000-0000-0000FC000000}"/>
    <cellStyle name="Normal 57 3 2" xfId="906" xr:uid="{57A70829-A30B-4C32-B26B-CE0EAA3BBD47}"/>
    <cellStyle name="Normal 57 4" xfId="575" xr:uid="{AEABF55E-4C96-4D15-9CB3-412BF16E94B9}"/>
    <cellStyle name="Normal 58" xfId="80" xr:uid="{00000000-0005-0000-0000-0000FD000000}"/>
    <cellStyle name="Normal 58 2" xfId="302" xr:uid="{00000000-0005-0000-0000-0000FE000000}"/>
    <cellStyle name="Normal 58 2 2" xfId="750" xr:uid="{D7B76E9F-2A93-4090-A386-0A6BC8DC82F4}"/>
    <cellStyle name="Normal 58 3" xfId="488" xr:uid="{00000000-0005-0000-0000-0000FF000000}"/>
    <cellStyle name="Normal 58 3 2" xfId="907" xr:uid="{7F60FDC3-B9D9-4161-8D7B-A1CB30445884}"/>
    <cellStyle name="Normal 58 4" xfId="576" xr:uid="{DD15988B-1CD1-46F5-BDE2-4CAB672C6032}"/>
    <cellStyle name="Normal 59" xfId="387" xr:uid="{00000000-0005-0000-0000-000000010000}"/>
    <cellStyle name="Normal 59 2" xfId="831" xr:uid="{8938EC1C-FE6C-47A1-9410-B4A3DD099EE3}"/>
    <cellStyle name="Normal 59 3" xfId="934" xr:uid="{DDC9D2A2-DA6E-4750-B113-2172EFA64496}"/>
    <cellStyle name="Normal 6" xfId="81" xr:uid="{00000000-0005-0000-0000-000001010000}"/>
    <cellStyle name="Normal 6 2" xfId="242" xr:uid="{00000000-0005-0000-0000-000002010000}"/>
    <cellStyle name="Normal 6 3" xfId="303" xr:uid="{00000000-0005-0000-0000-000003010000}"/>
    <cellStyle name="Normal 6 3 2" xfId="751" xr:uid="{DD47A932-1558-49BA-8BA4-90C75A689D5F}"/>
    <cellStyle name="Normal 6 4" xfId="489" xr:uid="{00000000-0005-0000-0000-000004010000}"/>
    <cellStyle name="Normal 6 4 2" xfId="908" xr:uid="{7A32C2F4-8323-49ED-8AD0-8C99E59D87B2}"/>
    <cellStyle name="Normal 6 5" xfId="577" xr:uid="{094BB68E-DE5A-4C04-B4EE-060532156EB9}"/>
    <cellStyle name="Normal 60" xfId="82" xr:uid="{00000000-0005-0000-0000-000005010000}"/>
    <cellStyle name="Normal 60 2" xfId="304" xr:uid="{00000000-0005-0000-0000-000006010000}"/>
    <cellStyle name="Normal 60 2 2" xfId="752" xr:uid="{2DCE1844-B1A2-43A5-833D-21DF243B0247}"/>
    <cellStyle name="Normal 60 3" xfId="490" xr:uid="{00000000-0005-0000-0000-000007010000}"/>
    <cellStyle name="Normal 60 3 2" xfId="909" xr:uid="{E7B6CA18-9C4F-4F78-91CB-E6E3C8E06D49}"/>
    <cellStyle name="Normal 60 4" xfId="578" xr:uid="{F80EFE81-D59D-4CFD-BC82-A043F018BDBC}"/>
    <cellStyle name="Normal 61" xfId="83" xr:uid="{00000000-0005-0000-0000-000008010000}"/>
    <cellStyle name="Normal 61 2" xfId="305" xr:uid="{00000000-0005-0000-0000-000009010000}"/>
    <cellStyle name="Normal 61 2 2" xfId="753" xr:uid="{58555A19-DB7C-4AE1-8E76-DD04BD2EF57B}"/>
    <cellStyle name="Normal 61 3" xfId="491" xr:uid="{00000000-0005-0000-0000-00000A010000}"/>
    <cellStyle name="Normal 61 3 2" xfId="910" xr:uid="{19F72986-A677-499F-BF8F-48CA50AA5C22}"/>
    <cellStyle name="Normal 61 4" xfId="579" xr:uid="{D373FDE7-5736-4D9D-AD14-883EC7293331}"/>
    <cellStyle name="Normal 62" xfId="84" xr:uid="{00000000-0005-0000-0000-00000B010000}"/>
    <cellStyle name="Normal 62 2" xfId="306" xr:uid="{00000000-0005-0000-0000-00000C010000}"/>
    <cellStyle name="Normal 62 2 2" xfId="754" xr:uid="{60FEFF48-6B38-4690-A5E0-F99F18E880C1}"/>
    <cellStyle name="Normal 62 3" xfId="492" xr:uid="{00000000-0005-0000-0000-00000D010000}"/>
    <cellStyle name="Normal 62 3 2" xfId="911" xr:uid="{B8E1A36D-2185-425B-918F-5647101B949F}"/>
    <cellStyle name="Normal 62 4" xfId="580" xr:uid="{C54F200D-DD2D-467B-BB0A-F723C5FF684D}"/>
    <cellStyle name="Normal 63" xfId="400" xr:uid="{00000000-0005-0000-0000-00000E010000}"/>
    <cellStyle name="Normal 63 2" xfId="412" xr:uid="{00000000-0005-0000-0000-00000F010000}"/>
    <cellStyle name="Normal 63 3" xfId="834" xr:uid="{ADA4D1D2-131F-4843-B245-EE2D27A4FB59}"/>
    <cellStyle name="Normal 64" xfId="85" xr:uid="{00000000-0005-0000-0000-000010010000}"/>
    <cellStyle name="Normal 64 2" xfId="307" xr:uid="{00000000-0005-0000-0000-000011010000}"/>
    <cellStyle name="Normal 64 2 2" xfId="755" xr:uid="{0A3C96C5-A11C-4182-814B-6458E273B308}"/>
    <cellStyle name="Normal 64 3" xfId="493" xr:uid="{00000000-0005-0000-0000-000012010000}"/>
    <cellStyle name="Normal 64 3 2" xfId="912" xr:uid="{D1396150-D440-46D2-AD3F-874E0CBC6E43}"/>
    <cellStyle name="Normal 64 4" xfId="581" xr:uid="{D4FAB056-2F83-49F8-921C-ED0E00C9A91B}"/>
    <cellStyle name="Normal 65" xfId="86" xr:uid="{00000000-0005-0000-0000-000013010000}"/>
    <cellStyle name="Normal 65 2" xfId="308" xr:uid="{00000000-0005-0000-0000-000014010000}"/>
    <cellStyle name="Normal 65 2 2" xfId="756" xr:uid="{BC48385F-BEE7-4DE8-A74C-0A5D8386825A}"/>
    <cellStyle name="Normal 65 3" xfId="494" xr:uid="{00000000-0005-0000-0000-000015010000}"/>
    <cellStyle name="Normal 65 3 2" xfId="913" xr:uid="{4B0FBA6F-653A-4196-BC6D-5B9F678CBE4A}"/>
    <cellStyle name="Normal 65 4" xfId="582" xr:uid="{BF34A497-D014-4410-8A77-DF67901401D5}"/>
    <cellStyle name="Normal 66" xfId="413" xr:uid="{00000000-0005-0000-0000-000016010000}"/>
    <cellStyle name="Normal 66 2" xfId="414" xr:uid="{00000000-0005-0000-0000-000017010000}"/>
    <cellStyle name="Normal 67" xfId="415" xr:uid="{00000000-0005-0000-0000-000018010000}"/>
    <cellStyle name="Normal 67 2" xfId="416" xr:uid="{00000000-0005-0000-0000-000019010000}"/>
    <cellStyle name="Normal 68" xfId="87" xr:uid="{00000000-0005-0000-0000-00001A010000}"/>
    <cellStyle name="Normal 68 2" xfId="309" xr:uid="{00000000-0005-0000-0000-00001B010000}"/>
    <cellStyle name="Normal 68 2 2" xfId="757" xr:uid="{49110B67-BBBC-444C-B322-1B209C86B1EB}"/>
    <cellStyle name="Normal 68 3" xfId="495" xr:uid="{00000000-0005-0000-0000-00001C010000}"/>
    <cellStyle name="Normal 68 3 2" xfId="914" xr:uid="{E17CE14D-D5C9-429C-98B4-BA3B947CF9B0}"/>
    <cellStyle name="Normal 68 4" xfId="583" xr:uid="{BE6B1701-3AE8-4ACF-9D2F-A41B21C8EB59}"/>
    <cellStyle name="Normal 69" xfId="88" xr:uid="{00000000-0005-0000-0000-00001D010000}"/>
    <cellStyle name="Normal 69 2" xfId="310" xr:uid="{00000000-0005-0000-0000-00001E010000}"/>
    <cellStyle name="Normal 69 2 2" xfId="758" xr:uid="{0572833D-8201-44F8-AB93-3A42337E18B8}"/>
    <cellStyle name="Normal 69 3" xfId="496" xr:uid="{00000000-0005-0000-0000-00001F010000}"/>
    <cellStyle name="Normal 69 3 2" xfId="915" xr:uid="{8C2DADE7-4B3F-46A4-976A-FEF75789877E}"/>
    <cellStyle name="Normal 69 4" xfId="584" xr:uid="{E4A0A389-3165-49CA-B509-8C74D5B752A3}"/>
    <cellStyle name="Normal 7" xfId="89" xr:uid="{00000000-0005-0000-0000-000020010000}"/>
    <cellStyle name="Normal 7 2" xfId="243" xr:uid="{00000000-0005-0000-0000-000021010000}"/>
    <cellStyle name="Normal 7 3" xfId="389" xr:uid="{00000000-0005-0000-0000-000022010000}"/>
    <cellStyle name="Normal 7 4" xfId="497" xr:uid="{00000000-0005-0000-0000-000023010000}"/>
    <cellStyle name="Normal 7 4 2" xfId="916" xr:uid="{29BEE805-AF9A-4B93-B7B0-49B708B3380A}"/>
    <cellStyle name="Normal 70" xfId="417" xr:uid="{00000000-0005-0000-0000-000024010000}"/>
    <cellStyle name="Normal 70 2" xfId="418" xr:uid="{00000000-0005-0000-0000-000025010000}"/>
    <cellStyle name="Normal 71" xfId="90" xr:uid="{00000000-0005-0000-0000-000026010000}"/>
    <cellStyle name="Normal 71 2" xfId="311" xr:uid="{00000000-0005-0000-0000-000027010000}"/>
    <cellStyle name="Normal 71 2 2" xfId="759" xr:uid="{BDD7C447-1AE5-44BE-9D22-8270C2976E7C}"/>
    <cellStyle name="Normal 71 3" xfId="498" xr:uid="{00000000-0005-0000-0000-000028010000}"/>
    <cellStyle name="Normal 71 3 2" xfId="917" xr:uid="{62F47FC1-4D92-4436-8BFB-FAF27CF09B1F}"/>
    <cellStyle name="Normal 71 4" xfId="585" xr:uid="{1CACF0ED-9CE1-418D-8867-00A6FBC7F67A}"/>
    <cellStyle name="Normal 72" xfId="91" xr:uid="{00000000-0005-0000-0000-000029010000}"/>
    <cellStyle name="Normal 72 2" xfId="312" xr:uid="{00000000-0005-0000-0000-00002A010000}"/>
    <cellStyle name="Normal 72 2 2" xfId="760" xr:uid="{C65E8154-B497-4247-A91C-086EA4AF602C}"/>
    <cellStyle name="Normal 72 3" xfId="499" xr:uid="{00000000-0005-0000-0000-00002B010000}"/>
    <cellStyle name="Normal 72 3 2" xfId="918" xr:uid="{B180CD2D-3D38-480A-A8E3-1496E1FB226B}"/>
    <cellStyle name="Normal 72 4" xfId="586" xr:uid="{D4EE506E-8235-4D3C-BA2C-4288E32B8204}"/>
    <cellStyle name="Normal 73" xfId="420" xr:uid="{00000000-0005-0000-0000-00002C010000}"/>
    <cellStyle name="Normal 73 2" xfId="842" xr:uid="{20625527-2B2A-4CBD-824F-5BC2A97D0EC3}"/>
    <cellStyle name="Normal 74" xfId="423" xr:uid="{00000000-0005-0000-0000-00002D010000}"/>
    <cellStyle name="Normal 74 2" xfId="843" xr:uid="{46F20D08-0944-44A8-B980-802011838DF9}"/>
    <cellStyle name="Normal 75" xfId="427" xr:uid="{00000000-0005-0000-0000-00002E010000}"/>
    <cellStyle name="Normal 75 2" xfId="846" xr:uid="{0C20576F-DA40-4E58-ABCA-4BF07FCADC6E}"/>
    <cellStyle name="Normal 76" xfId="92" xr:uid="{00000000-0005-0000-0000-00002F010000}"/>
    <cellStyle name="Normal 76 2" xfId="313" xr:uid="{00000000-0005-0000-0000-000030010000}"/>
    <cellStyle name="Normal 76 2 2" xfId="761" xr:uid="{45B45611-480E-41CA-8601-6DA44BFD2CB6}"/>
    <cellStyle name="Normal 76 3" xfId="500" xr:uid="{00000000-0005-0000-0000-000031010000}"/>
    <cellStyle name="Normal 76 3 2" xfId="919" xr:uid="{A9FB05C2-457C-4A5B-BDFB-D00EA79A4F18}"/>
    <cellStyle name="Normal 76 4" xfId="587" xr:uid="{17B02577-51F0-49D3-892D-ADCD56817A7D}"/>
    <cellStyle name="Normal 77" xfId="513" xr:uid="{00000000-0005-0000-0000-000032010000}"/>
    <cellStyle name="Normal 77 2" xfId="932" xr:uid="{533E5A66-3E45-42B7-BE92-00B8BB86288A}"/>
    <cellStyle name="Normal 79 2 3" xfId="933" xr:uid="{23CB430C-2B41-438B-B673-57E7028AA5B5}"/>
    <cellStyle name="Normal 8" xfId="93" xr:uid="{00000000-0005-0000-0000-000033010000}"/>
    <cellStyle name="Normal 8 2" xfId="244" xr:uid="{00000000-0005-0000-0000-000034010000}"/>
    <cellStyle name="Normal 8 3" xfId="314" xr:uid="{00000000-0005-0000-0000-000035010000}"/>
    <cellStyle name="Normal 8 3 2" xfId="762" xr:uid="{C0D7FB2C-A90A-4EA8-A1D6-F2EECD22E3E3}"/>
    <cellStyle name="Normal 8 4" xfId="501" xr:uid="{00000000-0005-0000-0000-000036010000}"/>
    <cellStyle name="Normal 8 4 2" xfId="920" xr:uid="{5987A7DC-DE7F-4A35-9C5F-5B9D04FDD807}"/>
    <cellStyle name="Normal 8 5" xfId="588" xr:uid="{D64B4E13-D534-4AA7-9C2F-F01A40E93C6D}"/>
    <cellStyle name="Normal 80" xfId="94" xr:uid="{00000000-0005-0000-0000-000037010000}"/>
    <cellStyle name="Normal 80 2" xfId="315" xr:uid="{00000000-0005-0000-0000-000038010000}"/>
    <cellStyle name="Normal 80 2 2" xfId="763" xr:uid="{A3B4E341-1C6E-4F5B-AAB4-24BB7E2BAC4E}"/>
    <cellStyle name="Normal 80 3" xfId="502" xr:uid="{00000000-0005-0000-0000-000039010000}"/>
    <cellStyle name="Normal 80 3 2" xfId="921" xr:uid="{5C75BB15-E724-4CCD-8CDE-FBE030B645AA}"/>
    <cellStyle name="Normal 80 4" xfId="589" xr:uid="{268D6E39-485B-4F64-9DB5-D0BE4FEF4305}"/>
    <cellStyle name="Normal 81" xfId="95" xr:uid="{00000000-0005-0000-0000-00003A010000}"/>
    <cellStyle name="Normal 81 2" xfId="316" xr:uid="{00000000-0005-0000-0000-00003B010000}"/>
    <cellStyle name="Normal 81 2 2" xfId="764" xr:uid="{EB8C180F-12FF-45C8-B4F9-2C95FC29F89F}"/>
    <cellStyle name="Normal 81 3" xfId="503" xr:uid="{00000000-0005-0000-0000-00003C010000}"/>
    <cellStyle name="Normal 81 3 2" xfId="922" xr:uid="{0D468E2E-07F2-4B2D-9EEE-7C3A138927C7}"/>
    <cellStyle name="Normal 81 4" xfId="590" xr:uid="{D86BF841-B4FE-4B7B-A674-29E490B97009}"/>
    <cellStyle name="Normal 82" xfId="96" xr:uid="{00000000-0005-0000-0000-00003D010000}"/>
    <cellStyle name="Normal 82 2" xfId="317" xr:uid="{00000000-0005-0000-0000-00003E010000}"/>
    <cellStyle name="Normal 82 2 2" xfId="765" xr:uid="{67940943-3BD0-4930-8DA7-C4376078ED7F}"/>
    <cellStyle name="Normal 82 3" xfId="504" xr:uid="{00000000-0005-0000-0000-00003F010000}"/>
    <cellStyle name="Normal 82 3 2" xfId="923" xr:uid="{1E5C8F25-5189-480F-A4A7-AB2397B878FC}"/>
    <cellStyle name="Normal 82 4" xfId="591" xr:uid="{243D7D22-E035-44E2-B3CF-A6F430A9F7D7}"/>
    <cellStyle name="Normal 84" xfId="97" xr:uid="{00000000-0005-0000-0000-000040010000}"/>
    <cellStyle name="Normal 84 2" xfId="318" xr:uid="{00000000-0005-0000-0000-000041010000}"/>
    <cellStyle name="Normal 84 2 2" xfId="766" xr:uid="{9811E3EE-0B26-4035-9C60-B6541E66296F}"/>
    <cellStyle name="Normal 84 3" xfId="505" xr:uid="{00000000-0005-0000-0000-000042010000}"/>
    <cellStyle name="Normal 84 3 2" xfId="924" xr:uid="{06950676-1005-4198-8C7D-600D6B1BC371}"/>
    <cellStyle name="Normal 84 4" xfId="592" xr:uid="{B4CEBA1E-D30B-4304-B78A-BC9DB0C31C7E}"/>
    <cellStyle name="Normal 85" xfId="98" xr:uid="{00000000-0005-0000-0000-000043010000}"/>
    <cellStyle name="Normal 85 2" xfId="319" xr:uid="{00000000-0005-0000-0000-000044010000}"/>
    <cellStyle name="Normal 85 2 2" xfId="767" xr:uid="{5719CBCB-2F9F-4C62-BE3E-F897496D5BF3}"/>
    <cellStyle name="Normal 85 3" xfId="506" xr:uid="{00000000-0005-0000-0000-000045010000}"/>
    <cellStyle name="Normal 85 3 2" xfId="925" xr:uid="{6228B5A7-8E42-44FA-9F18-6CF248BE356B}"/>
    <cellStyle name="Normal 85 4" xfId="593" xr:uid="{196C7C1D-8B8A-4CC4-B686-20ED1DD83392}"/>
    <cellStyle name="Normal 86" xfId="99" xr:uid="{00000000-0005-0000-0000-000046010000}"/>
    <cellStyle name="Normal 86 2" xfId="320" xr:uid="{00000000-0005-0000-0000-000047010000}"/>
    <cellStyle name="Normal 86 2 2" xfId="768" xr:uid="{54D2564B-C788-46C0-9787-E18913A28D98}"/>
    <cellStyle name="Normal 86 3" xfId="507" xr:uid="{00000000-0005-0000-0000-000048010000}"/>
    <cellStyle name="Normal 86 3 2" xfId="926" xr:uid="{FFC296D1-01D3-4AFC-B2CA-F505BA3FD9BE}"/>
    <cellStyle name="Normal 86 4" xfId="594" xr:uid="{E2376265-7579-492A-93F8-0FC4400BC0B8}"/>
    <cellStyle name="Normal 9" xfId="144" xr:uid="{00000000-0005-0000-0000-000049010000}"/>
    <cellStyle name="Normal 90" xfId="100" xr:uid="{00000000-0005-0000-0000-00004A010000}"/>
    <cellStyle name="Normal 90 2" xfId="321" xr:uid="{00000000-0005-0000-0000-00004B010000}"/>
    <cellStyle name="Normal 90 2 2" xfId="769" xr:uid="{3AD4B96E-5289-461D-826C-4CE2F17C9873}"/>
    <cellStyle name="Normal 90 3" xfId="508" xr:uid="{00000000-0005-0000-0000-00004C010000}"/>
    <cellStyle name="Normal 90 3 2" xfId="927" xr:uid="{DED819C5-8392-4546-8FB9-EAFBA203A371}"/>
    <cellStyle name="Normal 90 4" xfId="595" xr:uid="{374D4097-BEAC-4ADC-8AFE-339FE44F3BB8}"/>
    <cellStyle name="Normal 92" xfId="101" xr:uid="{00000000-0005-0000-0000-00004D010000}"/>
    <cellStyle name="Normal 92 2" xfId="322" xr:uid="{00000000-0005-0000-0000-00004E010000}"/>
    <cellStyle name="Normal 92 2 2" xfId="770" xr:uid="{7C72770E-10A6-4665-A855-3328924871C6}"/>
    <cellStyle name="Normal 92 3" xfId="509" xr:uid="{00000000-0005-0000-0000-00004F010000}"/>
    <cellStyle name="Normal 92 3 2" xfId="928" xr:uid="{6670110A-C3D6-4FBD-9CD2-680EE48979BB}"/>
    <cellStyle name="Normal 92 4" xfId="596" xr:uid="{9FD6A2EB-5389-4FE8-8D37-E4E638D802CD}"/>
    <cellStyle name="Normal 94" xfId="102" xr:uid="{00000000-0005-0000-0000-000050010000}"/>
    <cellStyle name="Normal 94 2" xfId="323" xr:uid="{00000000-0005-0000-0000-000051010000}"/>
    <cellStyle name="Normal 94 2 2" xfId="771" xr:uid="{48133DAB-48A9-45D2-AA3E-81E35E2CA205}"/>
    <cellStyle name="Normal 94 3" xfId="510" xr:uid="{00000000-0005-0000-0000-000052010000}"/>
    <cellStyle name="Normal 94 3 2" xfId="929" xr:uid="{B6E2B87A-A1C7-42A8-A43A-A19ECE4B7F27}"/>
    <cellStyle name="Normal 94 4" xfId="597" xr:uid="{D39B7DE3-EB5D-489F-A4B9-35D54B717B92}"/>
    <cellStyle name="Normal 97" xfId="103" xr:uid="{00000000-0005-0000-0000-000053010000}"/>
    <cellStyle name="Normal 97 2" xfId="324" xr:uid="{00000000-0005-0000-0000-000054010000}"/>
    <cellStyle name="Normal 97 2 2" xfId="772" xr:uid="{E2A61ED9-BD33-462B-9366-E10F4B7C9D1D}"/>
    <cellStyle name="Normal 97 3" xfId="511" xr:uid="{00000000-0005-0000-0000-000055010000}"/>
    <cellStyle name="Normal 97 3 2" xfId="930" xr:uid="{37124780-C5AE-4946-BFD3-1ABB571951E2}"/>
    <cellStyle name="Normal 97 4" xfId="598" xr:uid="{E5D00F12-B148-448F-B110-FE914D22397F}"/>
    <cellStyle name="Normal 98" xfId="104" xr:uid="{00000000-0005-0000-0000-000056010000}"/>
    <cellStyle name="Normal 98 2" xfId="325" xr:uid="{00000000-0005-0000-0000-000057010000}"/>
    <cellStyle name="Normal 98 2 2" xfId="773" xr:uid="{F8B0327D-1A14-4CD9-851F-9304D26D76E3}"/>
    <cellStyle name="Normal 98 3" xfId="512" xr:uid="{00000000-0005-0000-0000-000058010000}"/>
    <cellStyle name="Normal 98 3 2" xfId="931" xr:uid="{2E96B6A0-B891-4F76-AD17-D9389FF634A5}"/>
    <cellStyle name="Normal 98 4" xfId="599" xr:uid="{39F1F2BB-908D-41FA-89FF-EEDBF509FF11}"/>
    <cellStyle name="Normal_21 Exh B" xfId="399" xr:uid="{00000000-0005-0000-0000-000059010000}"/>
    <cellStyle name="Normal_Attachment GG Example 8 26 09" xfId="396" xr:uid="{00000000-0005-0000-0000-00005A010000}"/>
    <cellStyle name="Normal_Attachment GG Template ER11-28 11-18-10" xfId="393" xr:uid="{00000000-0005-0000-0000-00005B010000}"/>
    <cellStyle name="Normal_Attachment O Support - 2004 True-up" xfId="398" xr:uid="{00000000-0005-0000-0000-00005C010000}"/>
    <cellStyle name="Normal_Attachment Os for 2002 True-up" xfId="394" xr:uid="{00000000-0005-0000-0000-00005D010000}"/>
    <cellStyle name="Normal_statem~1" xfId="5" xr:uid="{00000000-0005-0000-0000-00005E010000}"/>
    <cellStyle name="Normal_statem~4" xfId="6" xr:uid="{00000000-0005-0000-0000-00005F010000}"/>
    <cellStyle name="Number" xfId="422" xr:uid="{00000000-0005-0000-0000-000060010000}"/>
    <cellStyle name="Percent" xfId="148" builtinId="5"/>
    <cellStyle name="Percent 2" xfId="7" xr:uid="{00000000-0005-0000-0000-000062010000}"/>
    <cellStyle name="Percent 2 2" xfId="159" xr:uid="{00000000-0005-0000-0000-000063010000}"/>
    <cellStyle name="Percent 2 3" xfId="392" xr:uid="{00000000-0005-0000-0000-000064010000}"/>
    <cellStyle name="Percent 3" xfId="105" xr:uid="{00000000-0005-0000-0000-000065010000}"/>
    <cellStyle name="Percent 4" xfId="146" xr:uid="{00000000-0005-0000-0000-000066010000}"/>
    <cellStyle name="Percent 5" xfId="150" xr:uid="{00000000-0005-0000-0000-000067010000}"/>
    <cellStyle name="Percent 5 2" xfId="359" xr:uid="{00000000-0005-0000-0000-000068010000}"/>
    <cellStyle name="Percent 5 2 2" xfId="807" xr:uid="{7DE8819F-6EDF-4355-999B-F48D92B612F7}"/>
    <cellStyle name="Percent 5 3" xfId="637" xr:uid="{2045B4CE-B016-41E6-B7B4-A553DCA97F6C}"/>
    <cellStyle name="Percent 6" xfId="153" xr:uid="{00000000-0005-0000-0000-000069010000}"/>
    <cellStyle name="Percent 6 2" xfId="362" xr:uid="{00000000-0005-0000-0000-00006A010000}"/>
    <cellStyle name="Percent 6 2 2" xfId="810" xr:uid="{DBCEAB2E-F82C-486F-8408-DBF483E30C47}"/>
    <cellStyle name="Percent 6 3" xfId="640" xr:uid="{7876A5FF-45A6-4203-8E29-E9937BF5EC16}"/>
    <cellStyle name="Percent 7" xfId="419" xr:uid="{00000000-0005-0000-0000-00006B010000}"/>
    <cellStyle name="SAPBEXaggData" xfId="106" xr:uid="{00000000-0005-0000-0000-00006C010000}"/>
    <cellStyle name="SAPBEXaggData 2" xfId="199" xr:uid="{00000000-0005-0000-0000-00006D010000}"/>
    <cellStyle name="SAPBEXaggData 2 2" xfId="659" xr:uid="{E8BD40A4-1C6F-46D9-B28B-8B8B0B1D58FA}"/>
    <cellStyle name="SAPBEXaggData 3" xfId="326" xr:uid="{00000000-0005-0000-0000-00006E010000}"/>
    <cellStyle name="SAPBEXaggData 3 2" xfId="774" xr:uid="{833FD2BE-79AA-4967-AAD6-33E2D196B476}"/>
    <cellStyle name="SAPBEXaggData 4" xfId="406" xr:uid="{00000000-0005-0000-0000-00006F010000}"/>
    <cellStyle name="SAPBEXaggData 4 2" xfId="840" xr:uid="{C18B7442-2903-4B3F-A817-DF7CD254EFA4}"/>
    <cellStyle name="SAPBEXaggData 5" xfId="600" xr:uid="{01ACE026-5C1F-4435-8F08-6FE74E9D3AF7}"/>
    <cellStyle name="SAPBEXaggDataEmph" xfId="107" xr:uid="{00000000-0005-0000-0000-000070010000}"/>
    <cellStyle name="SAPBEXaggDataEmph 2" xfId="200" xr:uid="{00000000-0005-0000-0000-000071010000}"/>
    <cellStyle name="SAPBEXaggDataEmph 2 2" xfId="660" xr:uid="{ED339A42-0AA5-4398-95BC-1425F6C7454F}"/>
    <cellStyle name="SAPBEXaggDataEmph 3" xfId="327" xr:uid="{00000000-0005-0000-0000-000072010000}"/>
    <cellStyle name="SAPBEXaggDataEmph 3 2" xfId="775" xr:uid="{82BAFCC0-E2A3-4C11-9BDD-B73EBD62284E}"/>
    <cellStyle name="SAPBEXaggDataEmph 4" xfId="601" xr:uid="{98868AE8-DD2D-4D67-A0C7-B5F4B2E5E50C}"/>
    <cellStyle name="SAPBEXaggItem" xfId="108" xr:uid="{00000000-0005-0000-0000-000073010000}"/>
    <cellStyle name="SAPBEXaggItem 2" xfId="201" xr:uid="{00000000-0005-0000-0000-000074010000}"/>
    <cellStyle name="SAPBEXaggItem 2 2" xfId="661" xr:uid="{6D90F44C-65ED-475B-8FA6-912E2C0FA57D}"/>
    <cellStyle name="SAPBEXaggItem 3" xfId="328" xr:uid="{00000000-0005-0000-0000-000075010000}"/>
    <cellStyle name="SAPBEXaggItem 3 2" xfId="776" xr:uid="{EA0A2289-253C-4AE6-B98C-421B57A31A8B}"/>
    <cellStyle name="SAPBEXaggItem 4" xfId="409" xr:uid="{00000000-0005-0000-0000-000076010000}"/>
    <cellStyle name="SAPBEXaggItem 4 2" xfId="841" xr:uid="{0AF60C36-3F32-45D2-968E-EF63646F238C}"/>
    <cellStyle name="SAPBEXaggItem 5" xfId="602" xr:uid="{06F876CF-A7F4-4ECA-84C2-CB55CB3D5423}"/>
    <cellStyle name="SAPBEXaggItemX" xfId="109" xr:uid="{00000000-0005-0000-0000-000077010000}"/>
    <cellStyle name="SAPBEXaggItemX 2" xfId="202" xr:uid="{00000000-0005-0000-0000-000078010000}"/>
    <cellStyle name="SAPBEXaggItemX 2 2" xfId="662" xr:uid="{ED9CD09B-7BF1-4991-8932-F16CEB1D1AA7}"/>
    <cellStyle name="SAPBEXaggItemX 3" xfId="234" xr:uid="{00000000-0005-0000-0000-000079010000}"/>
    <cellStyle name="SAPBEXaggItemX 3 2" xfId="691" xr:uid="{0E4ADB86-C074-4121-BABF-4A5835E93A23}"/>
    <cellStyle name="SAPBEXaggItemX 4" xfId="403" xr:uid="{00000000-0005-0000-0000-00007A010000}"/>
    <cellStyle name="SAPBEXaggItemX 4 2" xfId="837" xr:uid="{669BC576-BEF2-4DA3-B450-C274A995135E}"/>
    <cellStyle name="SAPBEXaggItemX 5" xfId="603" xr:uid="{FF33B918-A15D-42FD-B799-2D0F44A9B541}"/>
    <cellStyle name="SAPBEXchaText" xfId="110" xr:uid="{00000000-0005-0000-0000-00007B010000}"/>
    <cellStyle name="SAPBEXchaText 2" xfId="165" xr:uid="{00000000-0005-0000-0000-00007C010000}"/>
    <cellStyle name="SAPBEXchaText 2 2" xfId="236" xr:uid="{00000000-0005-0000-0000-00007D010000}"/>
    <cellStyle name="SAPBEXchaText 2 2 2" xfId="693" xr:uid="{FE88880A-70DF-41E2-B374-6C5516C4626B}"/>
    <cellStyle name="SAPBEXchaText 2 3" xfId="644" xr:uid="{0FB9EACF-B352-4812-8D54-0A7463DB8701}"/>
    <cellStyle name="SAPBEXchaText 3" xfId="203" xr:uid="{00000000-0005-0000-0000-00007E010000}"/>
    <cellStyle name="SAPBEXchaText 4" xfId="401" xr:uid="{00000000-0005-0000-0000-00007F010000}"/>
    <cellStyle name="SAPBEXchaText 4 2" xfId="835" xr:uid="{E03EC7F3-597A-46ED-A447-96B6397C4828}"/>
    <cellStyle name="SAPBEXchaText 5" xfId="604" xr:uid="{ADD83058-1312-4EB0-9FB8-7863B90664A6}"/>
    <cellStyle name="SAPBEXchaText_10-28-10" xfId="166" xr:uid="{00000000-0005-0000-0000-000080010000}"/>
    <cellStyle name="SAPBEXexcBad7" xfId="111" xr:uid="{00000000-0005-0000-0000-000081010000}"/>
    <cellStyle name="SAPBEXexcBad7 2" xfId="204" xr:uid="{00000000-0005-0000-0000-000082010000}"/>
    <cellStyle name="SAPBEXexcBad7 2 2" xfId="663" xr:uid="{B5AC3B49-50E0-4E43-9450-BBF2F8666683}"/>
    <cellStyle name="SAPBEXexcBad7 3" xfId="329" xr:uid="{00000000-0005-0000-0000-000083010000}"/>
    <cellStyle name="SAPBEXexcBad7 3 2" xfId="777" xr:uid="{44BA76FC-17C7-4FA1-B2CC-B95D9CC18F48}"/>
    <cellStyle name="SAPBEXexcBad7 4" xfId="605" xr:uid="{19017A6E-20D4-4DB7-8092-5256A6837063}"/>
    <cellStyle name="SAPBEXexcBad8" xfId="112" xr:uid="{00000000-0005-0000-0000-000084010000}"/>
    <cellStyle name="SAPBEXexcBad8 2" xfId="205" xr:uid="{00000000-0005-0000-0000-000085010000}"/>
    <cellStyle name="SAPBEXexcBad8 2 2" xfId="664" xr:uid="{2071264E-CB13-41A6-99E7-B978FE12ED99}"/>
    <cellStyle name="SAPBEXexcBad8 3" xfId="330" xr:uid="{00000000-0005-0000-0000-000086010000}"/>
    <cellStyle name="SAPBEXexcBad8 3 2" xfId="778" xr:uid="{0CE96320-D321-4EE8-B410-04F9E71F64F0}"/>
    <cellStyle name="SAPBEXexcBad8 4" xfId="606" xr:uid="{21543AC1-B4BA-4986-B045-812B38722FDD}"/>
    <cellStyle name="SAPBEXexcBad9" xfId="113" xr:uid="{00000000-0005-0000-0000-000087010000}"/>
    <cellStyle name="SAPBEXexcBad9 2" xfId="206" xr:uid="{00000000-0005-0000-0000-000088010000}"/>
    <cellStyle name="SAPBEXexcBad9 2 2" xfId="665" xr:uid="{A26A34A0-B4FA-4493-B4EC-369A2332B014}"/>
    <cellStyle name="SAPBEXexcBad9 3" xfId="331" xr:uid="{00000000-0005-0000-0000-000089010000}"/>
    <cellStyle name="SAPBEXexcBad9 3 2" xfId="779" xr:uid="{687CECEC-CBD3-4D02-B90B-CC50CAA95F5C}"/>
    <cellStyle name="SAPBEXexcBad9 4" xfId="607" xr:uid="{B6EE7806-AEAB-47B8-8138-BA5ED2FA6A07}"/>
    <cellStyle name="SAPBEXexcCritical4" xfId="114" xr:uid="{00000000-0005-0000-0000-00008A010000}"/>
    <cellStyle name="SAPBEXexcCritical4 2" xfId="207" xr:uid="{00000000-0005-0000-0000-00008B010000}"/>
    <cellStyle name="SAPBEXexcCritical4 2 2" xfId="666" xr:uid="{5A8B601D-743C-4F9C-9130-4D10FAE808C8}"/>
    <cellStyle name="SAPBEXexcCritical4 3" xfId="332" xr:uid="{00000000-0005-0000-0000-00008C010000}"/>
    <cellStyle name="SAPBEXexcCritical4 3 2" xfId="780" xr:uid="{754B549B-6FCF-4D49-9B58-529B519F9D2C}"/>
    <cellStyle name="SAPBEXexcCritical4 4" xfId="608" xr:uid="{BA6C5402-BDC1-43D3-86CB-E8AD7AA99C41}"/>
    <cellStyle name="SAPBEXexcCritical5" xfId="115" xr:uid="{00000000-0005-0000-0000-00008D010000}"/>
    <cellStyle name="SAPBEXexcCritical5 2" xfId="208" xr:uid="{00000000-0005-0000-0000-00008E010000}"/>
    <cellStyle name="SAPBEXexcCritical5 2 2" xfId="667" xr:uid="{BEE7840A-7275-4B20-83E9-724E0479BB9D}"/>
    <cellStyle name="SAPBEXexcCritical5 3" xfId="333" xr:uid="{00000000-0005-0000-0000-00008F010000}"/>
    <cellStyle name="SAPBEXexcCritical5 3 2" xfId="781" xr:uid="{6C5A7BBC-05D3-4B21-B3FE-EC83501FEA5C}"/>
    <cellStyle name="SAPBEXexcCritical5 4" xfId="609" xr:uid="{64F59ABD-C748-4CBE-B5B8-DA3060A05CF9}"/>
    <cellStyle name="SAPBEXexcCritical6" xfId="116" xr:uid="{00000000-0005-0000-0000-000090010000}"/>
    <cellStyle name="SAPBEXexcCritical6 2" xfId="209" xr:uid="{00000000-0005-0000-0000-000091010000}"/>
    <cellStyle name="SAPBEXexcCritical6 2 2" xfId="668" xr:uid="{558925FB-3532-4ADB-A572-371A0A244398}"/>
    <cellStyle name="SAPBEXexcCritical6 3" xfId="334" xr:uid="{00000000-0005-0000-0000-000092010000}"/>
    <cellStyle name="SAPBEXexcCritical6 3 2" xfId="782" xr:uid="{7B3B2566-9F76-4105-9604-ED621E3CEBE1}"/>
    <cellStyle name="SAPBEXexcCritical6 4" xfId="610" xr:uid="{91B9261B-524E-477E-B066-94DE2A011C06}"/>
    <cellStyle name="SAPBEXexcGood1" xfId="117" xr:uid="{00000000-0005-0000-0000-000093010000}"/>
    <cellStyle name="SAPBEXexcGood1 2" xfId="210" xr:uid="{00000000-0005-0000-0000-000094010000}"/>
    <cellStyle name="SAPBEXexcGood1 2 2" xfId="669" xr:uid="{A211570D-6877-4E6C-86DF-9A4782417B9E}"/>
    <cellStyle name="SAPBEXexcGood1 3" xfId="335" xr:uid="{00000000-0005-0000-0000-000095010000}"/>
    <cellStyle name="SAPBEXexcGood1 3 2" xfId="783" xr:uid="{B21466F1-9E88-4FD4-B6A5-2721D7F2555C}"/>
    <cellStyle name="SAPBEXexcGood1 4" xfId="611" xr:uid="{95A3343A-7439-49C5-ABFA-35616C97CE3E}"/>
    <cellStyle name="SAPBEXexcGood2" xfId="118" xr:uid="{00000000-0005-0000-0000-000096010000}"/>
    <cellStyle name="SAPBEXexcGood2 2" xfId="211" xr:uid="{00000000-0005-0000-0000-000097010000}"/>
    <cellStyle name="SAPBEXexcGood2 2 2" xfId="670" xr:uid="{5BBF2F75-3F32-4A1B-8763-F05993F7A947}"/>
    <cellStyle name="SAPBEXexcGood2 3" xfId="336" xr:uid="{00000000-0005-0000-0000-000098010000}"/>
    <cellStyle name="SAPBEXexcGood2 3 2" xfId="784" xr:uid="{D6C73E4A-1A1E-43BE-8520-1C763D9DA1CB}"/>
    <cellStyle name="SAPBEXexcGood2 4" xfId="612" xr:uid="{04352ED1-906C-47BC-946D-6577F1365AC2}"/>
    <cellStyle name="SAPBEXexcGood3" xfId="119" xr:uid="{00000000-0005-0000-0000-000099010000}"/>
    <cellStyle name="SAPBEXexcGood3 2" xfId="212" xr:uid="{00000000-0005-0000-0000-00009A010000}"/>
    <cellStyle name="SAPBEXexcGood3 2 2" xfId="671" xr:uid="{E3712A70-0357-406E-800D-296E49BA15C6}"/>
    <cellStyle name="SAPBEXexcGood3 3" xfId="337" xr:uid="{00000000-0005-0000-0000-00009B010000}"/>
    <cellStyle name="SAPBEXexcGood3 3 2" xfId="785" xr:uid="{18C6EF87-6F4F-4047-91FC-4B02A8981932}"/>
    <cellStyle name="SAPBEXexcGood3 4" xfId="613" xr:uid="{391019C1-44D2-4875-97B4-6A428360DFEF}"/>
    <cellStyle name="SAPBEXfilterDrill" xfId="120" xr:uid="{00000000-0005-0000-0000-00009C010000}"/>
    <cellStyle name="SAPBEXfilterDrill 2" xfId="213" xr:uid="{00000000-0005-0000-0000-00009D010000}"/>
    <cellStyle name="SAPBEXfilterDrill 3" xfId="338" xr:uid="{00000000-0005-0000-0000-00009E010000}"/>
    <cellStyle name="SAPBEXfilterDrill 3 2" xfId="786" xr:uid="{22F88E46-3BEB-4408-945B-2E8A032D3731}"/>
    <cellStyle name="SAPBEXfilterDrill 4" xfId="614" xr:uid="{E5921B74-C465-4F12-B7DF-AE487E199CF6}"/>
    <cellStyle name="SAPBEXfilterItem" xfId="121" xr:uid="{00000000-0005-0000-0000-00009F010000}"/>
    <cellStyle name="SAPBEXfilterItem 2" xfId="214" xr:uid="{00000000-0005-0000-0000-0000A0010000}"/>
    <cellStyle name="SAPBEXfilterItem 3" xfId="615" xr:uid="{8639847D-76F9-4A31-AC2F-EEB011DF4837}"/>
    <cellStyle name="SAPBEXfilterText" xfId="122" xr:uid="{00000000-0005-0000-0000-0000A1010000}"/>
    <cellStyle name="SAPBEXfilterText 2" xfId="167" xr:uid="{00000000-0005-0000-0000-0000A2010000}"/>
    <cellStyle name="SAPBEXformats" xfId="123" xr:uid="{00000000-0005-0000-0000-0000A3010000}"/>
    <cellStyle name="SAPBEXformats 2" xfId="168" xr:uid="{00000000-0005-0000-0000-0000A4010000}"/>
    <cellStyle name="SAPBEXformats 2 2" xfId="367" xr:uid="{00000000-0005-0000-0000-0000A5010000}"/>
    <cellStyle name="SAPBEXformats 2 2 2" xfId="813" xr:uid="{90068776-BA62-4694-93BC-155AF63C6CEB}"/>
    <cellStyle name="SAPBEXformats 2 3" xfId="645" xr:uid="{A79DAF53-4A5A-42F9-9442-608BE3910E62}"/>
    <cellStyle name="SAPBEXformats 3" xfId="215" xr:uid="{00000000-0005-0000-0000-0000A6010000}"/>
    <cellStyle name="SAPBEXformats 3 2" xfId="672" xr:uid="{11836F9F-0EA5-424A-8D4E-5A9CDCF82A75}"/>
    <cellStyle name="SAPBEXformats 4" xfId="339" xr:uid="{00000000-0005-0000-0000-0000A7010000}"/>
    <cellStyle name="SAPBEXformats 4 2" xfId="787" xr:uid="{C49C91FB-FCC4-400C-9CB4-536D0078EAE5}"/>
    <cellStyle name="SAPBEXformats 5" xfId="616" xr:uid="{CE30AA24-0A94-471D-B6BC-BCA7EA293F80}"/>
    <cellStyle name="SAPBEXformats_10-28-10" xfId="169" xr:uid="{00000000-0005-0000-0000-0000A8010000}"/>
    <cellStyle name="SAPBEXheaderItem" xfId="124" xr:uid="{00000000-0005-0000-0000-0000A9010000}"/>
    <cellStyle name="SAPBEXheaderItem 2" xfId="170" xr:uid="{00000000-0005-0000-0000-0000AA010000}"/>
    <cellStyle name="SAPBEXheaderItem 2 2" xfId="368" xr:uid="{00000000-0005-0000-0000-0000AB010000}"/>
    <cellStyle name="SAPBEXheaderItem 2 2 2" xfId="814" xr:uid="{FD8CACFC-4203-4347-9F03-2CA225F2427C}"/>
    <cellStyle name="SAPBEXheaderItem 2 3" xfId="646" xr:uid="{0329B680-F1D6-48B3-8063-8BEFE603D8D1}"/>
    <cellStyle name="SAPBEXheaderItem 3" xfId="340" xr:uid="{00000000-0005-0000-0000-0000AC010000}"/>
    <cellStyle name="SAPBEXheaderItem 3 2" xfId="788" xr:uid="{6123ECF6-20E6-46DE-A356-8DA9783CADE5}"/>
    <cellStyle name="SAPBEXheaderItem 4" xfId="617" xr:uid="{1F07F54A-B06B-49FF-8549-82332643519F}"/>
    <cellStyle name="SAPBEXheaderText" xfId="125" xr:uid="{00000000-0005-0000-0000-0000AD010000}"/>
    <cellStyle name="SAPBEXheaderText 2" xfId="171" xr:uid="{00000000-0005-0000-0000-0000AE010000}"/>
    <cellStyle name="SAPBEXheaderText 2 2" xfId="369" xr:uid="{00000000-0005-0000-0000-0000AF010000}"/>
    <cellStyle name="SAPBEXheaderText 2 2 2" xfId="815" xr:uid="{2BDCEDB9-5518-4B5C-A580-CED73B00C82D}"/>
    <cellStyle name="SAPBEXheaderText 2 3" xfId="647" xr:uid="{031139D4-780F-4200-9D51-DF5B011BCCB4}"/>
    <cellStyle name="SAPBEXheaderText 3" xfId="341" xr:uid="{00000000-0005-0000-0000-0000B0010000}"/>
    <cellStyle name="SAPBEXheaderText 3 2" xfId="789" xr:uid="{3BDA64DD-73E1-4727-B37A-2226FBD9BF09}"/>
    <cellStyle name="SAPBEXheaderText 4" xfId="618" xr:uid="{26693E3A-5334-4C95-9215-60D16911A4EE}"/>
    <cellStyle name="SAPBEXHLevel0" xfId="126" xr:uid="{00000000-0005-0000-0000-0000B1010000}"/>
    <cellStyle name="SAPBEXHLevel0 2" xfId="172" xr:uid="{00000000-0005-0000-0000-0000B2010000}"/>
    <cellStyle name="SAPBEXHLevel0 2 2" xfId="370" xr:uid="{00000000-0005-0000-0000-0000B3010000}"/>
    <cellStyle name="SAPBEXHLevel0 2 2 2" xfId="816" xr:uid="{E9A3EF83-1713-4A17-A20B-185736BDEE7C}"/>
    <cellStyle name="SAPBEXHLevel0 2 3" xfId="648" xr:uid="{028F2723-4F79-461E-A154-398A19B9CE33}"/>
    <cellStyle name="SAPBEXHLevel0 3" xfId="216" xr:uid="{00000000-0005-0000-0000-0000B4010000}"/>
    <cellStyle name="SAPBEXHLevel0 3 2" xfId="673" xr:uid="{34A03C33-3630-433C-ADF7-068D2208D3CE}"/>
    <cellStyle name="SAPBEXHLevel0 4" xfId="342" xr:uid="{00000000-0005-0000-0000-0000B5010000}"/>
    <cellStyle name="SAPBEXHLevel0 4 2" xfId="790" xr:uid="{3E5358DF-F9C4-44E4-A2C7-4AA4C1755C14}"/>
    <cellStyle name="SAPBEXHLevel0 5" xfId="619" xr:uid="{AC2466B9-2A26-4583-B0A4-A8F62240CABC}"/>
    <cellStyle name="SAPBEXHLevel0_10-28-10" xfId="173" xr:uid="{00000000-0005-0000-0000-0000B6010000}"/>
    <cellStyle name="SAPBEXHLevel0X" xfId="127" xr:uid="{00000000-0005-0000-0000-0000B7010000}"/>
    <cellStyle name="SAPBEXHLevel0X 2" xfId="174" xr:uid="{00000000-0005-0000-0000-0000B8010000}"/>
    <cellStyle name="SAPBEXHLevel0X 2 2" xfId="371" xr:uid="{00000000-0005-0000-0000-0000B9010000}"/>
    <cellStyle name="SAPBEXHLevel0X 2 2 2" xfId="817" xr:uid="{ABE68598-A30C-42DC-9FEE-80D9E49CD70C}"/>
    <cellStyle name="SAPBEXHLevel0X 2 3" xfId="649" xr:uid="{21D61068-5A74-4283-80C1-4859278845AC}"/>
    <cellStyle name="SAPBEXHLevel0X 3" xfId="217" xr:uid="{00000000-0005-0000-0000-0000BA010000}"/>
    <cellStyle name="SAPBEXHLevel0X 3 2" xfId="674" xr:uid="{6BA70FA5-4432-4267-A15C-A05EA643A54D}"/>
    <cellStyle name="SAPBEXHLevel0X 4" xfId="343" xr:uid="{00000000-0005-0000-0000-0000BB010000}"/>
    <cellStyle name="SAPBEXHLevel0X 4 2" xfId="791" xr:uid="{1A84EB9F-3D61-46F7-AD06-13B583F03D15}"/>
    <cellStyle name="SAPBEXHLevel0X 5" xfId="620" xr:uid="{3361571D-BC5B-44A5-A162-06056F2A6141}"/>
    <cellStyle name="SAPBEXHLevel0X_10-28-10" xfId="175" xr:uid="{00000000-0005-0000-0000-0000BC010000}"/>
    <cellStyle name="SAPBEXHLevel1" xfId="128" xr:uid="{00000000-0005-0000-0000-0000BD010000}"/>
    <cellStyle name="SAPBEXHLevel1 2" xfId="176" xr:uid="{00000000-0005-0000-0000-0000BE010000}"/>
    <cellStyle name="SAPBEXHLevel1 2 2" xfId="372" xr:uid="{00000000-0005-0000-0000-0000BF010000}"/>
    <cellStyle name="SAPBEXHLevel1 2 2 2" xfId="818" xr:uid="{0E5C4E58-829D-48AB-B470-6E38C64EE390}"/>
    <cellStyle name="SAPBEXHLevel1 2 3" xfId="650" xr:uid="{FDE92619-BEB6-4297-ACE4-E359E1E3F89C}"/>
    <cellStyle name="SAPBEXHLevel1 3" xfId="218" xr:uid="{00000000-0005-0000-0000-0000C0010000}"/>
    <cellStyle name="SAPBEXHLevel1 3 2" xfId="675" xr:uid="{6BE4FD26-A679-4D3A-BB0C-7590C7E0A000}"/>
    <cellStyle name="SAPBEXHLevel1 4" xfId="344" xr:uid="{00000000-0005-0000-0000-0000C1010000}"/>
    <cellStyle name="SAPBEXHLevel1 4 2" xfId="792" xr:uid="{0656CD8F-0AFF-4059-BFB2-A68D22568F37}"/>
    <cellStyle name="SAPBEXHLevel1 5" xfId="621" xr:uid="{067183E2-110A-44CC-AFF7-D10075075BAF}"/>
    <cellStyle name="SAPBEXHLevel1_10-28-10" xfId="177" xr:uid="{00000000-0005-0000-0000-0000C2010000}"/>
    <cellStyle name="SAPBEXHLevel1X" xfId="129" xr:uid="{00000000-0005-0000-0000-0000C3010000}"/>
    <cellStyle name="SAPBEXHLevel1X 2" xfId="178" xr:uid="{00000000-0005-0000-0000-0000C4010000}"/>
    <cellStyle name="SAPBEXHLevel1X 2 2" xfId="373" xr:uid="{00000000-0005-0000-0000-0000C5010000}"/>
    <cellStyle name="SAPBEXHLevel1X 2 2 2" xfId="819" xr:uid="{76B2702D-2352-4F35-8F19-B36B54761C37}"/>
    <cellStyle name="SAPBEXHLevel1X 2 3" xfId="651" xr:uid="{4304A90A-0282-41EE-BF81-F25709E45BCD}"/>
    <cellStyle name="SAPBEXHLevel1X 3" xfId="219" xr:uid="{00000000-0005-0000-0000-0000C6010000}"/>
    <cellStyle name="SAPBEXHLevel1X 3 2" xfId="676" xr:uid="{21B5A504-F05A-4F07-9F91-F1A9676A474C}"/>
    <cellStyle name="SAPBEXHLevel1X 4" xfId="345" xr:uid="{00000000-0005-0000-0000-0000C7010000}"/>
    <cellStyle name="SAPBEXHLevel1X 4 2" xfId="793" xr:uid="{8FCE7290-B5B9-4E46-B81A-CE7EB1F6B875}"/>
    <cellStyle name="SAPBEXHLevel1X 5" xfId="622" xr:uid="{B9A4E525-16F3-42B5-9CB8-928740B8BADA}"/>
    <cellStyle name="SAPBEXHLevel1X_10-28-10" xfId="179" xr:uid="{00000000-0005-0000-0000-0000C8010000}"/>
    <cellStyle name="SAPBEXHLevel2" xfId="130" xr:uid="{00000000-0005-0000-0000-0000C9010000}"/>
    <cellStyle name="SAPBEXHLevel2 2" xfId="180" xr:uid="{00000000-0005-0000-0000-0000CA010000}"/>
    <cellStyle name="SAPBEXHLevel2 2 2" xfId="374" xr:uid="{00000000-0005-0000-0000-0000CB010000}"/>
    <cellStyle name="SAPBEXHLevel2 2 2 2" xfId="820" xr:uid="{D6E8E5BB-4E10-4805-A510-F7D1769ECD1D}"/>
    <cellStyle name="SAPBEXHLevel2 2 3" xfId="652" xr:uid="{2EEFC5DD-0462-4ECB-AF42-2D3B63AF2FC2}"/>
    <cellStyle name="SAPBEXHLevel2 3" xfId="220" xr:uid="{00000000-0005-0000-0000-0000CC010000}"/>
    <cellStyle name="SAPBEXHLevel2 3 2" xfId="677" xr:uid="{9D3A0707-B74D-4FCC-AF3E-E676B66BF488}"/>
    <cellStyle name="SAPBEXHLevel2 4" xfId="346" xr:uid="{00000000-0005-0000-0000-0000CD010000}"/>
    <cellStyle name="SAPBEXHLevel2 4 2" xfId="794" xr:uid="{F23CF56B-D299-4F43-B4C6-E9414BC37840}"/>
    <cellStyle name="SAPBEXHLevel2 5" xfId="623" xr:uid="{0D2EE4AA-FE62-4638-980D-A5986203044C}"/>
    <cellStyle name="SAPBEXHLevel2_10-28-10" xfId="181" xr:uid="{00000000-0005-0000-0000-0000CE010000}"/>
    <cellStyle name="SAPBEXHLevel2X" xfId="131" xr:uid="{00000000-0005-0000-0000-0000CF010000}"/>
    <cellStyle name="SAPBEXHLevel2X 2" xfId="182" xr:uid="{00000000-0005-0000-0000-0000D0010000}"/>
    <cellStyle name="SAPBEXHLevel2X 2 2" xfId="375" xr:uid="{00000000-0005-0000-0000-0000D1010000}"/>
    <cellStyle name="SAPBEXHLevel2X 2 2 2" xfId="821" xr:uid="{6820DDB8-0337-40C6-89E9-FEB181AB2399}"/>
    <cellStyle name="SAPBEXHLevel2X 2 3" xfId="653" xr:uid="{E7EFB5F8-A7C7-43CF-909E-B64D00234263}"/>
    <cellStyle name="SAPBEXHLevel2X 3" xfId="221" xr:uid="{00000000-0005-0000-0000-0000D2010000}"/>
    <cellStyle name="SAPBEXHLevel2X 3 2" xfId="678" xr:uid="{B141C222-3DE2-4B8C-9106-4EEF08449DEA}"/>
    <cellStyle name="SAPBEXHLevel2X 4" xfId="347" xr:uid="{00000000-0005-0000-0000-0000D3010000}"/>
    <cellStyle name="SAPBEXHLevel2X 4 2" xfId="795" xr:uid="{2838EEE1-1DC2-4E3F-BDF8-7D87A9949628}"/>
    <cellStyle name="SAPBEXHLevel2X 5" xfId="624" xr:uid="{C5AB8866-139D-4656-B38D-843B091752CB}"/>
    <cellStyle name="SAPBEXHLevel2X_10-28-10" xfId="183" xr:uid="{00000000-0005-0000-0000-0000D4010000}"/>
    <cellStyle name="SAPBEXHLevel3" xfId="132" xr:uid="{00000000-0005-0000-0000-0000D5010000}"/>
    <cellStyle name="SAPBEXHLevel3 2" xfId="184" xr:uid="{00000000-0005-0000-0000-0000D6010000}"/>
    <cellStyle name="SAPBEXHLevel3 2 2" xfId="376" xr:uid="{00000000-0005-0000-0000-0000D7010000}"/>
    <cellStyle name="SAPBEXHLevel3 2 2 2" xfId="822" xr:uid="{67C18595-0AF0-4C72-8809-2F79366BAB2F}"/>
    <cellStyle name="SAPBEXHLevel3 2 3" xfId="654" xr:uid="{77D2D2E6-3641-4905-8E8B-04B8E34F3B06}"/>
    <cellStyle name="SAPBEXHLevel3 3" xfId="222" xr:uid="{00000000-0005-0000-0000-0000D8010000}"/>
    <cellStyle name="SAPBEXHLevel3 3 2" xfId="679" xr:uid="{5D8C5732-1E95-4426-BBC2-1B92D4B3BC19}"/>
    <cellStyle name="SAPBEXHLevel3 4" xfId="348" xr:uid="{00000000-0005-0000-0000-0000D9010000}"/>
    <cellStyle name="SAPBEXHLevel3 4 2" xfId="796" xr:uid="{6DBE58DB-9099-4F20-8E87-9E8B6B7520D2}"/>
    <cellStyle name="SAPBEXHLevel3 5" xfId="625" xr:uid="{927A33B8-92A1-4ABA-BAC8-4B92265241ED}"/>
    <cellStyle name="SAPBEXHLevel3_10-28-10" xfId="185" xr:uid="{00000000-0005-0000-0000-0000DA010000}"/>
    <cellStyle name="SAPBEXHLevel3X" xfId="133" xr:uid="{00000000-0005-0000-0000-0000DB010000}"/>
    <cellStyle name="SAPBEXHLevel3X 2" xfId="186" xr:uid="{00000000-0005-0000-0000-0000DC010000}"/>
    <cellStyle name="SAPBEXHLevel3X 2 2" xfId="377" xr:uid="{00000000-0005-0000-0000-0000DD010000}"/>
    <cellStyle name="SAPBEXHLevel3X 2 2 2" xfId="823" xr:uid="{A333D250-B58E-405C-91DD-8BC7E984FAC3}"/>
    <cellStyle name="SAPBEXHLevel3X 2 3" xfId="655" xr:uid="{A5140958-459A-45A0-AB70-B9E6609B4ECB}"/>
    <cellStyle name="SAPBEXHLevel3X 3" xfId="223" xr:uid="{00000000-0005-0000-0000-0000DE010000}"/>
    <cellStyle name="SAPBEXHLevel3X 3 2" xfId="680" xr:uid="{1A688F14-2EF8-4954-BEEE-FADD0D6732AE}"/>
    <cellStyle name="SAPBEXHLevel3X 4" xfId="349" xr:uid="{00000000-0005-0000-0000-0000DF010000}"/>
    <cellStyle name="SAPBEXHLevel3X 4 2" xfId="797" xr:uid="{D4D87EF8-AB9C-46A9-A44B-7E753E5A3D12}"/>
    <cellStyle name="SAPBEXHLevel3X 5" xfId="626" xr:uid="{84A34D86-44CE-4342-A294-725C6CF90EF0}"/>
    <cellStyle name="SAPBEXHLevel3X_10-28-10" xfId="187" xr:uid="{00000000-0005-0000-0000-0000E0010000}"/>
    <cellStyle name="SAPBEXresData" xfId="134" xr:uid="{00000000-0005-0000-0000-0000E1010000}"/>
    <cellStyle name="SAPBEXresData 2" xfId="224" xr:uid="{00000000-0005-0000-0000-0000E2010000}"/>
    <cellStyle name="SAPBEXresData 2 2" xfId="681" xr:uid="{9CAE525D-A078-41B9-8663-1A247AE9AC7A}"/>
    <cellStyle name="SAPBEXresData 3" xfId="350" xr:uid="{00000000-0005-0000-0000-0000E3010000}"/>
    <cellStyle name="SAPBEXresData 3 2" xfId="798" xr:uid="{C3EA5CC0-D20F-4284-9DB4-7EAA37D6D88B}"/>
    <cellStyle name="SAPBEXresData 4" xfId="627" xr:uid="{FE51B435-3ED8-47F6-BC1F-7641B7034D9A}"/>
    <cellStyle name="SAPBEXresDataEmph" xfId="135" xr:uid="{00000000-0005-0000-0000-0000E4010000}"/>
    <cellStyle name="SAPBEXresDataEmph 2" xfId="225" xr:uid="{00000000-0005-0000-0000-0000E5010000}"/>
    <cellStyle name="SAPBEXresDataEmph 2 2" xfId="682" xr:uid="{0714507A-8F2A-436A-8B86-11D2B66A35B7}"/>
    <cellStyle name="SAPBEXresDataEmph 3" xfId="351" xr:uid="{00000000-0005-0000-0000-0000E6010000}"/>
    <cellStyle name="SAPBEXresDataEmph 3 2" xfId="799" xr:uid="{65F93794-045C-4068-8C28-BD40CE944510}"/>
    <cellStyle name="SAPBEXresDataEmph 4" xfId="628" xr:uid="{66D9DD05-9C29-410B-8E7C-2A80BAB5CC31}"/>
    <cellStyle name="SAPBEXresItem" xfId="136" xr:uid="{00000000-0005-0000-0000-0000E7010000}"/>
    <cellStyle name="SAPBEXresItem 2" xfId="226" xr:uid="{00000000-0005-0000-0000-0000E8010000}"/>
    <cellStyle name="SAPBEXresItem 2 2" xfId="683" xr:uid="{37969E13-D9A9-4BD7-86C5-3C595512EB58}"/>
    <cellStyle name="SAPBEXresItem 3" xfId="352" xr:uid="{00000000-0005-0000-0000-0000E9010000}"/>
    <cellStyle name="SAPBEXresItem 3 2" xfId="800" xr:uid="{8367653F-529E-45F3-989A-3C4A6423D866}"/>
    <cellStyle name="SAPBEXresItem 4" xfId="629" xr:uid="{E5FF9D13-6D41-4EC9-8CAB-3B62FAD40D99}"/>
    <cellStyle name="SAPBEXresItemX" xfId="137" xr:uid="{00000000-0005-0000-0000-0000EA010000}"/>
    <cellStyle name="SAPBEXresItemX 2" xfId="227" xr:uid="{00000000-0005-0000-0000-0000EB010000}"/>
    <cellStyle name="SAPBEXresItemX 2 2" xfId="684" xr:uid="{D30617B7-8847-412A-BCD3-3E770A6F8B7B}"/>
    <cellStyle name="SAPBEXresItemX 3" xfId="353" xr:uid="{00000000-0005-0000-0000-0000EC010000}"/>
    <cellStyle name="SAPBEXresItemX 3 2" xfId="801" xr:uid="{7240450D-4B28-4A9D-A721-56AE48F9C872}"/>
    <cellStyle name="SAPBEXresItemX 4" xfId="630" xr:uid="{A175C5A7-124B-4CCA-82B7-E09E4A61A9BC}"/>
    <cellStyle name="SAPBEXstdData" xfId="138" xr:uid="{00000000-0005-0000-0000-0000ED010000}"/>
    <cellStyle name="SAPBEXstdData 2" xfId="228" xr:uid="{00000000-0005-0000-0000-0000EE010000}"/>
    <cellStyle name="SAPBEXstdData 2 2" xfId="685" xr:uid="{DC9EF3D8-2CCF-4BDC-8D44-6B90F4DCCE00}"/>
    <cellStyle name="SAPBEXstdData 3" xfId="354" xr:uid="{00000000-0005-0000-0000-0000EF010000}"/>
    <cellStyle name="SAPBEXstdData 3 2" xfId="802" xr:uid="{D0DFAD59-D013-4D6B-AA5B-21897C50C605}"/>
    <cellStyle name="SAPBEXstdData 4" xfId="405" xr:uid="{00000000-0005-0000-0000-0000F0010000}"/>
    <cellStyle name="SAPBEXstdData 4 2" xfId="839" xr:uid="{20EB4FE1-50AD-46EE-A48A-8A9493206298}"/>
    <cellStyle name="SAPBEXstdData 5" xfId="631" xr:uid="{92E13F39-9E8F-421F-B965-BE52B2306BE6}"/>
    <cellStyle name="SAPBEXstdDataEmph" xfId="139" xr:uid="{00000000-0005-0000-0000-0000F1010000}"/>
    <cellStyle name="SAPBEXstdDataEmph 2" xfId="229" xr:uid="{00000000-0005-0000-0000-0000F2010000}"/>
    <cellStyle name="SAPBEXstdDataEmph 2 2" xfId="686" xr:uid="{976FA3A4-DD35-4A9C-B624-532FEBA99688}"/>
    <cellStyle name="SAPBEXstdDataEmph 3" xfId="355" xr:uid="{00000000-0005-0000-0000-0000F3010000}"/>
    <cellStyle name="SAPBEXstdDataEmph 3 2" xfId="803" xr:uid="{8FB4F545-99C2-4AA6-BB53-DB41B13E8960}"/>
    <cellStyle name="SAPBEXstdDataEmph 4" xfId="632" xr:uid="{EACEF541-A4A5-43F3-B04F-A40E608B80CC}"/>
    <cellStyle name="SAPBEXstdItem" xfId="140" xr:uid="{00000000-0005-0000-0000-0000F4010000}"/>
    <cellStyle name="SAPBEXstdItem 2" xfId="164" xr:uid="{00000000-0005-0000-0000-0000F5010000}"/>
    <cellStyle name="SAPBEXstdItem 2 2" xfId="378" xr:uid="{00000000-0005-0000-0000-0000F6010000}"/>
    <cellStyle name="SAPBEXstdItem 2 2 2" xfId="824" xr:uid="{E121D797-DC93-48F6-9114-79815951D16A}"/>
    <cellStyle name="SAPBEXstdItem 2 3" xfId="643" xr:uid="{C4DDE57E-BBE2-4594-892E-8105222CB6BD}"/>
    <cellStyle name="SAPBEXstdItem 3" xfId="230" xr:uid="{00000000-0005-0000-0000-0000F7010000}"/>
    <cellStyle name="SAPBEXstdItem 3 2" xfId="687" xr:uid="{56DD6125-6222-4FC8-A9DA-5FE78E1E26D0}"/>
    <cellStyle name="SAPBEXstdItem 4" xfId="356" xr:uid="{00000000-0005-0000-0000-0000F8010000}"/>
    <cellStyle name="SAPBEXstdItem 4 2" xfId="804" xr:uid="{F1354607-F48E-472C-BE3E-124DAA8CD2E3}"/>
    <cellStyle name="SAPBEXstdItem 5" xfId="404" xr:uid="{00000000-0005-0000-0000-0000F9010000}"/>
    <cellStyle name="SAPBEXstdItem 5 2" xfId="838" xr:uid="{F4F943C5-9490-4DA1-9B8F-51754F561841}"/>
    <cellStyle name="SAPBEXstdItem 6" xfId="633" xr:uid="{5D7CCDD3-D020-41CA-8D3A-8660357D2817}"/>
    <cellStyle name="SAPBEXstdItem_10-28-10" xfId="188" xr:uid="{00000000-0005-0000-0000-0000FA010000}"/>
    <cellStyle name="SAPBEXstdItemX" xfId="141" xr:uid="{00000000-0005-0000-0000-0000FB010000}"/>
    <cellStyle name="SAPBEXstdItemX 2" xfId="189" xr:uid="{00000000-0005-0000-0000-0000FC010000}"/>
    <cellStyle name="SAPBEXstdItemX 2 2" xfId="235" xr:uid="{00000000-0005-0000-0000-0000FD010000}"/>
    <cellStyle name="SAPBEXstdItemX 2 2 2" xfId="692" xr:uid="{CAE97084-DD36-40EC-93AF-22C57E703028}"/>
    <cellStyle name="SAPBEXstdItemX 2 3" xfId="656" xr:uid="{6425CE17-B031-4B0E-8818-F3627CF8C060}"/>
    <cellStyle name="SAPBEXstdItemX 3" xfId="231" xr:uid="{00000000-0005-0000-0000-0000FE010000}"/>
    <cellStyle name="SAPBEXstdItemX 3 2" xfId="688" xr:uid="{D9338E5C-F95D-48D3-A891-10A376E88C75}"/>
    <cellStyle name="SAPBEXstdItemX 4" xfId="402" xr:uid="{00000000-0005-0000-0000-0000FF010000}"/>
    <cellStyle name="SAPBEXstdItemX 4 2" xfId="836" xr:uid="{C1FDA7B1-828F-4BC2-8D3B-0B00078758CB}"/>
    <cellStyle name="SAPBEXstdItemX 5" xfId="634" xr:uid="{41344267-9AF5-467E-8D2D-61600C9A3369}"/>
    <cellStyle name="SAPBEXstdItemX_10-28-10" xfId="190" xr:uid="{00000000-0005-0000-0000-000000020000}"/>
    <cellStyle name="SAPBEXtitle" xfId="142" xr:uid="{00000000-0005-0000-0000-000001020000}"/>
    <cellStyle name="SAPBEXtitle 2" xfId="191" xr:uid="{00000000-0005-0000-0000-000002020000}"/>
    <cellStyle name="SAPBEXundefined" xfId="143" xr:uid="{00000000-0005-0000-0000-000003020000}"/>
    <cellStyle name="SAPBEXundefined 2" xfId="232" xr:uid="{00000000-0005-0000-0000-000004020000}"/>
    <cellStyle name="SAPBEXundefined 2 2" xfId="689" xr:uid="{6F0391D9-EF72-4D33-8D24-0D9158C23666}"/>
    <cellStyle name="SAPBEXundefined 3" xfId="357" xr:uid="{00000000-0005-0000-0000-000005020000}"/>
    <cellStyle name="SAPBEXundefined 3 2" xfId="805" xr:uid="{F944FE81-2EBE-4414-A837-F521C559F6D2}"/>
    <cellStyle name="SAPBEXundefined 4" xfId="635" xr:uid="{E9D6F5F4-4BA0-433B-91D2-FD4AB8110840}"/>
    <cellStyle name="Single Border" xfId="517" xr:uid="{00000000-0005-0000-0000-000006020000}"/>
  </cellStyles>
  <dxfs count="0"/>
  <tableStyles count="0" defaultTableStyle="TableStyleMedium9" defaultPivotStyle="PivotStyleLight16"/>
  <colors>
    <mruColors>
      <color rgb="FFFFFF99"/>
      <color rgb="FF66FFFF"/>
      <color rgb="FFFF99FF"/>
      <color rgb="FF66FF99"/>
      <color rgb="FFFF66FF"/>
      <color rgb="FFFFFFCC"/>
      <color rgb="FF0000CC"/>
      <color rgb="FF0033CC"/>
      <color rgb="FFFF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55"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ustomXml" Target="../customXml/item3.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drawings/_rels/drawing15.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gif"/></Relationships>
</file>

<file path=xl/drawings/_rels/drawing16.xml.rels><?xml version="1.0" encoding="UTF-8" standalone="yes"?>
<Relationships xmlns="http://schemas.openxmlformats.org/package/2006/relationships"><Relationship Id="rId1" Type="http://schemas.openxmlformats.org/officeDocument/2006/relationships/image" Target="../media/image2.gif"/></Relationships>
</file>

<file path=xl/drawings/drawing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6E64343B-EECB-477B-9FAB-CFA4E915209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X0A0T</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EF43452C-75B7-4E3E-B29E-31A8FDBE07A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X10A0T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D3115445-D7B1-41F1-B69E-C4AF8D46C5A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X10A0T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 name="TextBox 4">
          <a:extLst>
            <a:ext uri="{FF2B5EF4-FFF2-40B4-BE49-F238E27FC236}">
              <a16:creationId xmlns:a16="http://schemas.microsoft.com/office/drawing/2014/main" id="{101B897B-9A73-48A9-9DDC-CD15EA9230D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X10A0T</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3AA439E5-9E8C-414C-9C37-ADC8729E86A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X11A0T</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565AB748-3483-4412-817F-40FB27F8586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X12A0T</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D428E1A8-93A2-4B94-897E-E918D7BD0CA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X13A0T</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ED35FD45-24EE-4505-B74C-13BEC846F20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X14A0T</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13</xdr:row>
      <xdr:rowOff>0</xdr:rowOff>
    </xdr:from>
    <xdr:to>
      <xdr:col>50</xdr:col>
      <xdr:colOff>0</xdr:colOff>
      <xdr:row>73</xdr:row>
      <xdr:rowOff>0</xdr:rowOff>
    </xdr:to>
    <xdr:pic>
      <xdr:nvPicPr>
        <xdr:cNvPr id="4" name="BExKI2T1D11014DREFDGSMJ45J9W" hidden="1">
          <a:extLst>
            <a:ext uri="{FF2B5EF4-FFF2-40B4-BE49-F238E27FC236}">
              <a16:creationId xmlns:a16="http://schemas.microsoft.com/office/drawing/2014/main" id="{00000000-0008-0000-0F00-000004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47675"/>
          <a:ext cx="43916600" cy="11249025"/>
        </a:xfrm>
        <a:prstGeom prst="rect">
          <a:avLst/>
        </a:prstGeom>
      </xdr:spPr>
    </xdr:pic>
    <xdr:clientData/>
  </xdr:twoCellAnchor>
  <xdr:twoCellAnchor>
    <xdr:from>
      <xdr:col>1</xdr:col>
      <xdr:colOff>0</xdr:colOff>
      <xdr:row>1</xdr:row>
      <xdr:rowOff>0</xdr:rowOff>
    </xdr:from>
    <xdr:to>
      <xdr:col>2</xdr:col>
      <xdr:colOff>0</xdr:colOff>
      <xdr:row>1</xdr:row>
      <xdr:rowOff>244475</xdr:rowOff>
    </xdr:to>
    <xdr:pic>
      <xdr:nvPicPr>
        <xdr:cNvPr id="5" name="BExD92FPK3REG9B5YYM52BQW2UUC" hidden="1">
          <a:extLst>
            <a:ext uri="{FF2B5EF4-FFF2-40B4-BE49-F238E27FC236}">
              <a16:creationId xmlns:a16="http://schemas.microsoft.com/office/drawing/2014/main" id="{00000000-0008-0000-0F00-000005000000}"/>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2416175" cy="244475"/>
        </a:xfrm>
        <a:prstGeom prst="rect">
          <a:avLst/>
        </a:prstGeom>
      </xdr:spPr>
    </xdr:pic>
    <xdr:clientData/>
  </xdr:twoCellAnchor>
  <xdr:twoCellAnchor>
    <xdr:from>
      <xdr:col>1</xdr:col>
      <xdr:colOff>0</xdr:colOff>
      <xdr:row>10</xdr:row>
      <xdr:rowOff>0</xdr:rowOff>
    </xdr:from>
    <xdr:to>
      <xdr:col>2</xdr:col>
      <xdr:colOff>0</xdr:colOff>
      <xdr:row>10</xdr:row>
      <xdr:rowOff>244475</xdr:rowOff>
    </xdr:to>
    <xdr:pic>
      <xdr:nvPicPr>
        <xdr:cNvPr id="6" name="BExD92FPK3REG9B5YYM52BQW2UUC" hidden="1">
          <a:extLst>
            <a:ext uri="{FF2B5EF4-FFF2-40B4-BE49-F238E27FC236}">
              <a16:creationId xmlns:a16="http://schemas.microsoft.com/office/drawing/2014/main" id="{00000000-0008-0000-0F00-000006000000}"/>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714500" cy="244475"/>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0A44CF31-08D6-4A11-B86E-AF1C1600450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X15A0T</a:t>
          </a:r>
        </a:p>
      </xdr:txBody>
    </xdr:sp>
    <xdr:clientData/>
  </xdr:twoCellAnchor>
  <xdr:twoCellAnchor>
    <xdr:from>
      <xdr:col>1</xdr:col>
      <xdr:colOff>63498</xdr:colOff>
      <xdr:row>2</xdr:row>
      <xdr:rowOff>74081</xdr:rowOff>
    </xdr:from>
    <xdr:to>
      <xdr:col>1</xdr:col>
      <xdr:colOff>126998</xdr:colOff>
      <xdr:row>2</xdr:row>
      <xdr:rowOff>176673</xdr:rowOff>
    </xdr:to>
    <xdr:sp macro="" textlink="">
      <xdr:nvSpPr>
        <xdr:cNvPr id="3" name="TextBox 2">
          <a:extLst>
            <a:ext uri="{FF2B5EF4-FFF2-40B4-BE49-F238E27FC236}">
              <a16:creationId xmlns:a16="http://schemas.microsoft.com/office/drawing/2014/main" id="{6F1CE0AF-592A-4A32-9F64-360C9C2564BD}"/>
            </a:ext>
          </a:extLst>
        </xdr:cNvPr>
        <xdr:cNvSpPr txBox="1"/>
      </xdr:nvSpPr>
      <xdr:spPr>
        <a:xfrm>
          <a:off x="749298" y="493181"/>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X15A0H</a:t>
          </a:r>
        </a:p>
      </xdr:txBody>
    </xdr:sp>
    <xdr:clientData/>
  </xdr:twoCellAnchor>
  <xdr:twoCellAnchor>
    <xdr:from>
      <xdr:col>1</xdr:col>
      <xdr:colOff>0</xdr:colOff>
      <xdr:row>10</xdr:row>
      <xdr:rowOff>0</xdr:rowOff>
    </xdr:from>
    <xdr:to>
      <xdr:col>2</xdr:col>
      <xdr:colOff>0</xdr:colOff>
      <xdr:row>10</xdr:row>
      <xdr:rowOff>244475</xdr:rowOff>
    </xdr:to>
    <xdr:pic>
      <xdr:nvPicPr>
        <xdr:cNvPr id="7" name="BExD92FPK3REG9B5YYM52BQW2UUC" hidden="1">
          <a:extLst>
            <a:ext uri="{FF2B5EF4-FFF2-40B4-BE49-F238E27FC236}">
              <a16:creationId xmlns:a16="http://schemas.microsoft.com/office/drawing/2014/main" id="{65DC1C31-42DD-4122-846A-0FCC17D2C5CB}"/>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5800" y="2165350"/>
          <a:ext cx="1168400" cy="244475"/>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8" name="TextBox 7">
          <a:extLst>
            <a:ext uri="{FF2B5EF4-FFF2-40B4-BE49-F238E27FC236}">
              <a16:creationId xmlns:a16="http://schemas.microsoft.com/office/drawing/2014/main" id="{B146B012-4A7A-4B66-BC30-1B035B7FEDB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X15A0T</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0</xdr:row>
      <xdr:rowOff>244475</xdr:rowOff>
    </xdr:to>
    <xdr:pic>
      <xdr:nvPicPr>
        <xdr:cNvPr id="3" name="BExD92FPK3REG9B5YYM52BQW2UUC" hidden="1">
          <a:extLst>
            <a:ext uri="{FF2B5EF4-FFF2-40B4-BE49-F238E27FC236}">
              <a16:creationId xmlns:a16="http://schemas.microsoft.com/office/drawing/2014/main" id="{00000000-0008-0000-1000-000003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0" y="190500"/>
          <a:ext cx="1190625" cy="234950"/>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90544A89-4C82-4664-B6AB-019924B5BF7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X16A0T</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0B490175-A6E4-47BB-B96C-8E6EDD26040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X17A0T</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125469DB-5FFE-4BAE-BFB6-BFB3CAA58D9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X18A0T</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6AB79C13-B7A7-46D7-BA3F-D2E28DCFD0A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X19A0T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9D541EE9-D973-4AB7-B2BA-A5DFD2A3CDD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X1A0T</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6D6F4130-00E1-42F9-92B9-E22C22AC469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X20A0T</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133C53EE-C30C-427E-91D2-648EEC85B4A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X21A0T</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4CBAB4B3-A530-492A-B316-576F9E854B3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X22A0T</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0</xdr:row>
      <xdr:rowOff>3175</xdr:rowOff>
    </xdr:from>
    <xdr:to>
      <xdr:col>0</xdr:col>
      <xdr:colOff>0</xdr:colOff>
      <xdr:row>0</xdr:row>
      <xdr:rowOff>105767</xdr:rowOff>
    </xdr:to>
    <xdr:sp macro="" textlink="">
      <xdr:nvSpPr>
        <xdr:cNvPr id="3" name="TextBox 2">
          <a:extLst>
            <a:ext uri="{FF2B5EF4-FFF2-40B4-BE49-F238E27FC236}">
              <a16:creationId xmlns:a16="http://schemas.microsoft.com/office/drawing/2014/main" id="{BC9A6A9A-3B40-4026-B128-E64385809C87}"/>
            </a:ext>
          </a:extLst>
        </xdr:cNvPr>
        <xdr:cNvSpPr txBox="1"/>
      </xdr:nvSpPr>
      <xdr:spPr>
        <a:xfrm>
          <a:off x="0" y="3175"/>
          <a:ext cx="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X23A0T</a:t>
          </a:r>
        </a:p>
      </xdr:txBody>
    </xdr:sp>
    <xdr:clientData/>
  </xdr:twoCellAnchor>
  <xdr:twoCellAnchor>
    <xdr:from>
      <xdr:col>0</xdr:col>
      <xdr:colOff>0</xdr:colOff>
      <xdr:row>1</xdr:row>
      <xdr:rowOff>0</xdr:rowOff>
    </xdr:from>
    <xdr:to>
      <xdr:col>1</xdr:col>
      <xdr:colOff>63500</xdr:colOff>
      <xdr:row>1</xdr:row>
      <xdr:rowOff>102592</xdr:rowOff>
    </xdr:to>
    <xdr:sp macro="" textlink="">
      <xdr:nvSpPr>
        <xdr:cNvPr id="4" name="TextBox 3">
          <a:extLst>
            <a:ext uri="{FF2B5EF4-FFF2-40B4-BE49-F238E27FC236}">
              <a16:creationId xmlns:a16="http://schemas.microsoft.com/office/drawing/2014/main" id="{89C05B70-F50D-4516-BE60-6B3251F641A8}"/>
            </a:ext>
          </a:extLst>
        </xdr:cNvPr>
        <xdr:cNvSpPr txBox="1"/>
      </xdr:nvSpPr>
      <xdr:spPr>
        <a:xfrm>
          <a:off x="0" y="196850"/>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X23A0H</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3175</xdr:rowOff>
    </xdr:from>
    <xdr:to>
      <xdr:col>0</xdr:col>
      <xdr:colOff>0</xdr:colOff>
      <xdr:row>0</xdr:row>
      <xdr:rowOff>105767</xdr:rowOff>
    </xdr:to>
    <xdr:sp macro="" textlink="">
      <xdr:nvSpPr>
        <xdr:cNvPr id="3" name="TextBox 2">
          <a:extLst>
            <a:ext uri="{FF2B5EF4-FFF2-40B4-BE49-F238E27FC236}">
              <a16:creationId xmlns:a16="http://schemas.microsoft.com/office/drawing/2014/main" id="{E2718177-FF9B-47D6-B4D0-8E06AFA3AF9C}"/>
            </a:ext>
          </a:extLst>
        </xdr:cNvPr>
        <xdr:cNvSpPr txBox="1"/>
      </xdr:nvSpPr>
      <xdr:spPr>
        <a:xfrm>
          <a:off x="0" y="3175"/>
          <a:ext cx="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X24A0T</a:t>
          </a:r>
        </a:p>
      </xdr:txBody>
    </xdr:sp>
    <xdr:clientData/>
  </xdr:twoCellAnchor>
  <xdr:twoCellAnchor>
    <xdr:from>
      <xdr:col>6</xdr:col>
      <xdr:colOff>33618</xdr:colOff>
      <xdr:row>1</xdr:row>
      <xdr:rowOff>56030</xdr:rowOff>
    </xdr:from>
    <xdr:to>
      <xdr:col>6</xdr:col>
      <xdr:colOff>97118</xdr:colOff>
      <xdr:row>1</xdr:row>
      <xdr:rowOff>158622</xdr:rowOff>
    </xdr:to>
    <xdr:sp macro="" textlink="">
      <xdr:nvSpPr>
        <xdr:cNvPr id="4" name="TextBox 3">
          <a:extLst>
            <a:ext uri="{FF2B5EF4-FFF2-40B4-BE49-F238E27FC236}">
              <a16:creationId xmlns:a16="http://schemas.microsoft.com/office/drawing/2014/main" id="{59B43F33-AA85-4A50-BAD8-5156FC577941}"/>
            </a:ext>
          </a:extLst>
        </xdr:cNvPr>
        <xdr:cNvSpPr txBox="1"/>
      </xdr:nvSpPr>
      <xdr:spPr>
        <a:xfrm>
          <a:off x="2497418" y="252880"/>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X24A0H</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0</xdr:row>
      <xdr:rowOff>3175</xdr:rowOff>
    </xdr:from>
    <xdr:to>
      <xdr:col>0</xdr:col>
      <xdr:colOff>0</xdr:colOff>
      <xdr:row>0</xdr:row>
      <xdr:rowOff>105767</xdr:rowOff>
    </xdr:to>
    <xdr:sp macro="" textlink="">
      <xdr:nvSpPr>
        <xdr:cNvPr id="3" name="TextBox 2">
          <a:extLst>
            <a:ext uri="{FF2B5EF4-FFF2-40B4-BE49-F238E27FC236}">
              <a16:creationId xmlns:a16="http://schemas.microsoft.com/office/drawing/2014/main" id="{74903192-0D0B-48EF-BC56-89677BB2FF57}"/>
            </a:ext>
          </a:extLst>
        </xdr:cNvPr>
        <xdr:cNvSpPr txBox="1"/>
      </xdr:nvSpPr>
      <xdr:spPr>
        <a:xfrm>
          <a:off x="0" y="3175"/>
          <a:ext cx="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X25A0T</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0</xdr:colOff>
      <xdr:row>0</xdr:row>
      <xdr:rowOff>3175</xdr:rowOff>
    </xdr:from>
    <xdr:to>
      <xdr:col>0</xdr:col>
      <xdr:colOff>0</xdr:colOff>
      <xdr:row>0</xdr:row>
      <xdr:rowOff>105767</xdr:rowOff>
    </xdr:to>
    <xdr:sp macro="" textlink="">
      <xdr:nvSpPr>
        <xdr:cNvPr id="2" name="TextBox 1">
          <a:extLst>
            <a:ext uri="{FF2B5EF4-FFF2-40B4-BE49-F238E27FC236}">
              <a16:creationId xmlns:a16="http://schemas.microsoft.com/office/drawing/2014/main" id="{9DC9FF0F-EDFB-4710-9CC1-5AAD74CE81AF}"/>
            </a:ext>
          </a:extLst>
        </xdr:cNvPr>
        <xdr:cNvSpPr txBox="1"/>
      </xdr:nvSpPr>
      <xdr:spPr>
        <a:xfrm>
          <a:off x="0" y="3175"/>
          <a:ext cx="0" cy="100687"/>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X25A0T</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0</xdr:row>
      <xdr:rowOff>3175</xdr:rowOff>
    </xdr:from>
    <xdr:to>
      <xdr:col>0</xdr:col>
      <xdr:colOff>0</xdr:colOff>
      <xdr:row>0</xdr:row>
      <xdr:rowOff>105767</xdr:rowOff>
    </xdr:to>
    <xdr:sp macro="" textlink="">
      <xdr:nvSpPr>
        <xdr:cNvPr id="2" name="TextBox 1">
          <a:extLst>
            <a:ext uri="{FF2B5EF4-FFF2-40B4-BE49-F238E27FC236}">
              <a16:creationId xmlns:a16="http://schemas.microsoft.com/office/drawing/2014/main" id="{B01B9A44-B4D7-42DD-B509-23CF46ED4FCF}"/>
            </a:ext>
          </a:extLst>
        </xdr:cNvPr>
        <xdr:cNvSpPr txBox="1"/>
      </xdr:nvSpPr>
      <xdr:spPr>
        <a:xfrm>
          <a:off x="0" y="3175"/>
          <a:ext cx="0" cy="100687"/>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X25A0T</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6A1EC0B5-B1D6-44AF-A830-5EAF69CC182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X26A0T</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4745D871-3E5C-4A13-85AD-20FE7CE0DCF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X27A0T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1FC0F3A9-7B53-4025-9D2E-3CC79379054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X2A0T</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CE1E4173-5B41-46DB-B4DA-AA0441E25E6F}"/>
            </a:ext>
          </a:extLst>
        </xdr:cNvPr>
        <xdr:cNvSpPr txBox="1"/>
      </xdr:nvSpPr>
      <xdr:spPr>
        <a:xfrm>
          <a:off x="3175" y="3175"/>
          <a:ext cx="61595" cy="100687"/>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X27A0T</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FEE40EE2-A34C-4766-8F95-F56B99BFAE5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X28A0T</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8E5131CF-0FEE-403D-B404-AD7B00E7C9D1}"/>
            </a:ext>
          </a:extLst>
        </xdr:cNvPr>
        <xdr:cNvSpPr txBox="1"/>
      </xdr:nvSpPr>
      <xdr:spPr>
        <a:xfrm>
          <a:off x="3175" y="3175"/>
          <a:ext cx="61595" cy="100687"/>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X28A0T</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6998366B-AEFF-4AEB-9C27-DC76B1D8D7F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X29A0T</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E0BBB89D-4E44-4B17-B290-56D1E35FAF9F}"/>
            </a:ext>
          </a:extLst>
        </xdr:cNvPr>
        <xdr:cNvSpPr txBox="1"/>
      </xdr:nvSpPr>
      <xdr:spPr>
        <a:xfrm>
          <a:off x="3175" y="3175"/>
          <a:ext cx="61595" cy="100687"/>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X29A0T</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80AC089C-0CF0-40D6-BDD6-A94DE5FF84A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X30A0T</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84CA89B5-9D31-4DD2-B10D-6AF40882931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X31A0T</a:t>
          </a: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EA75CC86-5224-42E0-A476-26AAF448E09E}"/>
            </a:ext>
          </a:extLst>
        </xdr:cNvPr>
        <xdr:cNvSpPr txBox="1"/>
      </xdr:nvSpPr>
      <xdr:spPr>
        <a:xfrm>
          <a:off x="3175" y="3175"/>
          <a:ext cx="61595" cy="100687"/>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X32A0T</a:t>
          </a: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994DE372-5980-42BE-A66F-6C40F218549F}"/>
            </a:ext>
          </a:extLst>
        </xdr:cNvPr>
        <xdr:cNvSpPr txBox="1"/>
      </xdr:nvSpPr>
      <xdr:spPr>
        <a:xfrm>
          <a:off x="3175" y="3175"/>
          <a:ext cx="61595" cy="100687"/>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X33A0T</a:t>
          </a: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CEAFEE90-C53B-4569-AFAC-EB754176734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X32A0T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A8AA88AC-733B-4DE1-99CB-38C36ED9C24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X3A0T</a:t>
          </a: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80DC0055-8536-4C29-8F0F-17E8F5306AB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X34A0T</a:t>
          </a: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3ADB65A3-3516-440F-B3DC-9D08005E5E6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X35A0T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6FB6A7A9-7879-45FA-899B-F78546A9E293}"/>
            </a:ext>
          </a:extLst>
        </xdr:cNvPr>
        <xdr:cNvSpPr txBox="1"/>
      </xdr:nvSpPr>
      <xdr:spPr>
        <a:xfrm>
          <a:off x="3175" y="3175"/>
          <a:ext cx="61595" cy="100687"/>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X35A0T</a:t>
          </a: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C1F26AA5-AE53-4B70-BCE4-92226DCCE0B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X36A0T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419D73B7-0419-445C-BBD0-E5B55564E91A}"/>
            </a:ext>
          </a:extLst>
        </xdr:cNvPr>
        <xdr:cNvSpPr txBox="1"/>
      </xdr:nvSpPr>
      <xdr:spPr>
        <a:xfrm>
          <a:off x="3175" y="3175"/>
          <a:ext cx="61595" cy="100687"/>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X36A0T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116B235A-AFFC-469A-8FDB-5C3FA53F5123}"/>
            </a:ext>
          </a:extLst>
        </xdr:cNvPr>
        <xdr:cNvSpPr txBox="1"/>
      </xdr:nvSpPr>
      <xdr:spPr>
        <a:xfrm>
          <a:off x="3175" y="3175"/>
          <a:ext cx="61595" cy="100687"/>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X36A0T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 name="TextBox 4">
          <a:extLst>
            <a:ext uri="{FF2B5EF4-FFF2-40B4-BE49-F238E27FC236}">
              <a16:creationId xmlns:a16="http://schemas.microsoft.com/office/drawing/2014/main" id="{EFDBB386-E900-4BF2-926B-F71806AA8281}"/>
            </a:ext>
          </a:extLst>
        </xdr:cNvPr>
        <xdr:cNvSpPr txBox="1"/>
      </xdr:nvSpPr>
      <xdr:spPr>
        <a:xfrm>
          <a:off x="3175" y="3175"/>
          <a:ext cx="61595" cy="100687"/>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X36A0T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7CF3E79A-5C0B-4639-8B8A-BACB9594BE58}"/>
            </a:ext>
          </a:extLst>
        </xdr:cNvPr>
        <xdr:cNvSpPr txBox="1"/>
      </xdr:nvSpPr>
      <xdr:spPr>
        <a:xfrm>
          <a:off x="3175" y="3175"/>
          <a:ext cx="61595" cy="100687"/>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X36A0T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7" name="TextBox 6">
          <a:extLst>
            <a:ext uri="{FF2B5EF4-FFF2-40B4-BE49-F238E27FC236}">
              <a16:creationId xmlns:a16="http://schemas.microsoft.com/office/drawing/2014/main" id="{8C302EE3-1C39-4A0A-A2E1-2FCEFFBEE6A7}"/>
            </a:ext>
          </a:extLst>
        </xdr:cNvPr>
        <xdr:cNvSpPr txBox="1"/>
      </xdr:nvSpPr>
      <xdr:spPr>
        <a:xfrm>
          <a:off x="6350" y="6350"/>
          <a:ext cx="57150" cy="9624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X36A0T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8" name="TextBox 7">
          <a:extLst>
            <a:ext uri="{FF2B5EF4-FFF2-40B4-BE49-F238E27FC236}">
              <a16:creationId xmlns:a16="http://schemas.microsoft.com/office/drawing/2014/main" id="{331A341B-131A-4BCA-960D-7E586E6D5BA8}"/>
            </a:ext>
          </a:extLst>
        </xdr:cNvPr>
        <xdr:cNvSpPr txBox="1"/>
      </xdr:nvSpPr>
      <xdr:spPr>
        <a:xfrm>
          <a:off x="6350" y="6350"/>
          <a:ext cx="57150" cy="9624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X36A0T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9" name="TextBox 8">
          <a:extLst>
            <a:ext uri="{FF2B5EF4-FFF2-40B4-BE49-F238E27FC236}">
              <a16:creationId xmlns:a16="http://schemas.microsoft.com/office/drawing/2014/main" id="{D37A2ED7-81E1-42A8-8CDA-A043AD91F460}"/>
            </a:ext>
          </a:extLst>
        </xdr:cNvPr>
        <xdr:cNvSpPr txBox="1"/>
      </xdr:nvSpPr>
      <xdr:spPr>
        <a:xfrm>
          <a:off x="6350" y="6350"/>
          <a:ext cx="57150" cy="9624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X36A0T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0" name="TextBox 9">
          <a:extLst>
            <a:ext uri="{FF2B5EF4-FFF2-40B4-BE49-F238E27FC236}">
              <a16:creationId xmlns:a16="http://schemas.microsoft.com/office/drawing/2014/main" id="{49594480-B4CB-4001-81E6-2C82EFC2508C}"/>
            </a:ext>
          </a:extLst>
        </xdr:cNvPr>
        <xdr:cNvSpPr txBox="1"/>
      </xdr:nvSpPr>
      <xdr:spPr>
        <a:xfrm>
          <a:off x="6350" y="6350"/>
          <a:ext cx="57150" cy="9624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X36A0T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1" name="TextBox 10">
          <a:extLst>
            <a:ext uri="{FF2B5EF4-FFF2-40B4-BE49-F238E27FC236}">
              <a16:creationId xmlns:a16="http://schemas.microsoft.com/office/drawing/2014/main" id="{4FB80F91-CE97-46F1-8A55-A28842F75A22}"/>
            </a:ext>
          </a:extLst>
        </xdr:cNvPr>
        <xdr:cNvSpPr txBox="1"/>
      </xdr:nvSpPr>
      <xdr:spPr>
        <a:xfrm>
          <a:off x="6350" y="6350"/>
          <a:ext cx="57150" cy="9624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X36A0T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2" name="TextBox 11">
          <a:extLst>
            <a:ext uri="{FF2B5EF4-FFF2-40B4-BE49-F238E27FC236}">
              <a16:creationId xmlns:a16="http://schemas.microsoft.com/office/drawing/2014/main" id="{9A226417-750D-49AA-B6FA-C6558CDBC3F6}"/>
            </a:ext>
          </a:extLst>
        </xdr:cNvPr>
        <xdr:cNvSpPr txBox="1"/>
      </xdr:nvSpPr>
      <xdr:spPr>
        <a:xfrm>
          <a:off x="6350" y="6350"/>
          <a:ext cx="57150" cy="9624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X36A0T</a:t>
          </a: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7D75B8D2-91E3-414B-A3E5-AC02A9701FC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X37A0T</a:t>
          </a:r>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D50A855E-A3B0-42D7-A453-98207A1CA03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X38A0T</a:t>
          </a:r>
        </a:p>
      </xdr:txBody>
    </xdr:sp>
    <xdr:clientData/>
  </xdr:twoCellAnchor>
  <xdr:twoCellAnchor>
    <xdr:from>
      <xdr:col>0</xdr:col>
      <xdr:colOff>0</xdr:colOff>
      <xdr:row>1</xdr:row>
      <xdr:rowOff>0</xdr:rowOff>
    </xdr:from>
    <xdr:to>
      <xdr:col>0</xdr:col>
      <xdr:colOff>63500</xdr:colOff>
      <xdr:row>1</xdr:row>
      <xdr:rowOff>102592</xdr:rowOff>
    </xdr:to>
    <xdr:sp macro="" textlink="">
      <xdr:nvSpPr>
        <xdr:cNvPr id="4" name="TextBox 3">
          <a:extLst>
            <a:ext uri="{FF2B5EF4-FFF2-40B4-BE49-F238E27FC236}">
              <a16:creationId xmlns:a16="http://schemas.microsoft.com/office/drawing/2014/main" id="{7FCC5D50-5366-4240-BBA4-D7DFDEC172E9}"/>
            </a:ext>
          </a:extLst>
        </xdr:cNvPr>
        <xdr:cNvSpPr txBox="1"/>
      </xdr:nvSpPr>
      <xdr:spPr>
        <a:xfrm>
          <a:off x="0" y="196850"/>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X38A0H</a:t>
          </a:r>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2BBFF5B5-2D7D-4F9E-A777-560F7E1A49C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X39A0T</a:t>
          </a:r>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AF17887F-447B-4B14-8265-211EB3F1DAB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X40A0T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08AB48B8-2E57-4F14-AE0E-402237F19B3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X4A0T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3175</xdr:colOff>
      <xdr:row>0</xdr:row>
      <xdr:rowOff>3175</xdr:rowOff>
    </xdr:from>
    <xdr:to>
      <xdr:col>1</xdr:col>
      <xdr:colOff>3175</xdr:colOff>
      <xdr:row>0</xdr:row>
      <xdr:rowOff>105767</xdr:rowOff>
    </xdr:to>
    <xdr:sp macro="" textlink="">
      <xdr:nvSpPr>
        <xdr:cNvPr id="3" name="TextBox 2">
          <a:extLst>
            <a:ext uri="{FF2B5EF4-FFF2-40B4-BE49-F238E27FC236}">
              <a16:creationId xmlns:a16="http://schemas.microsoft.com/office/drawing/2014/main" id="{E41F8792-FBC2-411B-B873-FF24BDF7B9E7}"/>
            </a:ext>
          </a:extLst>
        </xdr:cNvPr>
        <xdr:cNvSpPr txBox="1"/>
      </xdr:nvSpPr>
      <xdr:spPr>
        <a:xfrm>
          <a:off x="3175" y="317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X5A0T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2B27EC7B-F7E5-4503-906F-4BA43E7B3E5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X7A0T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E61A67FF-6241-477E-AB84-661F9E9E598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X8A0T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098DE14B-F788-4C9F-BBF8-5841E0A19E6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X9A0T</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4"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4"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4"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4"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 Id="rId4"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4"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4"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60.bin"/><Relationship Id="rId2" Type="http://schemas.openxmlformats.org/officeDocument/2006/relationships/printerSettings" Target="../printerSettings/printerSettings59.bin"/><Relationship Id="rId1" Type="http://schemas.openxmlformats.org/officeDocument/2006/relationships/printerSettings" Target="../printerSettings/printerSettings58.bin"/><Relationship Id="rId4"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4"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66.bin"/><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 Id="rId4"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4"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72.bin"/><Relationship Id="rId2" Type="http://schemas.openxmlformats.org/officeDocument/2006/relationships/printerSettings" Target="../printerSettings/printerSettings71.bin"/><Relationship Id="rId1" Type="http://schemas.openxmlformats.org/officeDocument/2006/relationships/printerSettings" Target="../printerSettings/printerSettings70.bin"/><Relationship Id="rId4"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75.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 Id="rId4"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78.bin"/><Relationship Id="rId2" Type="http://schemas.openxmlformats.org/officeDocument/2006/relationships/printerSettings" Target="../printerSettings/printerSettings77.bin"/><Relationship Id="rId1" Type="http://schemas.openxmlformats.org/officeDocument/2006/relationships/printerSettings" Target="../printerSettings/printerSettings76.bin"/><Relationship Id="rId4"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79.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80.bin"/></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83.bin"/><Relationship Id="rId2" Type="http://schemas.openxmlformats.org/officeDocument/2006/relationships/printerSettings" Target="../printerSettings/printerSettings82.bin"/><Relationship Id="rId1" Type="http://schemas.openxmlformats.org/officeDocument/2006/relationships/printerSettings" Target="../printerSettings/printerSettings81.bin"/><Relationship Id="rId4"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86.bin"/><Relationship Id="rId2" Type="http://schemas.openxmlformats.org/officeDocument/2006/relationships/printerSettings" Target="../printerSettings/printerSettings85.bin"/><Relationship Id="rId1" Type="http://schemas.openxmlformats.org/officeDocument/2006/relationships/printerSettings" Target="../printerSettings/printerSettings84.bin"/><Relationship Id="rId4" Type="http://schemas.openxmlformats.org/officeDocument/2006/relationships/drawing" Target="../drawings/drawing29.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87.bin"/></Relationships>
</file>

<file path=xl/worksheets/_rels/sheet32.xml.rels><?xml version="1.0" encoding="UTF-8" standalone="yes"?>
<Relationships xmlns="http://schemas.openxmlformats.org/package/2006/relationships"><Relationship Id="rId3" Type="http://schemas.openxmlformats.org/officeDocument/2006/relationships/printerSettings" Target="../printerSettings/printerSettings90.bin"/><Relationship Id="rId2" Type="http://schemas.openxmlformats.org/officeDocument/2006/relationships/printerSettings" Target="../printerSettings/printerSettings89.bin"/><Relationship Id="rId1" Type="http://schemas.openxmlformats.org/officeDocument/2006/relationships/printerSettings" Target="../printerSettings/printerSettings88.bin"/><Relationship Id="rId4" Type="http://schemas.openxmlformats.org/officeDocument/2006/relationships/drawing" Target="../drawings/drawing31.xml"/></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91.bin"/></Relationships>
</file>

<file path=xl/worksheets/_rels/sheet34.xml.rels><?xml version="1.0" encoding="UTF-8" standalone="yes"?>
<Relationships xmlns="http://schemas.openxmlformats.org/package/2006/relationships"><Relationship Id="rId3" Type="http://schemas.openxmlformats.org/officeDocument/2006/relationships/printerSettings" Target="../printerSettings/printerSettings94.bin"/><Relationship Id="rId2" Type="http://schemas.openxmlformats.org/officeDocument/2006/relationships/printerSettings" Target="../printerSettings/printerSettings93.bin"/><Relationship Id="rId1" Type="http://schemas.openxmlformats.org/officeDocument/2006/relationships/printerSettings" Target="../printerSettings/printerSettings92.bin"/><Relationship Id="rId4" Type="http://schemas.openxmlformats.org/officeDocument/2006/relationships/drawing" Target="../drawings/drawing33.xml"/></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95.bin"/></Relationships>
</file>

<file path=xl/worksheets/_rels/sheet36.xml.rels><?xml version="1.0" encoding="UTF-8" standalone="yes"?>
<Relationships xmlns="http://schemas.openxmlformats.org/package/2006/relationships"><Relationship Id="rId3" Type="http://schemas.openxmlformats.org/officeDocument/2006/relationships/printerSettings" Target="../printerSettings/printerSettings98.bin"/><Relationship Id="rId2" Type="http://schemas.openxmlformats.org/officeDocument/2006/relationships/printerSettings" Target="../printerSettings/printerSettings97.bin"/><Relationship Id="rId1" Type="http://schemas.openxmlformats.org/officeDocument/2006/relationships/printerSettings" Target="../printerSettings/printerSettings96.bin"/><Relationship Id="rId4" Type="http://schemas.openxmlformats.org/officeDocument/2006/relationships/drawing" Target="../drawings/drawing35.xml"/></Relationships>
</file>

<file path=xl/worksheets/_rels/sheet37.xml.rels><?xml version="1.0" encoding="UTF-8" standalone="yes"?>
<Relationships xmlns="http://schemas.openxmlformats.org/package/2006/relationships"><Relationship Id="rId3" Type="http://schemas.openxmlformats.org/officeDocument/2006/relationships/printerSettings" Target="../printerSettings/printerSettings101.bin"/><Relationship Id="rId2" Type="http://schemas.openxmlformats.org/officeDocument/2006/relationships/printerSettings" Target="../printerSettings/printerSettings100.bin"/><Relationship Id="rId1" Type="http://schemas.openxmlformats.org/officeDocument/2006/relationships/printerSettings" Target="../printerSettings/printerSettings99.bin"/><Relationship Id="rId4" Type="http://schemas.openxmlformats.org/officeDocument/2006/relationships/drawing" Target="../drawings/drawing36.xml"/></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drawing" Target="../drawings/drawing4.xml"/></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104.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105.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106.bin"/></Relationships>
</file>

<file path=xl/worksheets/_rels/sheet43.xml.rels><?xml version="1.0" encoding="UTF-8" standalone="yes"?>
<Relationships xmlns="http://schemas.openxmlformats.org/package/2006/relationships"><Relationship Id="rId3" Type="http://schemas.openxmlformats.org/officeDocument/2006/relationships/printerSettings" Target="../printerSettings/printerSettings109.bin"/><Relationship Id="rId2" Type="http://schemas.openxmlformats.org/officeDocument/2006/relationships/printerSettings" Target="../printerSettings/printerSettings108.bin"/><Relationship Id="rId1" Type="http://schemas.openxmlformats.org/officeDocument/2006/relationships/printerSettings" Target="../printerSettings/printerSettings107.bin"/><Relationship Id="rId4" Type="http://schemas.openxmlformats.org/officeDocument/2006/relationships/drawing" Target="../drawings/drawing40.xml"/></Relationships>
</file>

<file path=xl/worksheets/_rels/sheet44.xml.rels><?xml version="1.0" encoding="UTF-8" standalone="yes"?>
<Relationships xmlns="http://schemas.openxmlformats.org/package/2006/relationships"><Relationship Id="rId3" Type="http://schemas.openxmlformats.org/officeDocument/2006/relationships/printerSettings" Target="../printerSettings/printerSettings112.bin"/><Relationship Id="rId2" Type="http://schemas.openxmlformats.org/officeDocument/2006/relationships/printerSettings" Target="../printerSettings/printerSettings111.bin"/><Relationship Id="rId1" Type="http://schemas.openxmlformats.org/officeDocument/2006/relationships/printerSettings" Target="../printerSettings/printerSettings110.bin"/><Relationship Id="rId4" Type="http://schemas.openxmlformats.org/officeDocument/2006/relationships/drawing" Target="../drawings/drawing41.xml"/></Relationships>
</file>

<file path=xl/worksheets/_rels/sheet45.xml.rels><?xml version="1.0" encoding="UTF-8" standalone="yes"?>
<Relationships xmlns="http://schemas.openxmlformats.org/package/2006/relationships"><Relationship Id="rId3" Type="http://schemas.openxmlformats.org/officeDocument/2006/relationships/printerSettings" Target="../printerSettings/printerSettings115.bin"/><Relationship Id="rId2" Type="http://schemas.openxmlformats.org/officeDocument/2006/relationships/printerSettings" Target="../printerSettings/printerSettings114.bin"/><Relationship Id="rId1" Type="http://schemas.openxmlformats.org/officeDocument/2006/relationships/printerSettings" Target="../printerSettings/printerSettings113.bin"/><Relationship Id="rId4" Type="http://schemas.openxmlformats.org/officeDocument/2006/relationships/drawing" Target="../drawings/drawing42.xml"/></Relationships>
</file>

<file path=xl/worksheets/_rels/sheet46.xml.rels><?xml version="1.0" encoding="UTF-8" standalone="yes"?>
<Relationships xmlns="http://schemas.openxmlformats.org/package/2006/relationships"><Relationship Id="rId3" Type="http://schemas.openxmlformats.org/officeDocument/2006/relationships/printerSettings" Target="../printerSettings/printerSettings118.bin"/><Relationship Id="rId2" Type="http://schemas.openxmlformats.org/officeDocument/2006/relationships/printerSettings" Target="../printerSettings/printerSettings117.bin"/><Relationship Id="rId1" Type="http://schemas.openxmlformats.org/officeDocument/2006/relationships/printerSettings" Target="../printerSettings/printerSettings116.bin"/><Relationship Id="rId4" Type="http://schemas.openxmlformats.org/officeDocument/2006/relationships/drawing" Target="../drawings/drawing43.xml"/></Relationships>
</file>

<file path=xl/worksheets/_rels/sheet47.xml.rels><?xml version="1.0" encoding="UTF-8" standalone="yes"?>
<Relationships xmlns="http://schemas.openxmlformats.org/package/2006/relationships"><Relationship Id="rId3" Type="http://schemas.openxmlformats.org/officeDocument/2006/relationships/printerSettings" Target="../printerSettings/printerSettings121.bin"/><Relationship Id="rId2" Type="http://schemas.openxmlformats.org/officeDocument/2006/relationships/printerSettings" Target="../printerSettings/printerSettings120.bin"/><Relationship Id="rId1" Type="http://schemas.openxmlformats.org/officeDocument/2006/relationships/printerSettings" Target="../printerSettings/printerSettings119.bin"/><Relationship Id="rId4" Type="http://schemas.openxmlformats.org/officeDocument/2006/relationships/drawing" Target="../drawings/drawing44.xml"/></Relationships>
</file>

<file path=xl/worksheets/_rels/sheet48.xml.rels><?xml version="1.0" encoding="UTF-8" standalone="yes"?>
<Relationships xmlns="http://schemas.openxmlformats.org/package/2006/relationships"><Relationship Id="rId3" Type="http://schemas.openxmlformats.org/officeDocument/2006/relationships/printerSettings" Target="../printerSettings/printerSettings124.bin"/><Relationship Id="rId2" Type="http://schemas.openxmlformats.org/officeDocument/2006/relationships/printerSettings" Target="../printerSettings/printerSettings123.bin"/><Relationship Id="rId1" Type="http://schemas.openxmlformats.org/officeDocument/2006/relationships/printerSettings" Target="../printerSettings/printerSettings122.bin"/><Relationship Id="rId4" Type="http://schemas.openxmlformats.org/officeDocument/2006/relationships/drawing" Target="../drawings/drawing45.xml"/></Relationships>
</file>

<file path=xl/worksheets/_rels/sheet49.xml.rels><?xml version="1.0" encoding="UTF-8" standalone="yes"?>
<Relationships xmlns="http://schemas.openxmlformats.org/package/2006/relationships"><Relationship Id="rId3" Type="http://schemas.openxmlformats.org/officeDocument/2006/relationships/printerSettings" Target="../printerSettings/printerSettings127.bin"/><Relationship Id="rId2" Type="http://schemas.openxmlformats.org/officeDocument/2006/relationships/printerSettings" Target="../printerSettings/printerSettings126.bin"/><Relationship Id="rId1" Type="http://schemas.openxmlformats.org/officeDocument/2006/relationships/printerSettings" Target="../printerSettings/printerSettings125.bin"/><Relationship Id="rId4" Type="http://schemas.openxmlformats.org/officeDocument/2006/relationships/drawing" Target="../drawings/drawing46.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4"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4"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5">
    <pageSetUpPr fitToPage="1"/>
  </sheetPr>
  <dimension ref="A1:E58"/>
  <sheetViews>
    <sheetView view="pageBreakPreview" zoomScale="80" zoomScaleNormal="100" zoomScaleSheetLayoutView="80" workbookViewId="0">
      <selection activeCell="B51" sqref="B51"/>
    </sheetView>
  </sheetViews>
  <sheetFormatPr defaultColWidth="8.75" defaultRowHeight="12.75"/>
  <cols>
    <col min="1" max="1" width="3.75" style="96" customWidth="1"/>
    <col min="2" max="2" width="28.125" style="98" bestFit="1" customWidth="1"/>
    <col min="3" max="3" width="3.75" style="98" customWidth="1"/>
    <col min="4" max="4" width="102.25" style="823" customWidth="1"/>
    <col min="5" max="16384" width="8.75" style="96"/>
  </cols>
  <sheetData>
    <row r="1" spans="1:5" ht="15.75">
      <c r="A1" s="94"/>
      <c r="B1" s="95"/>
      <c r="C1" s="95"/>
      <c r="D1" s="103"/>
    </row>
    <row r="2" spans="1:5" ht="13.35" customHeight="1">
      <c r="A2" s="95"/>
      <c r="B2" s="95"/>
      <c r="C2" s="95"/>
      <c r="D2" s="103"/>
    </row>
    <row r="3" spans="1:5" ht="15.6" customHeight="1">
      <c r="A3" s="97"/>
      <c r="B3" s="97"/>
      <c r="C3" s="97"/>
      <c r="D3" s="102"/>
    </row>
    <row r="4" spans="1:5" ht="15.6" customHeight="1">
      <c r="A4" s="98"/>
      <c r="B4" s="1626" t="s">
        <v>1877</v>
      </c>
      <c r="C4" s="1626"/>
      <c r="D4" s="1626"/>
      <c r="E4" s="1626"/>
    </row>
    <row r="5" spans="1:5" ht="15.75">
      <c r="A5" s="98"/>
      <c r="B5" s="1626" t="s">
        <v>87</v>
      </c>
      <c r="C5" s="1626"/>
      <c r="D5" s="1626"/>
      <c r="E5" s="1626"/>
    </row>
    <row r="6" spans="1:5" ht="15.75">
      <c r="A6" s="98"/>
      <c r="B6" s="1626" t="s">
        <v>88</v>
      </c>
      <c r="C6" s="1626"/>
      <c r="D6" s="1626"/>
      <c r="E6" s="1626"/>
    </row>
    <row r="7" spans="1:5" ht="15.6" customHeight="1">
      <c r="A7" s="98"/>
      <c r="B7" s="1626"/>
      <c r="C7" s="1626"/>
      <c r="D7" s="1626"/>
    </row>
    <row r="8" spans="1:5" ht="15.75">
      <c r="A8" s="98"/>
      <c r="B8" s="1626"/>
      <c r="C8" s="1626"/>
      <c r="D8" s="1626"/>
    </row>
    <row r="9" spans="1:5">
      <c r="A9" s="95"/>
      <c r="B9" s="95"/>
      <c r="C9" s="95"/>
      <c r="D9" s="103"/>
    </row>
    <row r="10" spans="1:5" ht="15.75">
      <c r="A10" s="99"/>
      <c r="B10" s="100" t="s">
        <v>0</v>
      </c>
      <c r="C10" s="100"/>
      <c r="D10" s="102" t="s">
        <v>1</v>
      </c>
    </row>
    <row r="11" spans="1:5" ht="15">
      <c r="A11" s="101"/>
      <c r="B11" s="905" t="s">
        <v>2</v>
      </c>
      <c r="C11" s="905"/>
      <c r="D11" s="105" t="s">
        <v>3</v>
      </c>
    </row>
    <row r="12" spans="1:5" ht="15">
      <c r="A12" s="101"/>
      <c r="B12" s="905" t="s">
        <v>4</v>
      </c>
      <c r="C12" s="905"/>
      <c r="D12" s="105" t="s">
        <v>5</v>
      </c>
    </row>
    <row r="13" spans="1:5" ht="15">
      <c r="A13" s="101"/>
      <c r="B13" s="905" t="s">
        <v>6</v>
      </c>
      <c r="C13" s="905"/>
      <c r="D13" s="105" t="s">
        <v>7</v>
      </c>
    </row>
    <row r="14" spans="1:5" ht="15">
      <c r="A14" s="101"/>
      <c r="B14" s="905" t="s">
        <v>8</v>
      </c>
      <c r="C14" s="905"/>
      <c r="D14" s="105" t="s">
        <v>9</v>
      </c>
    </row>
    <row r="15" spans="1:5" ht="15">
      <c r="A15" s="101"/>
      <c r="B15" s="905" t="s">
        <v>10</v>
      </c>
      <c r="C15" s="905"/>
      <c r="D15" s="105" t="s">
        <v>11</v>
      </c>
    </row>
    <row r="16" spans="1:5" ht="15">
      <c r="A16" s="101"/>
      <c r="B16" s="905" t="s">
        <v>12</v>
      </c>
      <c r="C16" s="905"/>
      <c r="D16" s="105" t="s">
        <v>13</v>
      </c>
    </row>
    <row r="17" spans="1:4" ht="15">
      <c r="A17" s="101"/>
      <c r="B17" s="905" t="s">
        <v>14</v>
      </c>
      <c r="C17" s="905"/>
      <c r="D17" s="105" t="s">
        <v>15</v>
      </c>
    </row>
    <row r="18" spans="1:4" ht="15">
      <c r="A18" s="101"/>
      <c r="B18" s="905" t="s">
        <v>16</v>
      </c>
      <c r="C18" s="905"/>
      <c r="D18" s="105" t="s">
        <v>17</v>
      </c>
    </row>
    <row r="19" spans="1:4" ht="15">
      <c r="A19" s="101"/>
      <c r="B19" s="905" t="s">
        <v>18</v>
      </c>
      <c r="C19" s="905"/>
      <c r="D19" s="105" t="s">
        <v>19</v>
      </c>
    </row>
    <row r="20" spans="1:4" ht="15">
      <c r="A20" s="101"/>
      <c r="B20" s="905" t="s">
        <v>20</v>
      </c>
      <c r="C20" s="905"/>
      <c r="D20" s="105" t="s">
        <v>21</v>
      </c>
    </row>
    <row r="21" spans="1:4" ht="15">
      <c r="A21" s="101"/>
      <c r="B21" s="905" t="s">
        <v>22</v>
      </c>
      <c r="C21" s="905"/>
      <c r="D21" s="105" t="s">
        <v>23</v>
      </c>
    </row>
    <row r="22" spans="1:4" ht="15">
      <c r="A22" s="101"/>
      <c r="B22" s="905" t="s">
        <v>24</v>
      </c>
      <c r="C22" s="905"/>
      <c r="D22" s="105" t="s">
        <v>25</v>
      </c>
    </row>
    <row r="23" spans="1:4" ht="15">
      <c r="A23" s="101"/>
      <c r="B23" s="905" t="s">
        <v>26</v>
      </c>
      <c r="C23" s="905"/>
      <c r="D23" s="105" t="s">
        <v>27</v>
      </c>
    </row>
    <row r="24" spans="1:4" ht="15">
      <c r="A24" s="101"/>
      <c r="B24" s="905" t="s">
        <v>28</v>
      </c>
      <c r="C24" s="905"/>
      <c r="D24" s="105" t="s">
        <v>29</v>
      </c>
    </row>
    <row r="25" spans="1:4" ht="15">
      <c r="A25" s="101"/>
      <c r="B25" s="905" t="s">
        <v>30</v>
      </c>
      <c r="C25" s="905"/>
      <c r="D25" s="105" t="s">
        <v>31</v>
      </c>
    </row>
    <row r="26" spans="1:4" ht="15">
      <c r="A26" s="101"/>
      <c r="B26" s="905" t="s">
        <v>32</v>
      </c>
      <c r="C26" s="905"/>
      <c r="D26" s="105" t="s">
        <v>33</v>
      </c>
    </row>
    <row r="27" spans="1:4" ht="15">
      <c r="A27" s="101"/>
      <c r="B27" s="905" t="s">
        <v>34</v>
      </c>
      <c r="C27" s="905"/>
      <c r="D27" s="105" t="s">
        <v>35</v>
      </c>
    </row>
    <row r="28" spans="1:4" ht="15">
      <c r="A28" s="101"/>
      <c r="B28" s="905" t="s">
        <v>36</v>
      </c>
      <c r="C28" s="905"/>
      <c r="D28" s="105" t="s">
        <v>37</v>
      </c>
    </row>
    <row r="29" spans="1:4" ht="15">
      <c r="A29" s="101"/>
      <c r="B29" s="905" t="s">
        <v>38</v>
      </c>
      <c r="C29" s="905"/>
      <c r="D29" s="105" t="s">
        <v>39</v>
      </c>
    </row>
    <row r="30" spans="1:4" ht="15">
      <c r="A30" s="101"/>
      <c r="B30" s="905" t="s">
        <v>40</v>
      </c>
      <c r="C30" s="905"/>
      <c r="D30" s="105" t="s">
        <v>41</v>
      </c>
    </row>
    <row r="31" spans="1:4" ht="15">
      <c r="A31" s="101"/>
      <c r="B31" s="905" t="s">
        <v>42</v>
      </c>
      <c r="C31" s="905"/>
      <c r="D31" s="105" t="s">
        <v>43</v>
      </c>
    </row>
    <row r="32" spans="1:4" ht="15">
      <c r="A32" s="101"/>
      <c r="B32" s="905" t="s">
        <v>44</v>
      </c>
      <c r="C32" s="905"/>
      <c r="D32" s="105" t="s">
        <v>45</v>
      </c>
    </row>
    <row r="33" spans="1:4" ht="15">
      <c r="A33" s="101"/>
      <c r="B33" s="905" t="s">
        <v>46</v>
      </c>
      <c r="C33" s="905"/>
      <c r="D33" s="105" t="s">
        <v>47</v>
      </c>
    </row>
    <row r="34" spans="1:4" ht="15">
      <c r="A34" s="101"/>
      <c r="B34" s="905" t="s">
        <v>48</v>
      </c>
      <c r="C34" s="905"/>
      <c r="D34" s="105" t="s">
        <v>49</v>
      </c>
    </row>
    <row r="35" spans="1:4" ht="15">
      <c r="A35" s="101"/>
      <c r="B35" s="905" t="s">
        <v>50</v>
      </c>
      <c r="C35" s="905"/>
      <c r="D35" s="105" t="s">
        <v>51</v>
      </c>
    </row>
    <row r="36" spans="1:4" ht="15">
      <c r="A36" s="101"/>
      <c r="B36" s="905" t="s">
        <v>1920</v>
      </c>
      <c r="C36" s="905"/>
      <c r="D36" s="105" t="s">
        <v>1917</v>
      </c>
    </row>
    <row r="37" spans="1:4" ht="15">
      <c r="A37" s="101"/>
      <c r="B37" s="905" t="s">
        <v>1921</v>
      </c>
      <c r="C37" s="905"/>
      <c r="D37" s="105" t="s">
        <v>1918</v>
      </c>
    </row>
    <row r="38" spans="1:4" ht="15">
      <c r="A38" s="101"/>
      <c r="B38" s="905" t="s">
        <v>52</v>
      </c>
      <c r="C38" s="905"/>
      <c r="D38" s="105" t="s">
        <v>53</v>
      </c>
    </row>
    <row r="39" spans="1:4" ht="15">
      <c r="A39" s="101"/>
      <c r="B39" s="905" t="s">
        <v>54</v>
      </c>
      <c r="C39" s="905"/>
      <c r="D39" s="105" t="s">
        <v>55</v>
      </c>
    </row>
    <row r="40" spans="1:4" ht="15">
      <c r="A40" s="101"/>
      <c r="B40" s="905" t="s">
        <v>56</v>
      </c>
      <c r="C40" s="905"/>
      <c r="D40" s="105" t="s">
        <v>1922</v>
      </c>
    </row>
    <row r="41" spans="1:4" ht="15">
      <c r="A41" s="101"/>
      <c r="B41" s="905" t="s">
        <v>57</v>
      </c>
      <c r="C41" s="905"/>
      <c r="D41" s="105" t="s">
        <v>58</v>
      </c>
    </row>
    <row r="42" spans="1:4" ht="15">
      <c r="A42" s="101"/>
      <c r="B42" s="905" t="s">
        <v>59</v>
      </c>
      <c r="C42" s="905"/>
      <c r="D42" s="105" t="s">
        <v>1923</v>
      </c>
    </row>
    <row r="43" spans="1:4" ht="15">
      <c r="A43" s="101"/>
      <c r="B43" s="905" t="s">
        <v>60</v>
      </c>
      <c r="C43" s="905"/>
      <c r="D43" s="105" t="s">
        <v>61</v>
      </c>
    </row>
    <row r="44" spans="1:4" ht="15">
      <c r="A44" s="101"/>
      <c r="B44" s="905" t="s">
        <v>62</v>
      </c>
      <c r="C44" s="905"/>
      <c r="D44" s="105" t="s">
        <v>1924</v>
      </c>
    </row>
    <row r="45" spans="1:4" ht="15">
      <c r="A45" s="95"/>
      <c r="B45" s="905" t="s">
        <v>63</v>
      </c>
      <c r="C45" s="905"/>
      <c r="D45" s="105" t="s">
        <v>64</v>
      </c>
    </row>
    <row r="46" spans="1:4" ht="15">
      <c r="A46" s="95"/>
      <c r="B46" s="905" t="s">
        <v>65</v>
      </c>
      <c r="C46" s="905"/>
      <c r="D46" s="105" t="s">
        <v>66</v>
      </c>
    </row>
    <row r="47" spans="1:4" ht="15">
      <c r="A47" s="95"/>
      <c r="B47" s="905" t="s">
        <v>67</v>
      </c>
      <c r="C47" s="905"/>
      <c r="D47" s="105" t="s">
        <v>68</v>
      </c>
    </row>
    <row r="48" spans="1:4" ht="15">
      <c r="A48" s="95"/>
      <c r="B48" s="905" t="s">
        <v>69</v>
      </c>
      <c r="C48" s="905"/>
      <c r="D48" s="105" t="s">
        <v>1925</v>
      </c>
    </row>
    <row r="49" spans="1:4" ht="15">
      <c r="A49" s="95"/>
      <c r="B49" s="905" t="s">
        <v>70</v>
      </c>
      <c r="C49" s="905"/>
      <c r="D49" s="105" t="s">
        <v>71</v>
      </c>
    </row>
    <row r="50" spans="1:4" ht="15">
      <c r="A50" s="95"/>
      <c r="B50" s="905" t="s">
        <v>72</v>
      </c>
      <c r="C50" s="905"/>
      <c r="D50" s="105" t="s">
        <v>1974</v>
      </c>
    </row>
    <row r="51" spans="1:4" ht="15">
      <c r="A51" s="95"/>
      <c r="B51" s="905" t="s">
        <v>1951</v>
      </c>
      <c r="C51" s="905"/>
      <c r="D51" s="105" t="s">
        <v>1941</v>
      </c>
    </row>
    <row r="52" spans="1:4" ht="15">
      <c r="A52" s="101"/>
      <c r="B52" s="905" t="s">
        <v>73</v>
      </c>
      <c r="C52" s="905"/>
      <c r="D52" s="105" t="s">
        <v>74</v>
      </c>
    </row>
    <row r="53" spans="1:4" ht="15">
      <c r="A53" s="95"/>
      <c r="B53" s="905" t="s">
        <v>75</v>
      </c>
      <c r="C53" s="905"/>
      <c r="D53" s="105" t="s">
        <v>76</v>
      </c>
    </row>
    <row r="54" spans="1:4" ht="15">
      <c r="A54" s="95"/>
      <c r="B54" s="905" t="s">
        <v>77</v>
      </c>
      <c r="C54" s="905"/>
      <c r="D54" s="105" t="s">
        <v>78</v>
      </c>
    </row>
    <row r="55" spans="1:4" ht="15">
      <c r="A55" s="101"/>
      <c r="B55" s="905" t="s">
        <v>79</v>
      </c>
      <c r="C55" s="905"/>
      <c r="D55" s="105" t="s">
        <v>80</v>
      </c>
    </row>
    <row r="56" spans="1:4" ht="15">
      <c r="A56" s="101"/>
      <c r="B56" s="905" t="s">
        <v>81</v>
      </c>
      <c r="C56" s="905"/>
      <c r="D56" s="105" t="s">
        <v>82</v>
      </c>
    </row>
    <row r="57" spans="1:4" ht="15">
      <c r="A57" s="101"/>
      <c r="B57" s="905" t="s">
        <v>83</v>
      </c>
      <c r="C57" s="905"/>
      <c r="D57" s="105" t="s">
        <v>84</v>
      </c>
    </row>
    <row r="58" spans="1:4" ht="15">
      <c r="A58" s="95"/>
      <c r="B58" s="905" t="s">
        <v>85</v>
      </c>
      <c r="C58" s="905"/>
      <c r="D58" s="105" t="s">
        <v>86</v>
      </c>
    </row>
  </sheetData>
  <customSheetViews>
    <customSheetView guid="{B321D76C-CDE5-48BB-9CDE-80FF97D58FCF}" showPageBreaks="1" fitToPage="1" printArea="1" view="pageBreakPreview" topLeftCell="A34">
      <selection activeCell="D33" sqref="D33"/>
      <pageMargins left="0" right="0" top="0" bottom="0" header="0" footer="0"/>
      <pageSetup scale="73" orientation="portrait" r:id="rId1"/>
    </customSheetView>
    <customSheetView guid="{343BF296-013A-41F5-BDAB-AD6220EA7F78}" showPageBreaks="1" fitToPage="1" printArea="1" view="pageBreakPreview" topLeftCell="A34">
      <selection activeCell="D33" sqref="D33"/>
      <pageMargins left="0" right="0" top="0" bottom="0" header="0" footer="0"/>
      <pageSetup scale="73" orientation="portrait" r:id="rId2"/>
    </customSheetView>
  </customSheetViews>
  <mergeCells count="5">
    <mergeCell ref="B7:D7"/>
    <mergeCell ref="B8:D8"/>
    <mergeCell ref="B4:E4"/>
    <mergeCell ref="B5:E5"/>
    <mergeCell ref="B6:E6"/>
  </mergeCells>
  <hyperlinks>
    <hyperlink ref="B11" location="SUMMARY!A1" display="Cost-of-Service Summary" xr:uid="{DC1320EE-BF89-4358-9067-7939198FCD0C}"/>
    <hyperlink ref="B12" location="'A1-O&amp;M'!A1" display="Schedule A1" xr:uid="{BEEC2B94-7F8E-4C19-AFF4-C36D038092AA}"/>
    <hyperlink ref="B13" location="'A2-A&amp;G'!A1" display="Schedule A2" xr:uid="{FF476B25-8D9A-4C94-BBE4-92A134036B98}"/>
    <hyperlink ref="B14" location="'B1-Depn'!A1" display="Schedule B1" xr:uid="{AD90CDF2-9FDA-42B7-9FEF-7AAA949A3BE5}"/>
    <hyperlink ref="B15" location="'B2-Plant'!A1" display="Schedule B2" xr:uid="{4817D81E-C555-4AF7-B559-8C5811808B0B}"/>
    <hyperlink ref="B16" location="'B3-Depn Rates'!A1" display="Schedule B3" xr:uid="{C5826665-070C-4582-AE6D-88700F009E1B}"/>
    <hyperlink ref="B17" location="'C1-Rate Base'!A1" display="Schedule C1" xr:uid="{B37A4232-E213-42A3-BE1C-67B92A6AB969}"/>
    <hyperlink ref="B18" location="'D1-Cap Structure'!A1" display="Schedule D1" xr:uid="{ADA508C9-32AF-464C-B94A-ABE6C11D4824}"/>
    <hyperlink ref="B19" location="'D2-Project Cap Structures'!A1" display="Schedule D2" xr:uid="{844F403A-7875-4FFF-8B8D-B78D9821DD60}"/>
    <hyperlink ref="B20" location="'E1-Allocator'!A1" display="Schedule E1" xr:uid="{FD627F07-9746-4E7A-9186-7461EA480F35}"/>
    <hyperlink ref="B21" location="'F1-Proj RR'!A1" display="Schedule F1" xr:uid="{C62F9663-89E5-40EE-887A-F180A0CCDAD1}"/>
    <hyperlink ref="B22" location="'F2-Incentives'!A1" display="Schedule F2" xr:uid="{FC09349B-BC39-4A83-BCE4-FB6EBA6D5158}"/>
    <hyperlink ref="B23" location="'F3-True-Up'!A1" display="Schedule F3" xr:uid="{9D841D2C-6476-49EC-9AFF-13B9A824E1E3}"/>
    <hyperlink ref="B24" location="'WP-AA'!A1" display="Work Paper-AA" xr:uid="{A3C004B7-59F8-4904-9077-DC8324F14AF9}"/>
    <hyperlink ref="B25" location="'WP-AB'!A1" display="Work Paper-AB" xr:uid="{AA5ADA08-C4F7-4540-8704-9DE7AB7B0F68}"/>
    <hyperlink ref="B26" location="'WP-AC'!A1" display="Work Paper-AC" xr:uid="{CDAEC7B3-18C2-4EE3-918D-8D17B76AB86A}"/>
    <hyperlink ref="B27" location="'WP-AD'!A1" display="Work Paper-AD" xr:uid="{201D4B1F-4971-4089-BC22-43FBB98836C2}"/>
    <hyperlink ref="B28" location="'WP-AE'!A1" display="Work Paper-AE" xr:uid="{71914354-52BF-425C-AE53-D593ADDE71E2}"/>
    <hyperlink ref="B29" location="'WP-AF'!A1" display="Work Paper-AF" xr:uid="{EB39FF68-33F6-4BD6-A0E8-E268A3DC9C41}"/>
    <hyperlink ref="B30" location="'WP-AG'!Print_Area" display="Work Paper-AG" xr:uid="{12EE3E13-82BD-41A8-8657-8EB65CD11E83}"/>
    <hyperlink ref="B31" location="'WP-AH'!A1" display="Work Paper-AH" xr:uid="{C65B0A64-0AEB-4AAF-9B40-8E9456F262AA}"/>
    <hyperlink ref="B32" location="'WP-AI'!A1" display="Work Paper-AI" xr:uid="{E30A0F0F-6EFB-4300-A8B7-2F1E6874CDB5}"/>
    <hyperlink ref="B33" location="'WP-BA'!A1" display="Work Paper-BA" xr:uid="{56A7552B-6555-4ABB-8B17-B432367D376F}"/>
    <hyperlink ref="B34" location="'WP-BB'!A1" display="Work Paper-BB" xr:uid="{AB8B34C7-10C8-430A-AA28-B1354AAFF89B}"/>
    <hyperlink ref="B35" location="'WP-BC'!A1" display="Work Paper-BC" xr:uid="{E1AD353C-08CC-478A-9D38-CA141549D648}"/>
    <hyperlink ref="B38" location="'WP-BD'!Print_Area" display="Work Paper-BD" xr:uid="{F1525527-50D2-4968-97B4-60CDF01D8076}"/>
    <hyperlink ref="B39" location="'WP-BE'!A1" display="Work Paper-BE" xr:uid="{401BBBA6-5411-4543-B6A1-451D3C763612}"/>
    <hyperlink ref="B41" location="'WP-BF'!A1" display="Work Paper-BF" xr:uid="{EE374462-6AB8-4D72-8D9A-1CDE7F70E62D}"/>
    <hyperlink ref="B43" location="'WP-BG'!A1" display="Work Paper-BG" xr:uid="{49142B8E-9753-4340-AF23-5F33478420FD}"/>
    <hyperlink ref="B45" location="'WP-BH'!A1" display="Work Paper-BH" xr:uid="{4EC7BF25-CD30-47FA-AEB0-21811C174F09}"/>
    <hyperlink ref="B46" location="'WP-BI'!A1" display="Work Paper-BI" xr:uid="{5C37A14D-20D0-41AE-868C-2E2E2F24088D}"/>
    <hyperlink ref="B47" location="'WP-BJ'!A1" display="Work Paper-BJ" xr:uid="{C0743B22-C593-457E-A2A4-464AE5F4AFBE}"/>
    <hyperlink ref="B49" location="'WP-CA'!A1" display="Work Paper-CA" xr:uid="{7C662BD1-7837-4D5E-AA80-9B7502CF1717}"/>
    <hyperlink ref="B50" location="'WP-CB'!A1" display="Work Paper-CB" xr:uid="{91056FCE-B265-486A-A9CD-B746B379365C}"/>
    <hyperlink ref="B52" location="'WP-DA'!A1" display="Work Paper-DA" xr:uid="{6A2CF4AA-C45A-4756-B995-45478E378400}"/>
    <hyperlink ref="B53" location="'WP-DB'!A1" display="Work Paper-DB" xr:uid="{08D1369D-4B0F-460F-ABC8-EA2053721848}"/>
    <hyperlink ref="B54" location="'WP-EA'!A1" display="Work Paper-EA" xr:uid="{03ACCADB-A6F4-49D6-A9D7-2092E63A5E70}"/>
    <hyperlink ref="B55" location="'WP-AR-IS'!A1" display="Work Paper-AR-IS" xr:uid="{2F82D034-F918-42A8-B3FF-C9D7E8725D0C}"/>
    <hyperlink ref="B56" location="'WP-AR-BS'!A1" display="Work Paper-AR-BS" xr:uid="{5DABC7C5-EE58-449A-B3B3-2EB268408234}"/>
    <hyperlink ref="B57" location="'WP-AR-Cap Assets'!A1" display="Work Paper-AR-Cap Assets" xr:uid="{98910628-434C-4AB1-9406-E4E6C8A70226}"/>
    <hyperlink ref="B58" location="'WP-Reconciliations'!A1" display="Work Paper-Reconciliations " xr:uid="{4A6566E4-5202-433E-81FD-E37579C22AF4}"/>
    <hyperlink ref="B40" location="'WP-BE (Support)'!A1" display="Work Paper-BE (Support)" xr:uid="{3C4880CC-4EE1-401B-8085-ABAABD71D97C}"/>
    <hyperlink ref="B42" location="'WP-BF (Support)'!A1" display="Work Paper-BF (Support)" xr:uid="{B72BFA05-39D6-4E05-9CCD-FFAF933B7A98}"/>
    <hyperlink ref="B36" location="'WP-BC (SupportA)'!A1" display="Work Paper-BC (SupportA)" xr:uid="{EF1C4088-00BD-4D46-B8CF-5386120242AF}"/>
    <hyperlink ref="B37" location="'WP-BC (SupportB)'!A1" display="Work Paper-BC (SupportB)" xr:uid="{01C3842D-735A-4B3B-81AC-1A26BC540F02}"/>
    <hyperlink ref="B44" location="'WP-BG (Support)'!A1" display="Work Paper-BG (Support)" xr:uid="{0871435C-580A-401B-A2C3-A5C8E09FAC10}"/>
    <hyperlink ref="B48" location="'WP-BJ (Support)'!A1" display="Work Paper-BJ (Support)" xr:uid="{4BBD7EBA-ED60-4763-8647-4F437A5E2049}"/>
    <hyperlink ref="B51" location="'WP-CC'!A1" display="Work Paper-CC" xr:uid="{83EF4C72-A745-44E8-A593-209915B74847}"/>
  </hyperlinks>
  <pageMargins left="0.45" right="0.45" top="0.75" bottom="0.75" header="0.3" footer="0.3"/>
  <pageSetup scale="71"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ransitionEvaluation="1" codeName="Sheet1">
    <tabColor rgb="FF7030A0"/>
    <pageSetUpPr fitToPage="1"/>
  </sheetPr>
  <dimension ref="A1:L89"/>
  <sheetViews>
    <sheetView showGridLines="0" defaultGridColor="0" view="pageBreakPreview" colorId="22" zoomScale="70" zoomScaleNormal="70" zoomScaleSheetLayoutView="70" workbookViewId="0">
      <selection activeCell="D63" sqref="D63"/>
    </sheetView>
  </sheetViews>
  <sheetFormatPr defaultColWidth="9.375" defaultRowHeight="12"/>
  <cols>
    <col min="1" max="1" width="2.375" style="135" customWidth="1"/>
    <col min="2" max="2" width="9.375" style="135" customWidth="1"/>
    <col min="3" max="3" width="30.375" style="135" bestFit="1" customWidth="1"/>
    <col min="4" max="4" width="26.375" style="135" bestFit="1" customWidth="1"/>
    <col min="5" max="5" width="6.75" style="135" customWidth="1"/>
    <col min="6" max="6" width="14.375" style="135" bestFit="1" customWidth="1"/>
    <col min="7" max="7" width="6.125" style="135" customWidth="1"/>
    <col min="8" max="8" width="16.125" style="135" customWidth="1"/>
    <col min="9" max="9" width="5" style="135" customWidth="1"/>
    <col min="10" max="10" width="35.25" style="135" customWidth="1"/>
    <col min="11" max="11" width="29.125" style="135" customWidth="1"/>
    <col min="12" max="12" width="10.75" style="135" customWidth="1"/>
    <col min="13" max="16384" width="9.375" style="135"/>
  </cols>
  <sheetData>
    <row r="1" spans="1:12" s="366" customFormat="1" ht="15.75">
      <c r="A1" s="191"/>
      <c r="B1" s="45"/>
      <c r="C1" s="664"/>
      <c r="J1" s="45"/>
      <c r="L1" s="665"/>
    </row>
    <row r="2" spans="1:12" ht="15.75">
      <c r="A2" s="44"/>
      <c r="C2" s="43"/>
      <c r="D2" s="44"/>
      <c r="E2" s="44"/>
      <c r="F2" s="44"/>
      <c r="G2" s="44"/>
      <c r="H2" s="44"/>
    </row>
    <row r="3" spans="1:12" ht="15">
      <c r="A3" s="44"/>
      <c r="B3" s="44"/>
      <c r="D3" s="44"/>
      <c r="E3" s="44"/>
      <c r="F3" s="44"/>
      <c r="G3" s="44"/>
      <c r="H3" s="44"/>
      <c r="I3" s="44"/>
      <c r="J3" s="44"/>
    </row>
    <row r="6" spans="1:12" ht="15.75">
      <c r="A6" s="1635" t="s">
        <v>87</v>
      </c>
      <c r="B6" s="1635"/>
      <c r="C6" s="1635"/>
      <c r="D6" s="1635"/>
      <c r="E6" s="1635"/>
      <c r="F6" s="1635"/>
      <c r="G6" s="1635"/>
      <c r="H6" s="1635"/>
      <c r="I6" s="1635"/>
      <c r="J6" s="1635"/>
      <c r="K6" s="1635"/>
      <c r="L6" s="1635"/>
    </row>
    <row r="7" spans="1:12" ht="15.75">
      <c r="A7" s="1635" t="s">
        <v>88</v>
      </c>
      <c r="B7" s="1635"/>
      <c r="C7" s="1635"/>
      <c r="D7" s="1635"/>
      <c r="E7" s="1635"/>
      <c r="F7" s="1635"/>
      <c r="G7" s="1635"/>
      <c r="H7" s="1635"/>
      <c r="I7" s="1635"/>
      <c r="J7" s="1635"/>
      <c r="K7" s="1635"/>
      <c r="L7" s="1635"/>
    </row>
    <row r="8" spans="1:12" ht="15.75">
      <c r="A8" s="1634" t="str">
        <f>SUMMARY!A7</f>
        <v>YEAR ENDING DECEMBER 31, ____</v>
      </c>
      <c r="B8" s="1634"/>
      <c r="C8" s="1634"/>
      <c r="D8" s="1634"/>
      <c r="E8" s="1634"/>
      <c r="F8" s="1634"/>
      <c r="G8" s="1634"/>
      <c r="H8" s="1634"/>
      <c r="I8" s="1634"/>
      <c r="J8" s="1634"/>
      <c r="K8" s="1634"/>
      <c r="L8" s="1634"/>
    </row>
    <row r="9" spans="1:12" ht="15.75">
      <c r="A9" s="1144"/>
      <c r="B9" s="1144"/>
      <c r="C9" s="1144"/>
      <c r="D9" s="1144"/>
      <c r="E9" s="1144"/>
      <c r="F9" s="1144"/>
      <c r="G9" s="1144"/>
      <c r="H9" s="1144"/>
      <c r="I9" s="1144"/>
      <c r="J9" s="1144"/>
      <c r="K9" s="1144"/>
      <c r="L9" s="1144"/>
    </row>
    <row r="10" spans="1:12" ht="15.75">
      <c r="A10" s="1635" t="s">
        <v>494</v>
      </c>
      <c r="B10" s="1635"/>
      <c r="C10" s="1635"/>
      <c r="D10" s="1635"/>
      <c r="E10" s="1635"/>
      <c r="F10" s="1635"/>
      <c r="G10" s="1635"/>
      <c r="H10" s="1635"/>
      <c r="I10" s="1635"/>
      <c r="J10" s="1635"/>
      <c r="K10" s="1635"/>
      <c r="L10" s="1635"/>
    </row>
    <row r="11" spans="1:12" s="33" customFormat="1" ht="15.75">
      <c r="A11" s="1638" t="s">
        <v>495</v>
      </c>
      <c r="B11" s="1638"/>
      <c r="C11" s="1638"/>
      <c r="D11" s="1638"/>
      <c r="E11" s="1638"/>
      <c r="F11" s="1638"/>
      <c r="G11" s="1638"/>
      <c r="H11" s="1638"/>
      <c r="I11" s="1638"/>
      <c r="J11" s="1638"/>
      <c r="K11" s="1638"/>
      <c r="L11" s="1638"/>
    </row>
    <row r="12" spans="1:12" ht="15.75">
      <c r="A12" s="1635"/>
      <c r="B12" s="1635"/>
      <c r="C12" s="1635"/>
      <c r="D12" s="1635"/>
      <c r="E12" s="1635"/>
      <c r="F12" s="1635"/>
      <c r="G12" s="1635"/>
      <c r="H12" s="1635"/>
      <c r="I12" s="1635"/>
      <c r="J12" s="1635"/>
      <c r="K12" s="1635"/>
      <c r="L12" s="1635"/>
    </row>
    <row r="14" spans="1:12" s="46" customFormat="1" ht="12.75"/>
    <row r="15" spans="1:12" s="46" customFormat="1" ht="15.75">
      <c r="B15" s="44"/>
      <c r="C15" s="44"/>
      <c r="D15" s="44"/>
      <c r="E15" s="44"/>
      <c r="F15" s="44"/>
      <c r="G15" s="44"/>
      <c r="H15" s="1144"/>
      <c r="I15" s="44"/>
      <c r="J15" s="44"/>
    </row>
    <row r="16" spans="1:12" s="231" customFormat="1" ht="15.75">
      <c r="A16" s="72"/>
      <c r="B16" s="72"/>
      <c r="C16" s="72"/>
      <c r="D16" s="1144" t="s">
        <v>478</v>
      </c>
      <c r="E16" s="72"/>
      <c r="F16" s="1144" t="s">
        <v>479</v>
      </c>
      <c r="G16" s="72"/>
      <c r="H16" s="1158" t="s">
        <v>480</v>
      </c>
      <c r="I16" s="72"/>
      <c r="J16" s="73"/>
    </row>
    <row r="17" spans="1:10" s="231" customFormat="1" ht="15.75">
      <c r="A17" s="72"/>
      <c r="B17" s="1160" t="s">
        <v>90</v>
      </c>
      <c r="C17" s="1160" t="s">
        <v>481</v>
      </c>
      <c r="D17" s="1160" t="s">
        <v>496</v>
      </c>
      <c r="E17" s="490"/>
      <c r="F17" s="1160" t="s">
        <v>497</v>
      </c>
      <c r="G17" s="490"/>
      <c r="H17" s="73" t="s">
        <v>484</v>
      </c>
      <c r="I17" s="490"/>
      <c r="J17" s="73" t="s">
        <v>93</v>
      </c>
    </row>
    <row r="18" spans="1:10" s="46" customFormat="1" ht="15.75">
      <c r="A18" s="44"/>
      <c r="C18" s="44"/>
      <c r="D18" s="666" t="s">
        <v>335</v>
      </c>
      <c r="E18" s="44"/>
      <c r="F18" s="666" t="s">
        <v>336</v>
      </c>
      <c r="G18" s="44"/>
      <c r="H18" s="666" t="s">
        <v>337</v>
      </c>
      <c r="I18" s="44"/>
      <c r="J18" s="666" t="s">
        <v>260</v>
      </c>
    </row>
    <row r="19" spans="1:10" s="46" customFormat="1" ht="12.75">
      <c r="C19" s="1220"/>
      <c r="H19" s="667"/>
    </row>
    <row r="20" spans="1:10" s="46" customFormat="1" ht="15">
      <c r="B20" s="44"/>
      <c r="C20" s="78"/>
      <c r="D20" s="44"/>
      <c r="E20" s="44"/>
      <c r="F20" s="44"/>
      <c r="G20" s="44"/>
      <c r="H20" s="44"/>
      <c r="I20" s="44"/>
      <c r="J20" s="44"/>
    </row>
    <row r="21" spans="1:10" s="46" customFormat="1" ht="15">
      <c r="B21" s="44" t="s">
        <v>498</v>
      </c>
      <c r="C21" s="78"/>
      <c r="D21" s="44"/>
      <c r="E21" s="44"/>
      <c r="F21" s="44"/>
      <c r="G21" s="44"/>
      <c r="H21" s="44"/>
      <c r="I21" s="44"/>
      <c r="J21" s="44"/>
    </row>
    <row r="22" spans="1:10" ht="15">
      <c r="B22" s="44"/>
      <c r="C22" s="78"/>
      <c r="D22" s="44"/>
      <c r="E22" s="44"/>
      <c r="F22" s="44"/>
      <c r="G22" s="44"/>
      <c r="H22" s="44"/>
      <c r="I22" s="44"/>
      <c r="J22" s="44"/>
    </row>
    <row r="23" spans="1:10" ht="15.75">
      <c r="B23" s="1144">
        <v>1</v>
      </c>
      <c r="C23" s="87" t="s">
        <v>485</v>
      </c>
      <c r="D23" s="1547">
        <v>0</v>
      </c>
      <c r="E23" s="89" t="s">
        <v>253</v>
      </c>
      <c r="F23" s="1550">
        <f>'WP-DA'!M14</f>
        <v>0</v>
      </c>
      <c r="G23" s="91"/>
      <c r="H23" s="1547">
        <f>D23*F23</f>
        <v>0</v>
      </c>
      <c r="I23" s="44"/>
      <c r="J23" s="44" t="s">
        <v>486</v>
      </c>
    </row>
    <row r="24" spans="1:10" ht="15">
      <c r="B24" s="72"/>
      <c r="C24" s="78"/>
      <c r="D24" s="79"/>
      <c r="E24" s="89"/>
      <c r="F24" s="668"/>
      <c r="G24" s="89"/>
      <c r="H24" s="202"/>
      <c r="I24" s="44"/>
      <c r="J24" s="44"/>
    </row>
    <row r="25" spans="1:10" ht="15.75">
      <c r="B25" s="1144">
        <v>2</v>
      </c>
      <c r="C25" s="669" t="s">
        <v>487</v>
      </c>
      <c r="D25" s="1548">
        <f>MIN(53%,'WP-DA'!G18)</f>
        <v>0</v>
      </c>
      <c r="E25" s="89" t="s">
        <v>253</v>
      </c>
      <c r="F25" s="670">
        <f>'WP-DA'!M18</f>
        <v>9.4500000000000001E-2</v>
      </c>
      <c r="G25" s="89" t="s">
        <v>297</v>
      </c>
      <c r="H25" s="1548">
        <f>D25*F25</f>
        <v>0</v>
      </c>
      <c r="I25" s="44"/>
      <c r="J25" s="44" t="s">
        <v>486</v>
      </c>
    </row>
    <row r="26" spans="1:10" ht="15">
      <c r="B26" s="72"/>
      <c r="C26" s="78"/>
      <c r="D26" s="79"/>
      <c r="E26" s="44"/>
      <c r="F26" s="44"/>
      <c r="G26" s="44"/>
      <c r="H26" s="79"/>
      <c r="I26" s="44"/>
      <c r="J26" s="44"/>
    </row>
    <row r="27" spans="1:10" ht="15.75">
      <c r="B27" s="1144">
        <v>3</v>
      </c>
      <c r="C27" s="87" t="s">
        <v>488</v>
      </c>
      <c r="D27" s="1547">
        <f>SUM(D23:D25)</f>
        <v>0</v>
      </c>
      <c r="E27" s="44"/>
      <c r="F27" s="44"/>
      <c r="G27" s="44"/>
      <c r="H27" s="1549">
        <f>SUM(H23:H25)</f>
        <v>0</v>
      </c>
      <c r="I27" s="44"/>
      <c r="J27" s="44" t="s">
        <v>489</v>
      </c>
    </row>
    <row r="28" spans="1:10" ht="15">
      <c r="B28" s="44"/>
      <c r="C28" s="78"/>
      <c r="D28" s="31"/>
      <c r="E28" s="44"/>
      <c r="F28" s="44"/>
      <c r="G28" s="44"/>
      <c r="H28" s="44"/>
      <c r="I28" s="44"/>
      <c r="J28" s="44"/>
    </row>
    <row r="29" spans="1:10" ht="15.75">
      <c r="B29" s="1144">
        <v>4</v>
      </c>
      <c r="C29" s="87" t="s">
        <v>499</v>
      </c>
      <c r="D29" s="44"/>
      <c r="E29" s="44"/>
      <c r="F29" s="44"/>
      <c r="G29" s="44"/>
      <c r="H29" s="1396">
        <f>'F1-Proj RR'!I48</f>
        <v>0</v>
      </c>
      <c r="I29" s="44"/>
      <c r="J29" s="44" t="s">
        <v>500</v>
      </c>
    </row>
    <row r="30" spans="1:10" ht="15.75">
      <c r="B30" s="44"/>
      <c r="C30" s="87"/>
      <c r="D30" s="44"/>
      <c r="E30" s="44"/>
      <c r="F30" s="44"/>
      <c r="G30" s="44"/>
      <c r="H30" s="671"/>
      <c r="I30" s="44"/>
      <c r="J30" s="44"/>
    </row>
    <row r="31" spans="1:10" ht="15.75">
      <c r="B31" s="1144">
        <v>5</v>
      </c>
      <c r="C31" s="87" t="s">
        <v>501</v>
      </c>
      <c r="D31" s="44"/>
      <c r="E31" s="44"/>
      <c r="F31" s="44"/>
      <c r="G31" s="44"/>
      <c r="H31" s="672">
        <f>'WP-DA'!O20*H29</f>
        <v>0</v>
      </c>
      <c r="I31" s="44"/>
      <c r="J31" s="44" t="s">
        <v>502</v>
      </c>
    </row>
    <row r="32" spans="1:10" ht="15.75">
      <c r="B32" s="1144"/>
      <c r="C32" s="78"/>
      <c r="D32" s="44"/>
      <c r="E32" s="44"/>
      <c r="F32" s="44"/>
      <c r="G32" s="44"/>
      <c r="H32" s="672"/>
      <c r="I32" s="44"/>
      <c r="J32" s="44"/>
    </row>
    <row r="33" spans="2:10" ht="15.75">
      <c r="B33" s="1144">
        <v>6</v>
      </c>
      <c r="C33" s="87" t="s">
        <v>503</v>
      </c>
      <c r="D33" s="44"/>
      <c r="E33" s="44"/>
      <c r="F33" s="44"/>
      <c r="G33" s="44"/>
      <c r="H33" s="672">
        <f>+H27*H29</f>
        <v>0</v>
      </c>
      <c r="I33" s="44"/>
      <c r="J33" s="44" t="s">
        <v>504</v>
      </c>
    </row>
    <row r="34" spans="2:10" ht="15.75">
      <c r="B34" s="44"/>
      <c r="C34" s="78"/>
      <c r="D34" s="44"/>
      <c r="E34" s="44"/>
      <c r="F34" s="44"/>
      <c r="G34" s="44"/>
      <c r="H34" s="672"/>
      <c r="I34" s="44"/>
      <c r="J34" s="44"/>
    </row>
    <row r="35" spans="2:10" ht="15.75">
      <c r="B35" s="1144" t="s">
        <v>505</v>
      </c>
      <c r="C35" s="87" t="s">
        <v>506</v>
      </c>
      <c r="D35" s="44"/>
      <c r="E35" s="44"/>
      <c r="F35" s="44"/>
      <c r="G35" s="44"/>
      <c r="H35" s="672">
        <f>+H33-H31</f>
        <v>0</v>
      </c>
      <c r="I35" s="44"/>
      <c r="J35" s="44" t="s">
        <v>507</v>
      </c>
    </row>
    <row r="36" spans="2:10" ht="15.75">
      <c r="B36" s="1144"/>
      <c r="C36" s="87"/>
      <c r="D36" s="44"/>
      <c r="E36" s="44"/>
      <c r="F36" s="44"/>
      <c r="G36" s="44"/>
      <c r="H36" s="672"/>
      <c r="I36" s="44"/>
      <c r="J36" s="44"/>
    </row>
    <row r="37" spans="2:10" s="673" customFormat="1" ht="14.85" customHeight="1">
      <c r="B37" s="1032" t="s">
        <v>508</v>
      </c>
      <c r="C37" s="1033"/>
      <c r="D37" s="1032"/>
      <c r="E37" s="1032"/>
      <c r="F37" s="1032"/>
      <c r="G37" s="1032"/>
      <c r="H37" s="1032"/>
      <c r="I37" s="1032"/>
      <c r="J37" s="1032"/>
    </row>
    <row r="38" spans="2:10" s="46" customFormat="1" ht="15">
      <c r="B38" s="44"/>
      <c r="C38" s="78"/>
      <c r="D38" s="44"/>
      <c r="E38" s="44"/>
      <c r="F38" s="44"/>
      <c r="G38" s="44"/>
      <c r="H38" s="44"/>
      <c r="I38" s="44"/>
      <c r="J38" s="44"/>
    </row>
    <row r="39" spans="2:10" ht="15.75">
      <c r="B39" s="1144">
        <v>1</v>
      </c>
      <c r="C39" s="87" t="s">
        <v>485</v>
      </c>
      <c r="D39" s="1552">
        <v>0</v>
      </c>
      <c r="E39" s="89"/>
      <c r="F39" s="1550">
        <f>'WP-DA'!M14</f>
        <v>0</v>
      </c>
      <c r="G39" s="76"/>
      <c r="H39" s="1547">
        <f>D39*F39</f>
        <v>0</v>
      </c>
      <c r="I39" s="44"/>
      <c r="J39" s="44" t="s">
        <v>486</v>
      </c>
    </row>
    <row r="40" spans="2:10" ht="15">
      <c r="B40" s="72"/>
      <c r="C40" s="78"/>
      <c r="D40" s="674"/>
      <c r="E40" s="89"/>
      <c r="F40" s="668"/>
      <c r="G40" s="89"/>
      <c r="H40" s="202"/>
      <c r="I40" s="44"/>
      <c r="J40" s="44"/>
    </row>
    <row r="41" spans="2:10" ht="20.25">
      <c r="B41" s="1144">
        <v>2</v>
      </c>
      <c r="C41" s="669" t="s">
        <v>487</v>
      </c>
      <c r="D41" s="1551">
        <f>'WP-DA'!$K$18</f>
        <v>0</v>
      </c>
      <c r="E41" s="89"/>
      <c r="F41" s="670">
        <f>'WP-DA'!M18+0.005</f>
        <v>9.9500000000000005E-2</v>
      </c>
      <c r="G41" s="89"/>
      <c r="H41" s="1548">
        <f>D41*F41</f>
        <v>0</v>
      </c>
      <c r="I41" s="44"/>
      <c r="J41" s="44" t="s">
        <v>486</v>
      </c>
    </row>
    <row r="42" spans="2:10" ht="15">
      <c r="B42" s="72"/>
      <c r="C42" s="78"/>
      <c r="D42" s="674"/>
      <c r="E42" s="44"/>
      <c r="F42" s="44"/>
      <c r="G42" s="44"/>
      <c r="H42" s="74"/>
      <c r="I42" s="44"/>
      <c r="J42" s="44"/>
    </row>
    <row r="43" spans="2:10" ht="15.75">
      <c r="B43" s="1144">
        <v>3</v>
      </c>
      <c r="C43" s="87" t="s">
        <v>488</v>
      </c>
      <c r="D43" s="1547">
        <f>SUM(D39:D41)</f>
        <v>0</v>
      </c>
      <c r="E43" s="44"/>
      <c r="F43" s="44"/>
      <c r="G43" s="44"/>
      <c r="H43" s="1549">
        <f>SUM(H39:H41)</f>
        <v>0</v>
      </c>
      <c r="I43" s="44"/>
      <c r="J43" s="44" t="s">
        <v>489</v>
      </c>
    </row>
    <row r="44" spans="2:10" ht="15">
      <c r="B44" s="44"/>
      <c r="C44" s="78"/>
      <c r="D44" s="22"/>
      <c r="E44" s="44"/>
      <c r="F44" s="44"/>
      <c r="G44" s="44"/>
      <c r="H44" s="44"/>
      <c r="I44" s="44"/>
      <c r="J44" s="44"/>
    </row>
    <row r="45" spans="2:10" ht="15.75">
      <c r="B45" s="1144">
        <v>4</v>
      </c>
      <c r="C45" s="87" t="s">
        <v>499</v>
      </c>
      <c r="D45" s="44"/>
      <c r="E45" s="44"/>
      <c r="F45" s="44"/>
      <c r="G45" s="44"/>
      <c r="H45" s="675">
        <f>+'F1-Proj RR'!I49</f>
        <v>0</v>
      </c>
      <c r="I45" s="44"/>
      <c r="J45" s="44" t="s">
        <v>509</v>
      </c>
    </row>
    <row r="46" spans="2:10" ht="15.75">
      <c r="B46" s="44"/>
      <c r="C46" s="87"/>
      <c r="D46" s="44"/>
      <c r="E46" s="44"/>
      <c r="F46" s="44"/>
      <c r="G46" s="44"/>
      <c r="H46" s="671"/>
      <c r="I46" s="44"/>
      <c r="J46" s="44"/>
    </row>
    <row r="47" spans="2:10" ht="15.75">
      <c r="B47" s="1144">
        <v>5</v>
      </c>
      <c r="C47" s="87" t="s">
        <v>501</v>
      </c>
      <c r="D47" s="44"/>
      <c r="E47" s="44"/>
      <c r="F47" s="44"/>
      <c r="G47" s="44"/>
      <c r="H47" s="676">
        <f>'WP-DA'!O20*H45</f>
        <v>0</v>
      </c>
      <c r="I47" s="44"/>
      <c r="J47" s="44" t="s">
        <v>502</v>
      </c>
    </row>
    <row r="48" spans="2:10" ht="15.75">
      <c r="B48" s="1144"/>
      <c r="C48" s="78"/>
      <c r="D48" s="44"/>
      <c r="E48" s="44"/>
      <c r="F48" s="44"/>
      <c r="G48" s="44"/>
      <c r="H48" s="676"/>
      <c r="I48" s="44"/>
      <c r="J48" s="44"/>
    </row>
    <row r="49" spans="2:10" ht="15.75">
      <c r="B49" s="1144">
        <v>6</v>
      </c>
      <c r="C49" s="87" t="s">
        <v>503</v>
      </c>
      <c r="D49" s="44"/>
      <c r="E49" s="44"/>
      <c r="F49" s="44"/>
      <c r="G49" s="44"/>
      <c r="H49" s="676">
        <f>H43*H45</f>
        <v>0</v>
      </c>
      <c r="I49" s="44"/>
      <c r="J49" s="44" t="s">
        <v>504</v>
      </c>
    </row>
    <row r="50" spans="2:10" ht="15.75">
      <c r="B50" s="44"/>
      <c r="C50" s="78"/>
      <c r="D50" s="44"/>
      <c r="E50" s="44"/>
      <c r="F50" s="44"/>
      <c r="G50" s="44"/>
      <c r="H50" s="676"/>
      <c r="I50" s="44"/>
      <c r="J50" s="44"/>
    </row>
    <row r="51" spans="2:10" ht="15.75">
      <c r="B51" s="1144" t="s">
        <v>510</v>
      </c>
      <c r="C51" s="87" t="s">
        <v>506</v>
      </c>
      <c r="D51" s="44"/>
      <c r="E51" s="44"/>
      <c r="F51" s="44"/>
      <c r="G51" s="44"/>
      <c r="H51" s="676">
        <f>+H49-H47</f>
        <v>0</v>
      </c>
      <c r="I51" s="44"/>
      <c r="J51" s="44" t="s">
        <v>507</v>
      </c>
    </row>
    <row r="52" spans="2:10" ht="15.75">
      <c r="B52" s="1144"/>
      <c r="C52" s="87"/>
      <c r="D52" s="44"/>
      <c r="E52" s="44"/>
      <c r="F52" s="44"/>
      <c r="G52" s="44"/>
      <c r="H52" s="676"/>
      <c r="I52" s="44"/>
      <c r="J52" s="44"/>
    </row>
    <row r="53" spans="2:10" ht="15">
      <c r="B53" s="44" t="s">
        <v>511</v>
      </c>
      <c r="C53" s="78"/>
      <c r="D53" s="44"/>
      <c r="E53" s="44"/>
      <c r="F53" s="44"/>
      <c r="G53" s="44"/>
      <c r="H53" s="44"/>
      <c r="I53" s="44"/>
      <c r="J53" s="44"/>
    </row>
    <row r="54" spans="2:10" ht="15">
      <c r="B54" s="44"/>
      <c r="C54" s="78"/>
      <c r="D54" s="44"/>
      <c r="E54" s="44"/>
      <c r="F54" s="44"/>
      <c r="G54" s="44"/>
      <c r="H54" s="44"/>
      <c r="I54" s="44"/>
      <c r="J54" s="44"/>
    </row>
    <row r="55" spans="2:10" ht="15.75">
      <c r="B55" s="1144">
        <v>1</v>
      </c>
      <c r="C55" s="87" t="s">
        <v>485</v>
      </c>
      <c r="D55" s="1552">
        <v>0</v>
      </c>
      <c r="E55" s="89"/>
      <c r="F55" s="1547">
        <f>'WP-DA'!M14</f>
        <v>0</v>
      </c>
      <c r="G55" s="76"/>
      <c r="H55" s="1547">
        <f>D55*F55</f>
        <v>0</v>
      </c>
      <c r="I55" s="44"/>
      <c r="J55" s="44" t="s">
        <v>486</v>
      </c>
    </row>
    <row r="56" spans="2:10" ht="15">
      <c r="B56" s="72"/>
      <c r="C56" s="78"/>
      <c r="D56" s="674"/>
      <c r="E56" s="89"/>
      <c r="F56" s="668"/>
      <c r="G56" s="89"/>
      <c r="H56" s="202"/>
      <c r="I56" s="44"/>
      <c r="J56" s="44"/>
    </row>
    <row r="57" spans="2:10" ht="20.25">
      <c r="B57" s="1144">
        <v>2</v>
      </c>
      <c r="C57" s="669" t="s">
        <v>487</v>
      </c>
      <c r="D57" s="1551">
        <f>'WP-DA'!$K$18</f>
        <v>0</v>
      </c>
      <c r="E57" s="89"/>
      <c r="F57" s="670">
        <f>'WP-DA'!M18+0.005</f>
        <v>9.9500000000000005E-2</v>
      </c>
      <c r="G57" s="89"/>
      <c r="H57" s="1548">
        <f>D57*F57</f>
        <v>0</v>
      </c>
      <c r="I57" s="44"/>
      <c r="J57" s="44" t="s">
        <v>486</v>
      </c>
    </row>
    <row r="58" spans="2:10" ht="15">
      <c r="B58" s="72"/>
      <c r="C58" s="78"/>
      <c r="D58" s="674"/>
      <c r="E58" s="44"/>
      <c r="F58" s="44"/>
      <c r="G58" s="44"/>
      <c r="H58" s="74"/>
      <c r="I58" s="44"/>
      <c r="J58" s="44"/>
    </row>
    <row r="59" spans="2:10" ht="15.75">
      <c r="B59" s="1144">
        <v>3</v>
      </c>
      <c r="C59" s="87" t="s">
        <v>488</v>
      </c>
      <c r="D59" s="1547">
        <f>SUM(D55:D57)</f>
        <v>0</v>
      </c>
      <c r="E59" s="44"/>
      <c r="F59" s="44"/>
      <c r="G59" s="44"/>
      <c r="H59" s="1549">
        <f>SUM(H55:H57)</f>
        <v>0</v>
      </c>
      <c r="I59" s="44"/>
      <c r="J59" s="44" t="s">
        <v>489</v>
      </c>
    </row>
    <row r="60" spans="2:10" ht="15">
      <c r="B60" s="44"/>
      <c r="C60" s="78"/>
      <c r="D60" s="22"/>
      <c r="E60" s="44"/>
      <c r="F60" s="44"/>
      <c r="G60" s="44"/>
      <c r="H60" s="44"/>
      <c r="I60" s="44"/>
      <c r="J60" s="44"/>
    </row>
    <row r="61" spans="2:10" ht="15.75">
      <c r="B61" s="1144">
        <v>4</v>
      </c>
      <c r="C61" s="87" t="s">
        <v>499</v>
      </c>
      <c r="D61" s="44"/>
      <c r="E61" s="44"/>
      <c r="F61" s="44"/>
      <c r="G61" s="44"/>
      <c r="H61" s="675">
        <f>'F1-Proj RR'!I50</f>
        <v>0</v>
      </c>
      <c r="I61" s="44"/>
      <c r="J61" s="44" t="s">
        <v>512</v>
      </c>
    </row>
    <row r="62" spans="2:10" ht="15.75">
      <c r="B62" s="44"/>
      <c r="C62" s="87"/>
      <c r="D62" s="44"/>
      <c r="E62" s="44"/>
      <c r="F62" s="44"/>
      <c r="G62" s="44"/>
      <c r="H62" s="671"/>
      <c r="I62" s="44"/>
      <c r="J62" s="44"/>
    </row>
    <row r="63" spans="2:10" ht="15.75">
      <c r="B63" s="1144">
        <v>5</v>
      </c>
      <c r="C63" s="87" t="s">
        <v>501</v>
      </c>
      <c r="D63" s="44"/>
      <c r="E63" s="44"/>
      <c r="F63" s="44"/>
      <c r="G63" s="44"/>
      <c r="H63" s="676">
        <f>'WP-DA'!O20*H61</f>
        <v>0</v>
      </c>
      <c r="I63" s="44"/>
      <c r="J63" s="44" t="s">
        <v>502</v>
      </c>
    </row>
    <row r="64" spans="2:10" ht="15.75">
      <c r="B64" s="1144"/>
      <c r="C64" s="78"/>
      <c r="D64" s="44"/>
      <c r="E64" s="44"/>
      <c r="F64" s="44"/>
      <c r="G64" s="44"/>
      <c r="H64" s="676"/>
      <c r="I64" s="44"/>
      <c r="J64" s="44"/>
    </row>
    <row r="65" spans="2:11" ht="15.75">
      <c r="B65" s="1144">
        <v>6</v>
      </c>
      <c r="C65" s="87" t="s">
        <v>503</v>
      </c>
      <c r="D65" s="44"/>
      <c r="E65" s="44"/>
      <c r="F65" s="44"/>
      <c r="G65" s="44"/>
      <c r="H65" s="676">
        <f>H59*H61</f>
        <v>0</v>
      </c>
      <c r="I65" s="44"/>
      <c r="J65" s="44" t="s">
        <v>504</v>
      </c>
    </row>
    <row r="66" spans="2:11" ht="15.75">
      <c r="B66" s="44"/>
      <c r="C66" s="78"/>
      <c r="D66" s="44"/>
      <c r="E66" s="44"/>
      <c r="F66" s="44"/>
      <c r="G66" s="44"/>
      <c r="H66" s="676"/>
      <c r="I66" s="44"/>
      <c r="J66" s="44"/>
    </row>
    <row r="67" spans="2:11" ht="15.75">
      <c r="B67" s="1144" t="s">
        <v>513</v>
      </c>
      <c r="C67" s="87" t="s">
        <v>506</v>
      </c>
      <c r="D67" s="44"/>
      <c r="E67" s="44"/>
      <c r="F67" s="44"/>
      <c r="G67" s="44"/>
      <c r="H67" s="676">
        <f>+H65-H63</f>
        <v>0</v>
      </c>
      <c r="I67" s="44"/>
      <c r="J67" s="44" t="s">
        <v>507</v>
      </c>
    </row>
    <row r="68" spans="2:11" s="33" customFormat="1" ht="15">
      <c r="B68" s="89"/>
      <c r="C68" s="89"/>
      <c r="D68" s="89"/>
      <c r="E68" s="89"/>
      <c r="F68" s="89"/>
      <c r="G68" s="89"/>
      <c r="H68" s="89"/>
      <c r="I68" s="89"/>
      <c r="J68" s="89"/>
    </row>
    <row r="69" spans="2:11" ht="15">
      <c r="B69" s="84"/>
      <c r="C69" s="84"/>
      <c r="D69" s="84"/>
      <c r="E69" s="84"/>
      <c r="F69" s="84"/>
      <c r="G69" s="84"/>
      <c r="H69" s="84"/>
      <c r="I69" s="84"/>
      <c r="J69" s="84"/>
      <c r="K69" s="249"/>
    </row>
    <row r="70" spans="2:11" ht="15">
      <c r="B70" s="84"/>
      <c r="C70" s="84"/>
      <c r="D70" s="84"/>
      <c r="E70" s="84"/>
      <c r="F70" s="84"/>
      <c r="G70" s="84"/>
      <c r="H70" s="84"/>
      <c r="I70" s="84"/>
      <c r="J70" s="84"/>
      <c r="K70" s="249"/>
    </row>
    <row r="71" spans="2:11" s="33" customFormat="1" ht="15">
      <c r="B71" s="89"/>
      <c r="C71" s="89"/>
      <c r="D71" s="89"/>
      <c r="E71" s="89"/>
      <c r="F71" s="89"/>
      <c r="G71" s="89"/>
      <c r="H71" s="44"/>
      <c r="I71" s="89"/>
      <c r="J71" s="89"/>
    </row>
    <row r="72" spans="2:11" ht="15.75">
      <c r="B72" s="1144" t="s">
        <v>514</v>
      </c>
      <c r="C72" s="87" t="s">
        <v>515</v>
      </c>
      <c r="D72" s="44"/>
      <c r="E72" s="44"/>
      <c r="F72" s="44"/>
      <c r="G72" s="44"/>
      <c r="H72" s="677">
        <f>H51+H35+H67</f>
        <v>0</v>
      </c>
      <c r="I72" s="44"/>
      <c r="J72" s="44"/>
    </row>
    <row r="73" spans="2:11" ht="15.75">
      <c r="B73" s="1144"/>
      <c r="C73" s="87"/>
      <c r="D73" s="44"/>
      <c r="E73" s="44"/>
      <c r="F73" s="44"/>
      <c r="G73" s="44"/>
      <c r="H73" s="676"/>
      <c r="I73" s="44"/>
      <c r="J73" s="44"/>
    </row>
    <row r="74" spans="2:11" ht="15">
      <c r="B74" s="78" t="s">
        <v>370</v>
      </c>
      <c r="C74" s="44"/>
      <c r="D74" s="44"/>
      <c r="E74" s="44"/>
      <c r="F74" s="44"/>
      <c r="G74" s="44"/>
      <c r="H74" s="44"/>
      <c r="I74" s="44"/>
      <c r="J74" s="44"/>
    </row>
    <row r="75" spans="2:11" s="33" customFormat="1"/>
    <row r="76" spans="2:11" s="33" customFormat="1"/>
    <row r="77" spans="2:11" ht="15">
      <c r="B77" s="78" t="s">
        <v>516</v>
      </c>
    </row>
    <row r="78" spans="2:11" s="44" customFormat="1" ht="15">
      <c r="B78" s="44" t="s">
        <v>517</v>
      </c>
    </row>
    <row r="79" spans="2:11" ht="15">
      <c r="B79" s="78" t="s">
        <v>518</v>
      </c>
    </row>
    <row r="80" spans="2:11" s="44" customFormat="1" ht="15.75" customHeight="1">
      <c r="B80" s="44" t="s">
        <v>493</v>
      </c>
    </row>
    <row r="81" spans="2:11" ht="15">
      <c r="B81" s="92" t="s">
        <v>519</v>
      </c>
      <c r="C81" s="33"/>
      <c r="D81" s="33"/>
      <c r="E81" s="33"/>
      <c r="F81" s="33"/>
      <c r="G81" s="33"/>
      <c r="H81" s="33"/>
      <c r="I81" s="33"/>
      <c r="J81" s="33"/>
      <c r="K81" s="33"/>
    </row>
    <row r="82" spans="2:11" ht="15">
      <c r="B82" s="92" t="s">
        <v>520</v>
      </c>
      <c r="C82" s="33"/>
      <c r="D82" s="33"/>
      <c r="E82" s="33"/>
      <c r="F82" s="33"/>
      <c r="G82" s="33"/>
      <c r="H82" s="33"/>
      <c r="I82" s="33"/>
      <c r="J82" s="33"/>
      <c r="K82" s="33"/>
    </row>
    <row r="83" spans="2:11" s="33" customFormat="1" ht="15">
      <c r="B83" s="78" t="s">
        <v>521</v>
      </c>
    </row>
    <row r="84" spans="2:11" s="33" customFormat="1" ht="15">
      <c r="B84" s="78" t="s">
        <v>522</v>
      </c>
    </row>
    <row r="85" spans="2:11" s="33" customFormat="1" ht="15">
      <c r="B85" s="78" t="s">
        <v>523</v>
      </c>
    </row>
    <row r="86" spans="2:11" ht="15">
      <c r="B86" s="92" t="s">
        <v>524</v>
      </c>
    </row>
    <row r="87" spans="2:11" ht="15">
      <c r="B87" s="89" t="s">
        <v>525</v>
      </c>
    </row>
    <row r="88" spans="2:11" ht="15">
      <c r="B88" s="89" t="s">
        <v>526</v>
      </c>
    </row>
    <row r="89" spans="2:11">
      <c r="B89" s="249" t="s">
        <v>527</v>
      </c>
      <c r="C89" s="249"/>
      <c r="D89" s="249"/>
      <c r="E89" s="249"/>
      <c r="F89" s="249"/>
      <c r="G89" s="249"/>
      <c r="H89" s="249"/>
      <c r="I89" s="249"/>
      <c r="J89" s="249"/>
      <c r="K89" s="249"/>
    </row>
  </sheetData>
  <customSheetViews>
    <customSheetView guid="{B321D76C-CDE5-48BB-9CDE-80FF97D58FCF}" colorId="22" showPageBreaks="1" showGridLines="0" fitToPage="1" printArea="1" view="pageBreakPreview" topLeftCell="A19">
      <selection activeCell="D33" sqref="D33"/>
      <pageMargins left="0" right="0" top="0" bottom="0" header="0" footer="0"/>
      <printOptions horizontalCentered="1"/>
      <pageSetup scale="70" orientation="landscape" r:id="rId1"/>
      <headerFooter alignWithMargins="0"/>
    </customSheetView>
    <customSheetView guid="{343BF296-013A-41F5-BDAB-AD6220EA7F78}" colorId="22" showPageBreaks="1" showGridLines="0" fitToPage="1" printArea="1" view="pageBreakPreview" topLeftCell="A22">
      <selection activeCell="A11" sqref="A11:L11"/>
      <pageMargins left="0" right="0" top="0" bottom="0" header="0" footer="0"/>
      <printOptions horizontalCentered="1"/>
      <pageSetup scale="70" orientation="landscape" r:id="rId2"/>
      <headerFooter alignWithMargins="0"/>
    </customSheetView>
  </customSheetViews>
  <mergeCells count="6">
    <mergeCell ref="A12:L12"/>
    <mergeCell ref="A6:L6"/>
    <mergeCell ref="A7:L7"/>
    <mergeCell ref="A8:L8"/>
    <mergeCell ref="A10:L10"/>
    <mergeCell ref="A11:L11"/>
  </mergeCells>
  <printOptions horizontalCentered="1"/>
  <pageMargins left="0.25" right="0.25" top="0.25" bottom="0.25" header="0.5" footer="0.5"/>
  <pageSetup scale="54" orientation="portrait" r:id="rId3"/>
  <headerFooter alignWithMargins="0"/>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ransitionEvaluation="1" codeName="Sheet9">
    <tabColor rgb="FFFFFF00"/>
    <pageSetUpPr fitToPage="1"/>
  </sheetPr>
  <dimension ref="A1:M28"/>
  <sheetViews>
    <sheetView showGridLines="0" defaultGridColor="0" view="pageBreakPreview" colorId="22" zoomScale="80" zoomScaleNormal="100" zoomScaleSheetLayoutView="80" workbookViewId="0">
      <selection activeCell="D23" sqref="D23"/>
    </sheetView>
  </sheetViews>
  <sheetFormatPr defaultColWidth="9.375" defaultRowHeight="12"/>
  <cols>
    <col min="1" max="1" width="10.375" style="135" customWidth="1"/>
    <col min="2" max="2" width="30" style="135" customWidth="1"/>
    <col min="3" max="3" width="3.375" style="135" customWidth="1"/>
    <col min="4" max="4" width="21.75" style="135" customWidth="1"/>
    <col min="5" max="5" width="4.75" style="135" customWidth="1"/>
    <col min="6" max="6" width="27.375" style="135" customWidth="1"/>
    <col min="7" max="7" width="4.75" style="135" customWidth="1"/>
    <col min="8" max="8" width="23.375" style="135" customWidth="1"/>
    <col min="9" max="9" width="4.75" style="135" customWidth="1"/>
    <col min="10" max="10" width="19" style="135" customWidth="1"/>
    <col min="11" max="11" width="4.75" style="135" customWidth="1"/>
    <col min="12" max="12" width="20.125" style="135" customWidth="1"/>
    <col min="13" max="13" width="4.75" style="135" customWidth="1"/>
    <col min="14" max="16384" width="9.375" style="135"/>
  </cols>
  <sheetData>
    <row r="1" spans="1:13" s="133" customFormat="1" ht="20.25">
      <c r="A1" s="561"/>
      <c r="B1" s="477"/>
    </row>
    <row r="2" spans="1:13" ht="15">
      <c r="C2" s="44"/>
      <c r="D2" s="44"/>
      <c r="E2" s="44"/>
      <c r="F2" s="44"/>
      <c r="G2" s="44"/>
      <c r="H2" s="44"/>
      <c r="I2" s="44"/>
      <c r="J2" s="44"/>
      <c r="K2" s="44"/>
    </row>
    <row r="3" spans="1:13" ht="15">
      <c r="A3" s="44"/>
      <c r="C3" s="44"/>
      <c r="D3" s="44"/>
      <c r="E3" s="44"/>
      <c r="F3" s="44"/>
      <c r="G3" s="44"/>
      <c r="H3" s="44"/>
      <c r="I3" s="44"/>
      <c r="J3" s="44"/>
      <c r="K3" s="44"/>
      <c r="L3" s="44"/>
      <c r="M3" s="44"/>
    </row>
    <row r="5" spans="1:13" ht="15">
      <c r="A5" s="44"/>
      <c r="B5" s="44"/>
      <c r="C5" s="44"/>
      <c r="D5" s="44"/>
      <c r="E5" s="44"/>
      <c r="F5" s="44"/>
      <c r="H5" s="44"/>
      <c r="I5" s="44"/>
      <c r="J5" s="44"/>
      <c r="K5" s="44"/>
      <c r="L5" s="44"/>
      <c r="M5" s="44"/>
    </row>
    <row r="6" spans="1:13" ht="15.75">
      <c r="A6" s="1635" t="s">
        <v>87</v>
      </c>
      <c r="B6" s="1635"/>
      <c r="C6" s="1635"/>
      <c r="D6" s="1635"/>
      <c r="E6" s="1635"/>
      <c r="F6" s="1635"/>
      <c r="G6" s="1635"/>
      <c r="H6" s="1635"/>
      <c r="I6" s="1635"/>
      <c r="J6" s="658"/>
      <c r="K6" s="658"/>
      <c r="L6" s="658"/>
      <c r="M6" s="658"/>
    </row>
    <row r="7" spans="1:13" ht="15.75">
      <c r="A7" s="1635" t="s">
        <v>88</v>
      </c>
      <c r="B7" s="1635"/>
      <c r="C7" s="1635"/>
      <c r="D7" s="1635"/>
      <c r="E7" s="1635"/>
      <c r="F7" s="1635"/>
      <c r="G7" s="1635"/>
      <c r="H7" s="1635"/>
      <c r="I7" s="1635"/>
      <c r="J7" s="658"/>
      <c r="K7" s="658"/>
      <c r="L7" s="658"/>
      <c r="M7" s="658"/>
    </row>
    <row r="8" spans="1:13" ht="15.75">
      <c r="A8" s="1634" t="str">
        <f>SUMMARY!A7</f>
        <v>YEAR ENDING DECEMBER 31, ____</v>
      </c>
      <c r="B8" s="1634"/>
      <c r="C8" s="1634"/>
      <c r="D8" s="1634"/>
      <c r="E8" s="1634"/>
      <c r="F8" s="1634"/>
      <c r="G8" s="1634"/>
      <c r="H8" s="1634"/>
      <c r="I8" s="1634"/>
      <c r="J8" s="786"/>
      <c r="K8" s="786"/>
      <c r="L8" s="786"/>
      <c r="M8" s="786"/>
    </row>
    <row r="9" spans="1:13">
      <c r="A9" s="659"/>
      <c r="B9" s="659"/>
      <c r="C9" s="659"/>
      <c r="D9" s="659"/>
      <c r="E9" s="659"/>
      <c r="F9" s="659"/>
      <c r="G9" s="659"/>
      <c r="H9" s="659"/>
      <c r="I9" s="659"/>
      <c r="J9" s="659"/>
      <c r="K9" s="659"/>
      <c r="L9" s="659"/>
      <c r="M9" s="659"/>
    </row>
    <row r="10" spans="1:13" ht="15.75">
      <c r="A10" s="1635" t="s">
        <v>1898</v>
      </c>
      <c r="B10" s="1635"/>
      <c r="C10" s="1635"/>
      <c r="D10" s="1635"/>
      <c r="E10" s="1635"/>
      <c r="F10" s="1635"/>
      <c r="G10" s="1635"/>
      <c r="H10" s="1635"/>
      <c r="I10" s="1635"/>
      <c r="J10" s="658"/>
      <c r="K10" s="658"/>
      <c r="L10" s="658"/>
      <c r="M10" s="658"/>
    </row>
    <row r="11" spans="1:13" ht="15.75">
      <c r="A11" s="1635" t="s">
        <v>21</v>
      </c>
      <c r="B11" s="1635"/>
      <c r="C11" s="1635"/>
      <c r="D11" s="1635"/>
      <c r="E11" s="1635"/>
      <c r="F11" s="1635"/>
      <c r="G11" s="1635"/>
      <c r="H11" s="1635"/>
      <c r="I11" s="1635"/>
      <c r="J11" s="658"/>
      <c r="K11" s="658"/>
      <c r="L11" s="658"/>
      <c r="M11" s="658"/>
    </row>
    <row r="12" spans="1:13" s="46" customFormat="1" ht="12.75"/>
    <row r="13" spans="1:13" s="46" customFormat="1" ht="12.75"/>
    <row r="14" spans="1:13" s="46" customFormat="1" ht="15.75">
      <c r="A14" s="72"/>
      <c r="B14" s="72"/>
      <c r="C14" s="72"/>
      <c r="D14" s="72"/>
      <c r="E14" s="72"/>
      <c r="F14" s="72"/>
      <c r="G14" s="72"/>
      <c r="H14" s="72"/>
      <c r="I14" s="72"/>
      <c r="J14" s="1144"/>
      <c r="K14" s="72"/>
      <c r="L14" s="72"/>
      <c r="M14" s="72"/>
    </row>
    <row r="15" spans="1:13" s="46" customFormat="1" ht="15.75">
      <c r="A15" s="1144" t="s">
        <v>327</v>
      </c>
      <c r="B15" s="72"/>
      <c r="C15" s="72"/>
      <c r="D15" s="1144" t="s">
        <v>528</v>
      </c>
      <c r="E15" s="72"/>
      <c r="F15" s="1144" t="s">
        <v>445</v>
      </c>
      <c r="G15" s="72"/>
      <c r="H15" s="1144" t="s">
        <v>529</v>
      </c>
      <c r="I15" s="231"/>
    </row>
    <row r="16" spans="1:13" s="46" customFormat="1" ht="15.75">
      <c r="A16" s="1160" t="s">
        <v>330</v>
      </c>
      <c r="B16" s="1160" t="s">
        <v>530</v>
      </c>
      <c r="C16" s="72"/>
      <c r="D16" s="73" t="s">
        <v>531</v>
      </c>
      <c r="E16" s="72"/>
      <c r="F16" s="1160" t="s">
        <v>346</v>
      </c>
      <c r="G16" s="72"/>
      <c r="H16" s="73" t="s">
        <v>532</v>
      </c>
      <c r="I16" s="231"/>
    </row>
    <row r="17" spans="1:12" s="46" customFormat="1" ht="15.75">
      <c r="A17" s="72"/>
      <c r="B17" s="666" t="s">
        <v>335</v>
      </c>
      <c r="C17" s="72"/>
      <c r="D17" s="666" t="s">
        <v>336</v>
      </c>
      <c r="E17" s="231"/>
      <c r="F17" s="771" t="s">
        <v>337</v>
      </c>
      <c r="H17" s="771" t="s">
        <v>260</v>
      </c>
    </row>
    <row r="18" spans="1:12" s="46" customFormat="1" ht="15">
      <c r="A18" s="44"/>
      <c r="B18" s="44"/>
      <c r="C18" s="44"/>
      <c r="D18" s="44"/>
      <c r="E18" s="44"/>
      <c r="F18" s="44"/>
      <c r="G18" s="44"/>
      <c r="H18" s="44"/>
    </row>
    <row r="19" spans="1:12" s="46" customFormat="1" ht="15.75">
      <c r="A19" s="1144">
        <v>1</v>
      </c>
      <c r="B19" s="84" t="s">
        <v>338</v>
      </c>
      <c r="C19" s="44"/>
      <c r="D19" s="769">
        <f>'WP-EA'!R38</f>
        <v>0</v>
      </c>
      <c r="E19" s="74"/>
      <c r="F19" s="74"/>
      <c r="G19" s="44"/>
      <c r="H19" s="44"/>
    </row>
    <row r="20" spans="1:12" s="46" customFormat="1" ht="15.75">
      <c r="A20" s="1144"/>
      <c r="B20" s="44"/>
      <c r="C20" s="44"/>
      <c r="D20" s="75"/>
      <c r="E20" s="74"/>
      <c r="F20" s="74"/>
      <c r="G20" s="44"/>
      <c r="H20" s="44"/>
    </row>
    <row r="21" spans="1:12" s="46" customFormat="1" ht="15.75">
      <c r="A21" s="1144">
        <f>A19+1</f>
        <v>2</v>
      </c>
      <c r="B21" s="44" t="s">
        <v>533</v>
      </c>
      <c r="C21" s="44"/>
      <c r="D21" s="770">
        <f>'WP-EA'!R28</f>
        <v>0</v>
      </c>
      <c r="E21" s="74"/>
      <c r="F21" s="1179">
        <f>D21</f>
        <v>0</v>
      </c>
      <c r="G21" s="44"/>
      <c r="H21" s="44" t="s">
        <v>534</v>
      </c>
    </row>
    <row r="22" spans="1:12" s="46" customFormat="1" ht="15.75">
      <c r="A22" s="1144"/>
      <c r="B22" s="44"/>
      <c r="C22" s="44"/>
      <c r="D22" s="75"/>
      <c r="E22" s="74"/>
      <c r="F22" s="661"/>
      <c r="G22" s="44"/>
      <c r="H22" s="44"/>
    </row>
    <row r="23" spans="1:12" s="46" customFormat="1" ht="15.75">
      <c r="A23" s="1144">
        <v>3</v>
      </c>
      <c r="B23" s="43" t="s">
        <v>251</v>
      </c>
      <c r="C23" s="43"/>
      <c r="D23" s="671">
        <f>D19+D21</f>
        <v>0</v>
      </c>
      <c r="E23" s="74"/>
      <c r="F23" s="74"/>
      <c r="G23" s="44"/>
      <c r="H23" s="44"/>
    </row>
    <row r="24" spans="1:12" s="141" customFormat="1" ht="15.75">
      <c r="A24" s="1144"/>
      <c r="B24" s="44"/>
      <c r="C24" s="44"/>
      <c r="D24" s="74"/>
      <c r="E24" s="74"/>
      <c r="F24" s="74"/>
      <c r="G24" s="74"/>
      <c r="H24" s="74"/>
      <c r="I24" s="662"/>
      <c r="J24" s="662"/>
      <c r="K24" s="319"/>
      <c r="L24" s="319"/>
    </row>
    <row r="25" spans="1:12" s="141" customFormat="1" ht="15.75">
      <c r="A25" s="1144"/>
      <c r="B25" s="43"/>
      <c r="C25" s="44"/>
      <c r="D25" s="733"/>
      <c r="E25" s="733"/>
      <c r="F25" s="733"/>
      <c r="G25" s="44"/>
      <c r="H25" s="1031"/>
      <c r="I25" s="319"/>
      <c r="J25" s="663"/>
      <c r="K25" s="319"/>
      <c r="L25" s="319"/>
    </row>
    <row r="26" spans="1:12" s="141" customFormat="1" ht="15.75">
      <c r="A26" s="1145"/>
    </row>
    <row r="27" spans="1:12" s="141" customFormat="1" ht="12.75"/>
    <row r="28" spans="1:12" s="141" customFormat="1" ht="12.75"/>
  </sheetData>
  <customSheetViews>
    <customSheetView guid="{B321D76C-CDE5-48BB-9CDE-80FF97D58FCF}" colorId="22" showPageBreaks="1" showGridLines="0" fitToPage="1" printArea="1" view="pageBreakPreview" topLeftCell="A25">
      <selection activeCell="D33" sqref="D33"/>
      <rowBreaks count="1" manualBreakCount="1">
        <brk id="33" max="16383" man="1"/>
      </rowBreaks>
      <colBreaks count="1" manualBreakCount="1">
        <brk id="18" max="1048575" man="1"/>
      </colBreaks>
      <pageMargins left="0" right="0" top="0" bottom="0" header="0" footer="0"/>
      <printOptions horizontalCentered="1"/>
      <pageSetup scale="65" orientation="landscape" r:id="rId1"/>
      <headerFooter alignWithMargins="0"/>
    </customSheetView>
    <customSheetView guid="{343BF296-013A-41F5-BDAB-AD6220EA7F78}" scale="74" colorId="22" showPageBreaks="1" showGridLines="0" fitToPage="1" printArea="1" view="pageBreakPreview" topLeftCell="C1">
      <selection activeCell="I115" sqref="I115"/>
      <rowBreaks count="1" manualBreakCount="1">
        <brk id="33" max="16383" man="1"/>
      </rowBreaks>
      <colBreaks count="1" manualBreakCount="1">
        <brk id="18" max="1048575" man="1"/>
      </colBreaks>
      <pageMargins left="0" right="0" top="0" bottom="0" header="0" footer="0"/>
      <printOptions horizontalCentered="1"/>
      <pageSetup scale="65" orientation="landscape" r:id="rId2"/>
      <headerFooter alignWithMargins="0"/>
    </customSheetView>
  </customSheetViews>
  <mergeCells count="5">
    <mergeCell ref="A11:I11"/>
    <mergeCell ref="A6:I6"/>
    <mergeCell ref="A7:I7"/>
    <mergeCell ref="A8:I8"/>
    <mergeCell ref="A10:I10"/>
  </mergeCells>
  <phoneticPr fontId="0" type="noConversion"/>
  <printOptions horizontalCentered="1"/>
  <pageMargins left="0.5" right="0.5" top="0.25" bottom="0.25" header="0.75" footer="0.75"/>
  <pageSetup scale="99" orientation="landscape" r:id="rId3"/>
  <headerFooter alignWithMargins="0"/>
  <rowBreaks count="1" manualBreakCount="1">
    <brk id="33" max="16383" man="1"/>
  </rowBreaks>
  <colBreaks count="1" manualBreakCount="1">
    <brk id="18" max="1048575" man="1"/>
  </colBreaks>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theme="8"/>
  </sheetPr>
  <dimension ref="A1:X92"/>
  <sheetViews>
    <sheetView view="pageBreakPreview" zoomScale="70" zoomScaleNormal="80" zoomScaleSheetLayoutView="70" workbookViewId="0">
      <selection activeCell="K20" sqref="K20"/>
    </sheetView>
  </sheetViews>
  <sheetFormatPr defaultColWidth="10" defaultRowHeight="12.75"/>
  <cols>
    <col min="1" max="1" width="6.75" style="547" customWidth="1"/>
    <col min="2" max="2" width="1.375" style="547" customWidth="1"/>
    <col min="3" max="3" width="54.75" style="547" customWidth="1"/>
    <col min="4" max="4" width="7" style="547" customWidth="1"/>
    <col min="5" max="5" width="17.75" style="547" bestFit="1" customWidth="1"/>
    <col min="6" max="6" width="20.375" style="547" customWidth="1"/>
    <col min="7" max="7" width="19.375" style="547" customWidth="1"/>
    <col min="8" max="8" width="14.75" style="547" bestFit="1" customWidth="1"/>
    <col min="9" max="9" width="16.75" style="547" bestFit="1" customWidth="1"/>
    <col min="10" max="10" width="14.375" style="547" customWidth="1"/>
    <col min="11" max="11" width="19.75" style="547" customWidth="1"/>
    <col min="12" max="12" width="15.75" style="547" bestFit="1" customWidth="1"/>
    <col min="13" max="13" width="16.75" style="547" bestFit="1" customWidth="1"/>
    <col min="14" max="14" width="10.75" style="547" customWidth="1"/>
    <col min="15" max="15" width="14" style="547" customWidth="1"/>
    <col min="16" max="17" width="14.375" style="547" customWidth="1"/>
    <col min="18" max="18" width="15.75" style="547" bestFit="1" customWidth="1"/>
    <col min="19" max="19" width="14.375" style="547" bestFit="1" customWidth="1"/>
    <col min="20" max="20" width="15.75" style="547" bestFit="1" customWidth="1"/>
    <col min="21" max="21" width="13.375" style="547" customWidth="1"/>
    <col min="22" max="22" width="12.75" style="547" customWidth="1"/>
    <col min="23" max="23" width="11.375" style="547" customWidth="1"/>
    <col min="24" max="24" width="12.375" style="547" customWidth="1"/>
    <col min="25" max="16384" width="10" style="547"/>
  </cols>
  <sheetData>
    <row r="1" spans="1:22" ht="15.75">
      <c r="A1" s="43"/>
      <c r="R1" s="598"/>
    </row>
    <row r="2" spans="1:22" ht="15">
      <c r="R2" s="598"/>
      <c r="S2" s="558"/>
    </row>
    <row r="3" spans="1:22" ht="15.75">
      <c r="D3" s="571"/>
      <c r="E3" s="571"/>
      <c r="F3" s="571"/>
      <c r="G3" s="571"/>
      <c r="H3" s="571"/>
      <c r="I3" s="571"/>
      <c r="J3" s="571"/>
      <c r="K3" s="571"/>
      <c r="L3" s="571"/>
    </row>
    <row r="4" spans="1:22" ht="15.75">
      <c r="A4" s="1641" t="s">
        <v>22</v>
      </c>
      <c r="B4" s="1641"/>
      <c r="C4" s="1641"/>
      <c r="D4" s="1641"/>
      <c r="E4" s="1641"/>
      <c r="F4" s="1641"/>
      <c r="G4" s="1641"/>
      <c r="H4" s="1641"/>
      <c r="I4" s="1641"/>
      <c r="J4" s="1641"/>
      <c r="K4" s="1641"/>
      <c r="L4" s="1641"/>
      <c r="M4" s="1641"/>
      <c r="N4" s="1641"/>
      <c r="O4" s="1641"/>
      <c r="P4" s="1641"/>
      <c r="Q4" s="1641"/>
      <c r="R4" s="1641"/>
      <c r="S4" s="1641"/>
    </row>
    <row r="5" spans="1:22" ht="15.75">
      <c r="A5" s="1641" t="s">
        <v>535</v>
      </c>
      <c r="B5" s="1641"/>
      <c r="C5" s="1641"/>
      <c r="D5" s="1641"/>
      <c r="E5" s="1641"/>
      <c r="F5" s="1641"/>
      <c r="G5" s="1641"/>
      <c r="H5" s="1641"/>
      <c r="I5" s="1641"/>
      <c r="J5" s="1641"/>
      <c r="K5" s="1641"/>
      <c r="L5" s="1641"/>
      <c r="M5" s="1641"/>
      <c r="N5" s="1641"/>
      <c r="O5" s="1641"/>
      <c r="P5" s="1641"/>
      <c r="Q5" s="1641"/>
      <c r="R5" s="1641"/>
      <c r="S5" s="1641"/>
      <c r="T5" s="552"/>
      <c r="U5" s="552"/>
      <c r="V5" s="552"/>
    </row>
    <row r="6" spans="1:22" ht="15.75">
      <c r="A6" s="1642" t="str">
        <f>+SUMMARY!A5</f>
        <v>NEW YORK POWER AUTHORITY</v>
      </c>
      <c r="B6" s="1642"/>
      <c r="C6" s="1642"/>
      <c r="D6" s="1642"/>
      <c r="E6" s="1642"/>
      <c r="F6" s="1642"/>
      <c r="G6" s="1642"/>
      <c r="H6" s="1642"/>
      <c r="I6" s="1642"/>
      <c r="J6" s="1642"/>
      <c r="K6" s="1642"/>
      <c r="L6" s="1642"/>
      <c r="M6" s="1642"/>
      <c r="N6" s="1642"/>
      <c r="O6" s="1642"/>
      <c r="P6" s="1642"/>
      <c r="Q6" s="1642"/>
      <c r="R6" s="1642"/>
      <c r="S6" s="1642"/>
      <c r="T6" s="554"/>
      <c r="U6" s="552"/>
      <c r="V6" s="552"/>
    </row>
    <row r="7" spans="1:22" ht="17.25" customHeight="1">
      <c r="A7" s="1643" t="str">
        <f>SUMMARY!A7</f>
        <v>YEAR ENDING DECEMBER 31, ____</v>
      </c>
      <c r="B7" s="1643"/>
      <c r="C7" s="1643"/>
      <c r="D7" s="1643"/>
      <c r="E7" s="1643"/>
      <c r="F7" s="1643"/>
      <c r="G7" s="1643"/>
      <c r="H7" s="1643"/>
      <c r="I7" s="1643"/>
      <c r="J7" s="1643"/>
      <c r="K7" s="1643"/>
      <c r="L7" s="1643"/>
      <c r="M7" s="1643"/>
      <c r="N7" s="1643"/>
      <c r="O7" s="1643"/>
      <c r="P7" s="1643"/>
      <c r="Q7" s="1643"/>
      <c r="R7" s="1643"/>
      <c r="S7" s="1643"/>
      <c r="T7" s="552"/>
      <c r="U7" s="552"/>
      <c r="V7" s="552"/>
    </row>
    <row r="8" spans="1:22" ht="15.75">
      <c r="A8" s="553"/>
      <c r="C8" s="552"/>
      <c r="D8" s="599"/>
      <c r="E8" s="599"/>
      <c r="F8" s="599"/>
      <c r="G8" s="571"/>
      <c r="H8" s="599"/>
      <c r="I8" s="599"/>
      <c r="J8" s="599"/>
      <c r="K8" s="599"/>
      <c r="L8" s="599"/>
      <c r="M8" s="552"/>
      <c r="N8" s="552"/>
      <c r="O8" s="552"/>
      <c r="P8" s="552"/>
      <c r="Q8" s="552"/>
      <c r="R8" s="552"/>
      <c r="S8" s="552"/>
      <c r="T8" s="552"/>
      <c r="U8" s="552"/>
      <c r="V8" s="552"/>
    </row>
    <row r="9" spans="1:22">
      <c r="A9" s="553"/>
      <c r="C9" s="552"/>
      <c r="D9" s="552"/>
      <c r="E9" s="552"/>
      <c r="F9" s="552"/>
      <c r="G9" s="555"/>
      <c r="H9" s="552"/>
      <c r="I9" s="552"/>
      <c r="J9" s="552"/>
      <c r="K9" s="552"/>
      <c r="L9" s="552"/>
      <c r="M9" s="552"/>
      <c r="N9" s="552"/>
      <c r="O9" s="552"/>
      <c r="P9" s="552"/>
      <c r="Q9" s="552"/>
      <c r="R9" s="552"/>
      <c r="S9" s="552"/>
      <c r="T9" s="552"/>
      <c r="U9" s="552"/>
      <c r="V9" s="552"/>
    </row>
    <row r="10" spans="1:22" ht="15.75">
      <c r="A10" s="600"/>
      <c r="B10" s="601"/>
      <c r="C10" s="602"/>
      <c r="D10" s="602"/>
      <c r="E10" s="602"/>
      <c r="F10" s="602"/>
      <c r="G10" s="602"/>
      <c r="H10" s="602"/>
      <c r="I10" s="602"/>
      <c r="J10" s="603"/>
      <c r="K10" s="603"/>
      <c r="L10" s="602"/>
      <c r="M10" s="602"/>
      <c r="N10" s="602"/>
      <c r="O10" s="602"/>
      <c r="P10" s="602"/>
      <c r="Q10" s="602"/>
      <c r="R10" s="552"/>
      <c r="S10" s="552"/>
      <c r="T10" s="552"/>
      <c r="U10" s="552"/>
      <c r="V10" s="552"/>
    </row>
    <row r="11" spans="1:22" s="556" customFormat="1" ht="15">
      <c r="A11" s="604"/>
      <c r="B11" s="558"/>
      <c r="C11" s="575"/>
      <c r="D11" s="575"/>
      <c r="E11" s="575"/>
      <c r="F11" s="575"/>
      <c r="G11" s="575"/>
      <c r="H11" s="575"/>
      <c r="I11" s="575"/>
      <c r="J11" s="605"/>
      <c r="K11" s="605"/>
      <c r="L11" s="558"/>
      <c r="M11" s="575"/>
      <c r="N11" s="575"/>
      <c r="O11" s="575"/>
      <c r="P11" s="575"/>
      <c r="Q11" s="575"/>
      <c r="R11" s="606"/>
      <c r="S11" s="606"/>
      <c r="T11" s="606"/>
      <c r="U11" s="606"/>
      <c r="V11" s="606"/>
    </row>
    <row r="12" spans="1:22" s="556" customFormat="1" ht="15">
      <c r="A12" s="604"/>
      <c r="B12" s="558"/>
      <c r="C12" s="575"/>
      <c r="D12" s="575"/>
      <c r="E12" s="575"/>
      <c r="F12" s="575"/>
      <c r="G12" s="575"/>
      <c r="H12" s="575"/>
      <c r="I12" s="575"/>
      <c r="J12" s="575"/>
      <c r="K12" s="575"/>
      <c r="L12" s="558"/>
      <c r="M12" s="607"/>
      <c r="N12" s="607"/>
      <c r="O12" s="607"/>
      <c r="P12" s="575"/>
      <c r="Q12" s="575"/>
      <c r="R12" s="606"/>
      <c r="S12" s="606"/>
      <c r="T12" s="606"/>
      <c r="U12" s="606"/>
      <c r="V12" s="606"/>
    </row>
    <row r="13" spans="1:22" s="556" customFormat="1" ht="15.75">
      <c r="A13" s="1152" t="s">
        <v>536</v>
      </c>
      <c r="B13" s="558"/>
      <c r="C13" s="575"/>
      <c r="D13" s="575"/>
      <c r="E13" s="575"/>
      <c r="F13" s="575"/>
      <c r="G13" s="1152"/>
      <c r="H13" s="558"/>
      <c r="I13" s="1152"/>
      <c r="J13" s="607"/>
      <c r="K13" s="607"/>
      <c r="L13" s="558"/>
      <c r="M13" s="558"/>
      <c r="N13" s="558"/>
      <c r="O13" s="558"/>
      <c r="P13" s="607"/>
      <c r="Q13" s="607"/>
      <c r="S13" s="608"/>
      <c r="T13" s="609"/>
      <c r="U13" s="609"/>
      <c r="V13" s="606"/>
    </row>
    <row r="14" spans="1:22" s="556" customFormat="1" ht="15.75">
      <c r="A14" s="577" t="s">
        <v>330</v>
      </c>
      <c r="B14" s="610"/>
      <c r="C14" s="577" t="s">
        <v>537</v>
      </c>
      <c r="D14" s="611"/>
      <c r="E14" s="611"/>
      <c r="F14" s="611"/>
      <c r="G14" s="577" t="s">
        <v>538</v>
      </c>
      <c r="H14" s="610"/>
      <c r="I14" s="577"/>
      <c r="K14" s="612" t="s">
        <v>258</v>
      </c>
      <c r="L14" s="612"/>
      <c r="M14" s="612" t="s">
        <v>539</v>
      </c>
      <c r="N14" s="1150"/>
      <c r="O14" s="1150"/>
      <c r="P14" s="607"/>
      <c r="Q14" s="607"/>
      <c r="S14" s="606"/>
      <c r="T14" s="613"/>
      <c r="U14" s="609"/>
      <c r="V14" s="606"/>
    </row>
    <row r="15" spans="1:22" s="556" customFormat="1" ht="15">
      <c r="A15" s="558"/>
      <c r="B15" s="558"/>
      <c r="D15" s="614"/>
      <c r="E15" s="614"/>
      <c r="F15" s="614"/>
      <c r="G15" s="614" t="s">
        <v>335</v>
      </c>
      <c r="H15" s="558"/>
      <c r="I15" s="614"/>
      <c r="K15" s="615" t="s">
        <v>336</v>
      </c>
      <c r="L15" s="614"/>
      <c r="M15" s="615" t="s">
        <v>337</v>
      </c>
      <c r="N15" s="615"/>
      <c r="O15" s="615"/>
      <c r="P15" s="607"/>
      <c r="Q15" s="607"/>
      <c r="R15" s="616"/>
      <c r="S15" s="608"/>
      <c r="T15" s="616"/>
      <c r="U15" s="608"/>
      <c r="V15" s="606"/>
    </row>
    <row r="16" spans="1:22" s="556" customFormat="1" ht="15.75">
      <c r="B16" s="558"/>
      <c r="C16" s="617"/>
      <c r="D16" s="617"/>
      <c r="E16" s="617"/>
      <c r="F16" s="617"/>
      <c r="G16" s="607"/>
      <c r="H16" s="558"/>
      <c r="I16" s="607"/>
      <c r="K16" s="607"/>
      <c r="L16" s="607"/>
      <c r="M16" s="607"/>
      <c r="N16" s="607"/>
      <c r="O16" s="607"/>
      <c r="P16" s="607"/>
      <c r="Q16" s="607"/>
      <c r="R16" s="608"/>
      <c r="S16" s="606"/>
      <c r="T16" s="608"/>
      <c r="U16" s="608"/>
      <c r="V16" s="606"/>
    </row>
    <row r="17" spans="1:22" s="556" customFormat="1" ht="15.75">
      <c r="A17" s="612"/>
      <c r="B17" s="558"/>
      <c r="C17" s="575"/>
      <c r="D17" s="575"/>
      <c r="E17" s="575"/>
      <c r="F17" s="575"/>
      <c r="G17" s="607"/>
      <c r="H17" s="558"/>
      <c r="I17" s="607"/>
      <c r="K17" s="607"/>
      <c r="L17" s="607"/>
      <c r="M17" s="607"/>
      <c r="N17" s="607"/>
      <c r="O17" s="607"/>
      <c r="P17" s="607"/>
      <c r="Q17" s="607"/>
      <c r="R17" s="608"/>
      <c r="S17" s="606"/>
      <c r="T17" s="608"/>
      <c r="U17" s="608"/>
      <c r="V17" s="606"/>
    </row>
    <row r="18" spans="1:22" s="556" customFormat="1" ht="15">
      <c r="A18" s="618">
        <v>1</v>
      </c>
      <c r="B18" s="558"/>
      <c r="C18" s="575" t="s">
        <v>540</v>
      </c>
      <c r="D18" s="575"/>
      <c r="E18" s="575"/>
      <c r="F18" s="575"/>
      <c r="G18" s="1323" t="s">
        <v>1901</v>
      </c>
      <c r="H18" s="558"/>
      <c r="I18" s="618"/>
      <c r="K18" s="620">
        <f>'B2-Plant'!H41</f>
        <v>0</v>
      </c>
      <c r="L18" s="558"/>
      <c r="M18" s="558"/>
      <c r="N18" s="558"/>
      <c r="O18" s="558"/>
      <c r="P18" s="607"/>
      <c r="Q18" s="607"/>
      <c r="R18" s="608"/>
      <c r="S18" s="606"/>
      <c r="T18" s="608"/>
      <c r="U18" s="608"/>
      <c r="V18" s="606"/>
    </row>
    <row r="19" spans="1:22" s="556" customFormat="1" ht="15">
      <c r="A19" s="618" t="s">
        <v>147</v>
      </c>
      <c r="B19" s="558"/>
      <c r="C19" s="575" t="s">
        <v>541</v>
      </c>
      <c r="D19" s="575"/>
      <c r="E19" s="575"/>
      <c r="F19" s="575"/>
      <c r="G19" s="1323" t="s">
        <v>1902</v>
      </c>
      <c r="H19" s="558"/>
      <c r="I19" s="618"/>
      <c r="K19" s="621">
        <f>'B2-Plant'!I41</f>
        <v>0</v>
      </c>
      <c r="L19" s="558"/>
      <c r="M19" s="558"/>
      <c r="N19" s="558"/>
      <c r="O19" s="558"/>
      <c r="P19" s="607"/>
      <c r="Q19" s="607"/>
      <c r="R19" s="608"/>
      <c r="S19" s="606"/>
      <c r="T19" s="608"/>
      <c r="U19" s="608"/>
      <c r="V19" s="606"/>
    </row>
    <row r="20" spans="1:22" s="556" customFormat="1" ht="15">
      <c r="A20" s="618" t="s">
        <v>151</v>
      </c>
      <c r="B20" s="558"/>
      <c r="C20" s="575" t="s">
        <v>542</v>
      </c>
      <c r="D20" s="575"/>
      <c r="E20" s="575"/>
      <c r="F20" s="575"/>
      <c r="G20" s="619" t="s">
        <v>1972</v>
      </c>
      <c r="H20" s="558"/>
      <c r="I20" s="618"/>
      <c r="K20" s="622">
        <f>'C1-Rate Base'!D29+'C1-Rate Base'!D30+'C1-Rate Base'!D28</f>
        <v>0</v>
      </c>
      <c r="L20" s="558"/>
      <c r="M20" s="558"/>
      <c r="N20" s="558"/>
      <c r="O20" s="558"/>
      <c r="P20" s="607"/>
      <c r="Q20" s="607"/>
      <c r="R20" s="608"/>
      <c r="S20" s="606"/>
      <c r="T20" s="608"/>
      <c r="U20" s="608"/>
      <c r="V20" s="606"/>
    </row>
    <row r="21" spans="1:22" s="556" customFormat="1" ht="15">
      <c r="A21" s="618">
        <v>2</v>
      </c>
      <c r="B21" s="558"/>
      <c r="C21" s="575" t="s">
        <v>543</v>
      </c>
      <c r="D21" s="575"/>
      <c r="E21" s="575"/>
      <c r="F21" s="575"/>
      <c r="G21" s="619" t="s">
        <v>544</v>
      </c>
      <c r="H21" s="558"/>
      <c r="I21" s="618"/>
      <c r="K21" s="621">
        <f>+K18-K19+K20</f>
        <v>0</v>
      </c>
      <c r="L21" s="558"/>
      <c r="M21" s="558"/>
      <c r="N21" s="558"/>
      <c r="O21" s="558"/>
      <c r="P21" s="607"/>
      <c r="Q21" s="607"/>
      <c r="R21" s="608"/>
      <c r="S21" s="606"/>
      <c r="T21" s="608"/>
      <c r="U21" s="608"/>
      <c r="V21" s="606"/>
    </row>
    <row r="22" spans="1:22" s="556" customFormat="1" ht="15">
      <c r="A22" s="618"/>
      <c r="B22" s="558"/>
      <c r="C22" s="558"/>
      <c r="D22" s="558"/>
      <c r="E22" s="558"/>
      <c r="F22" s="558"/>
      <c r="G22" s="619"/>
      <c r="H22" s="558"/>
      <c r="I22" s="618"/>
      <c r="K22" s="558"/>
      <c r="L22" s="558"/>
      <c r="M22" s="623"/>
      <c r="N22" s="607"/>
      <c r="O22" s="607"/>
      <c r="P22" s="607"/>
      <c r="Q22" s="607"/>
      <c r="R22" s="608"/>
      <c r="S22" s="608"/>
      <c r="T22" s="608"/>
      <c r="U22" s="608"/>
      <c r="V22" s="606"/>
    </row>
    <row r="23" spans="1:22" s="556" customFormat="1" ht="15">
      <c r="A23" s="618"/>
      <c r="B23" s="558"/>
      <c r="C23" s="575" t="s">
        <v>545</v>
      </c>
      <c r="D23" s="575"/>
      <c r="E23" s="575"/>
      <c r="F23" s="575"/>
      <c r="G23" s="619"/>
      <c r="H23" s="558"/>
      <c r="I23" s="618"/>
      <c r="K23" s="607"/>
      <c r="L23" s="607"/>
      <c r="M23" s="623"/>
      <c r="N23" s="558"/>
      <c r="O23" s="558"/>
      <c r="P23" s="607"/>
      <c r="Q23" s="607"/>
      <c r="R23" s="608"/>
      <c r="S23" s="608"/>
      <c r="T23" s="608"/>
      <c r="U23" s="608"/>
      <c r="V23" s="606"/>
    </row>
    <row r="24" spans="1:22" s="556" customFormat="1" ht="15">
      <c r="A24" s="618">
        <v>3</v>
      </c>
      <c r="B24" s="558"/>
      <c r="C24" s="575" t="s">
        <v>546</v>
      </c>
      <c r="D24" s="575"/>
      <c r="E24" s="575"/>
      <c r="F24" s="575"/>
      <c r="G24" s="1323" t="s">
        <v>1903</v>
      </c>
      <c r="H24" s="558"/>
      <c r="I24" s="618"/>
      <c r="K24" s="621">
        <f>+'A1-O&amp;M'!J41+'A2-A&amp;G'!J43</f>
        <v>0</v>
      </c>
      <c r="L24" s="607"/>
      <c r="M24" s="623"/>
      <c r="N24" s="624"/>
      <c r="O24" s="624"/>
      <c r="P24" s="607"/>
      <c r="Q24" s="607"/>
      <c r="R24" s="625"/>
      <c r="S24" s="626"/>
      <c r="T24" s="627"/>
      <c r="U24" s="608"/>
      <c r="V24" s="606"/>
    </row>
    <row r="25" spans="1:22" s="556" customFormat="1" ht="15">
      <c r="A25" s="618"/>
      <c r="B25" s="558"/>
      <c r="C25" s="575"/>
      <c r="D25" s="575"/>
      <c r="E25" s="575"/>
      <c r="F25" s="575"/>
      <c r="G25" s="619"/>
      <c r="H25" s="558"/>
      <c r="I25" s="618"/>
      <c r="K25" s="628"/>
      <c r="L25" s="628"/>
      <c r="M25" s="623"/>
      <c r="N25" s="558"/>
      <c r="O25" s="558"/>
      <c r="P25" s="607"/>
      <c r="Q25" s="607"/>
      <c r="R25" s="613"/>
      <c r="S25" s="608"/>
      <c r="T25" s="629"/>
      <c r="U25" s="609"/>
      <c r="V25" s="606"/>
    </row>
    <row r="26" spans="1:22" s="556" customFormat="1" ht="15.75">
      <c r="A26" s="615"/>
      <c r="B26" s="558"/>
      <c r="C26" s="575" t="s">
        <v>547</v>
      </c>
      <c r="D26" s="575"/>
      <c r="E26" s="575"/>
      <c r="F26" s="575"/>
      <c r="G26" s="630" t="s">
        <v>548</v>
      </c>
      <c r="H26" s="558"/>
      <c r="I26" s="1153"/>
      <c r="K26" s="628"/>
      <c r="L26" s="628"/>
      <c r="M26" s="623"/>
      <c r="N26" s="631"/>
      <c r="O26" s="631"/>
      <c r="P26" s="607"/>
      <c r="Q26" s="607"/>
      <c r="U26" s="608"/>
      <c r="V26" s="606"/>
    </row>
    <row r="27" spans="1:22" s="556" customFormat="1" ht="15">
      <c r="A27" s="615" t="s">
        <v>549</v>
      </c>
      <c r="B27" s="558"/>
      <c r="C27" s="575" t="s">
        <v>550</v>
      </c>
      <c r="D27" s="575"/>
      <c r="E27" s="575"/>
      <c r="F27" s="575"/>
      <c r="G27" s="1323" t="s">
        <v>1904</v>
      </c>
      <c r="H27" s="558"/>
      <c r="I27" s="618"/>
      <c r="K27" s="621">
        <f>'B1-Depn'!N54</f>
        <v>0</v>
      </c>
      <c r="L27" s="628"/>
      <c r="M27" s="623"/>
      <c r="N27" s="607"/>
      <c r="O27" s="607"/>
      <c r="P27" s="607"/>
      <c r="Q27" s="607"/>
      <c r="R27" s="608"/>
      <c r="S27" s="608"/>
      <c r="T27" s="632"/>
      <c r="U27" s="608"/>
      <c r="V27" s="606"/>
    </row>
    <row r="28" spans="1:22" s="556" customFormat="1" ht="15">
      <c r="A28" s="615"/>
      <c r="B28" s="558"/>
      <c r="C28" s="575"/>
      <c r="D28" s="575"/>
      <c r="E28" s="575"/>
      <c r="F28" s="575"/>
      <c r="G28" s="619"/>
      <c r="H28" s="558"/>
      <c r="I28" s="618"/>
      <c r="K28" s="633"/>
      <c r="L28" s="628"/>
      <c r="M28" s="623"/>
      <c r="N28" s="607"/>
      <c r="O28" s="607"/>
      <c r="P28" s="607"/>
      <c r="Q28" s="607"/>
      <c r="R28" s="608"/>
      <c r="S28" s="608"/>
      <c r="T28" s="632"/>
      <c r="U28" s="608"/>
      <c r="V28" s="606"/>
    </row>
    <row r="29" spans="1:22" s="556" customFormat="1" ht="15.75">
      <c r="A29" s="615" t="s">
        <v>551</v>
      </c>
      <c r="B29" s="558"/>
      <c r="C29" s="617" t="s">
        <v>552</v>
      </c>
      <c r="D29" s="617"/>
      <c r="E29" s="575"/>
      <c r="F29" s="575"/>
      <c r="G29" s="619" t="s">
        <v>553</v>
      </c>
      <c r="H29" s="558"/>
      <c r="I29" s="618"/>
      <c r="K29" s="1553">
        <v>0</v>
      </c>
      <c r="L29" s="811"/>
      <c r="M29" s="1553">
        <f>K29</f>
        <v>0</v>
      </c>
      <c r="N29" s="607"/>
      <c r="O29" s="607"/>
      <c r="P29" s="607"/>
      <c r="Q29" s="607"/>
      <c r="U29" s="609"/>
      <c r="V29" s="608" t="s">
        <v>554</v>
      </c>
    </row>
    <row r="30" spans="1:22" s="556" customFormat="1" ht="18.75" customHeight="1">
      <c r="A30" s="615"/>
      <c r="B30" s="558"/>
      <c r="C30" s="575"/>
      <c r="D30" s="575"/>
      <c r="E30" s="575"/>
      <c r="F30" s="575"/>
      <c r="G30" s="619"/>
      <c r="H30" s="558"/>
      <c r="I30" s="618"/>
      <c r="K30" s="628"/>
      <c r="L30" s="628"/>
      <c r="M30" s="623"/>
      <c r="N30" s="607"/>
      <c r="O30" s="607"/>
      <c r="P30" s="607"/>
      <c r="Q30" s="607"/>
      <c r="R30" s="635"/>
      <c r="S30" s="608"/>
      <c r="T30" s="608"/>
      <c r="U30" s="608"/>
      <c r="V30" s="606"/>
    </row>
    <row r="31" spans="1:22" s="556" customFormat="1" ht="15">
      <c r="A31" s="615"/>
      <c r="B31" s="558"/>
      <c r="C31" s="575" t="s">
        <v>555</v>
      </c>
      <c r="D31" s="575"/>
      <c r="E31" s="575"/>
      <c r="F31" s="575"/>
      <c r="G31" s="636"/>
      <c r="H31" s="558"/>
      <c r="I31" s="637"/>
      <c r="K31" s="628"/>
      <c r="L31" s="628"/>
      <c r="M31" s="623"/>
      <c r="N31" s="558"/>
      <c r="O31" s="558"/>
      <c r="P31" s="575"/>
      <c r="Q31" s="575"/>
      <c r="R31" s="606"/>
      <c r="S31" s="608"/>
      <c r="T31" s="608"/>
      <c r="U31" s="608"/>
      <c r="V31" s="606"/>
    </row>
    <row r="32" spans="1:22" s="556" customFormat="1" ht="15">
      <c r="A32" s="615" t="s">
        <v>556</v>
      </c>
      <c r="B32" s="558"/>
      <c r="C32" s="575" t="s">
        <v>103</v>
      </c>
      <c r="D32" s="575"/>
      <c r="E32" s="575"/>
      <c r="F32" s="575"/>
      <c r="G32" s="619" t="s">
        <v>1973</v>
      </c>
      <c r="H32" s="558"/>
      <c r="I32" s="618"/>
      <c r="K32" s="621">
        <f>'C1-Rate Base'!P32</f>
        <v>0</v>
      </c>
      <c r="L32" s="628"/>
      <c r="M32" s="623"/>
      <c r="N32" s="558"/>
      <c r="O32" s="558"/>
      <c r="P32" s="575"/>
      <c r="Q32" s="575"/>
      <c r="R32" s="606"/>
      <c r="S32" s="608"/>
      <c r="T32" s="608"/>
      <c r="U32" s="608"/>
      <c r="V32" s="606"/>
    </row>
    <row r="33" spans="1:24" s="556" customFormat="1" ht="15">
      <c r="A33" s="615"/>
      <c r="B33" s="558"/>
      <c r="C33" s="575"/>
      <c r="D33" s="575"/>
      <c r="E33" s="575"/>
      <c r="F33" s="575"/>
      <c r="G33" s="619"/>
      <c r="H33" s="558"/>
      <c r="I33" s="618"/>
      <c r="K33" s="628"/>
      <c r="L33" s="628"/>
      <c r="M33" s="623"/>
      <c r="N33" s="558"/>
      <c r="O33" s="558"/>
      <c r="P33" s="575"/>
      <c r="Q33" s="575"/>
      <c r="R33" s="606" t="s">
        <v>1630</v>
      </c>
      <c r="S33" s="608"/>
      <c r="T33" s="608"/>
      <c r="U33" s="608"/>
      <c r="V33" s="606"/>
    </row>
    <row r="34" spans="1:24" s="556" customFormat="1" ht="15.75">
      <c r="A34" s="615" t="s">
        <v>557</v>
      </c>
      <c r="B34" s="558"/>
      <c r="C34" s="638" t="s">
        <v>558</v>
      </c>
      <c r="D34" s="607"/>
      <c r="E34" s="607"/>
      <c r="F34" s="607"/>
      <c r="G34" s="619" t="s">
        <v>559</v>
      </c>
      <c r="H34" s="558"/>
      <c r="I34" s="618"/>
      <c r="K34" s="1553">
        <f>IF(K21=0,0,K32/K21)</f>
        <v>0</v>
      </c>
      <c r="L34" s="634"/>
      <c r="M34" s="1553">
        <f>K34</f>
        <v>0</v>
      </c>
      <c r="N34" s="558"/>
      <c r="O34" s="558"/>
      <c r="P34" s="575"/>
      <c r="Q34" s="575"/>
      <c r="R34" s="606"/>
      <c r="S34" s="608"/>
      <c r="T34" s="608"/>
      <c r="U34" s="608"/>
      <c r="V34" s="606"/>
    </row>
    <row r="35" spans="1:24" s="556" customFormat="1" ht="15">
      <c r="A35" s="615"/>
      <c r="B35" s="558"/>
      <c r="C35" s="575"/>
      <c r="D35" s="575"/>
      <c r="E35" s="575"/>
      <c r="F35" s="575"/>
      <c r="G35" s="619"/>
      <c r="H35" s="558"/>
      <c r="I35" s="618"/>
      <c r="K35" s="628"/>
      <c r="L35" s="628"/>
      <c r="M35" s="623"/>
      <c r="N35" s="558"/>
      <c r="O35" s="558"/>
      <c r="P35" s="575"/>
      <c r="Q35" s="575"/>
      <c r="R35" s="606"/>
      <c r="S35" s="608"/>
      <c r="T35" s="608"/>
      <c r="U35" s="608"/>
      <c r="V35" s="606"/>
    </row>
    <row r="36" spans="1:24" s="556" customFormat="1" ht="15">
      <c r="D36" s="558"/>
      <c r="E36" s="558"/>
      <c r="F36" s="558"/>
      <c r="G36" s="558"/>
      <c r="H36" s="558"/>
      <c r="I36" s="558"/>
      <c r="J36" s="558"/>
      <c r="K36" s="558"/>
      <c r="L36" s="558"/>
      <c r="M36" s="558"/>
      <c r="N36" s="558"/>
      <c r="O36" s="558"/>
      <c r="P36" s="558"/>
      <c r="Q36" s="558"/>
      <c r="R36" s="639"/>
      <c r="S36" s="558"/>
      <c r="T36" s="558"/>
      <c r="U36" s="558"/>
    </row>
    <row r="37" spans="1:24" s="641" customFormat="1" ht="15.75">
      <c r="A37" s="556"/>
      <c r="D37" s="642"/>
      <c r="E37" s="642"/>
      <c r="F37" s="642"/>
      <c r="G37" s="642"/>
      <c r="H37" s="642"/>
      <c r="I37" s="642"/>
      <c r="J37" s="642"/>
      <c r="K37" s="642"/>
      <c r="L37" s="642"/>
      <c r="M37" s="642"/>
      <c r="N37" s="642"/>
      <c r="O37" s="642"/>
      <c r="P37" s="642"/>
      <c r="Q37" s="642"/>
      <c r="R37" s="643"/>
      <c r="S37" s="642"/>
      <c r="U37" s="642"/>
    </row>
    <row r="38" spans="1:24" s="556" customFormat="1" ht="15.75">
      <c r="A38" s="1639" t="str">
        <f>A4</f>
        <v>Schedule F1</v>
      </c>
      <c r="B38" s="1639"/>
      <c r="C38" s="1639"/>
      <c r="D38" s="1639"/>
      <c r="E38" s="1639"/>
      <c r="F38" s="1639"/>
      <c r="G38" s="1639"/>
      <c r="H38" s="1639"/>
      <c r="I38" s="1639"/>
      <c r="J38" s="1639"/>
      <c r="K38" s="1639"/>
      <c r="L38" s="1639"/>
      <c r="M38" s="1639"/>
      <c r="N38" s="1639"/>
      <c r="O38" s="1639"/>
      <c r="P38" s="1639"/>
      <c r="Q38" s="1639"/>
      <c r="R38" s="1639"/>
      <c r="S38" s="1639"/>
      <c r="T38" s="558"/>
      <c r="U38" s="558"/>
    </row>
    <row r="39" spans="1:24" s="556" customFormat="1" ht="15.75">
      <c r="A39" s="1639" t="str">
        <f>A5</f>
        <v>Project Revenue Requirement Worksheet</v>
      </c>
      <c r="B39" s="1639"/>
      <c r="C39" s="1639"/>
      <c r="D39" s="1639"/>
      <c r="E39" s="1639"/>
      <c r="F39" s="1639"/>
      <c r="G39" s="1639"/>
      <c r="H39" s="1639"/>
      <c r="I39" s="1639"/>
      <c r="J39" s="1639"/>
      <c r="K39" s="1639"/>
      <c r="L39" s="1639"/>
      <c r="M39" s="1639"/>
      <c r="N39" s="1639"/>
      <c r="O39" s="1639"/>
      <c r="P39" s="1639"/>
      <c r="Q39" s="1639"/>
      <c r="R39" s="1639"/>
      <c r="S39" s="1639"/>
      <c r="T39" s="575"/>
      <c r="U39" s="607"/>
      <c r="V39" s="606"/>
    </row>
    <row r="40" spans="1:24" s="556" customFormat="1" ht="15.75">
      <c r="A40" s="1640" t="str">
        <f>A6</f>
        <v>NEW YORK POWER AUTHORITY</v>
      </c>
      <c r="B40" s="1640"/>
      <c r="C40" s="1640"/>
      <c r="D40" s="1640"/>
      <c r="E40" s="1640"/>
      <c r="F40" s="1640"/>
      <c r="G40" s="1640"/>
      <c r="H40" s="1640"/>
      <c r="I40" s="1640"/>
      <c r="J40" s="1640"/>
      <c r="K40" s="1640"/>
      <c r="L40" s="1640"/>
      <c r="M40" s="1640"/>
      <c r="N40" s="1640"/>
      <c r="O40" s="1640"/>
      <c r="P40" s="1640"/>
      <c r="Q40" s="1640"/>
      <c r="R40" s="1640"/>
      <c r="S40" s="1640"/>
      <c r="T40" s="575"/>
      <c r="U40" s="607"/>
      <c r="V40" s="606"/>
    </row>
    <row r="41" spans="1:24" s="556" customFormat="1" ht="15">
      <c r="A41" s="644"/>
      <c r="C41" s="606"/>
      <c r="D41" s="575"/>
      <c r="E41" s="558"/>
      <c r="F41" s="558"/>
      <c r="G41" s="558"/>
      <c r="H41" s="558"/>
      <c r="I41" s="558"/>
      <c r="J41" s="558"/>
      <c r="K41" s="558"/>
      <c r="L41" s="558"/>
      <c r="M41" s="607"/>
      <c r="N41" s="607"/>
      <c r="O41" s="607"/>
      <c r="P41" s="607"/>
      <c r="Q41" s="607"/>
      <c r="R41" s="558"/>
      <c r="S41" s="607"/>
      <c r="T41" s="575"/>
      <c r="U41" s="607"/>
      <c r="V41" s="606"/>
    </row>
    <row r="42" spans="1:24" s="556" customFormat="1">
      <c r="A42" s="644"/>
      <c r="E42" s="645"/>
      <c r="F42" s="645"/>
      <c r="H42" s="606"/>
      <c r="I42" s="606"/>
      <c r="J42" s="606"/>
      <c r="K42" s="606"/>
      <c r="L42" s="606"/>
      <c r="M42" s="606"/>
      <c r="N42" s="606"/>
      <c r="O42" s="606"/>
      <c r="P42" s="608"/>
      <c r="Q42" s="608"/>
      <c r="R42" s="608"/>
      <c r="S42" s="608"/>
      <c r="T42" s="606"/>
      <c r="U42" s="608"/>
      <c r="V42" s="606"/>
    </row>
    <row r="43" spans="1:24" s="558" customFormat="1" ht="15.75">
      <c r="A43" s="644"/>
      <c r="B43" s="556"/>
      <c r="C43" s="1221">
        <v>-1</v>
      </c>
      <c r="D43" s="1221">
        <v>-2</v>
      </c>
      <c r="E43" s="1221">
        <v>-3</v>
      </c>
      <c r="F43" s="1221">
        <v>-4</v>
      </c>
      <c r="G43" s="1221">
        <v>-5</v>
      </c>
      <c r="H43" s="1221">
        <v>-6</v>
      </c>
      <c r="I43" s="1221">
        <v>-7</v>
      </c>
      <c r="J43" s="1221">
        <v>-8</v>
      </c>
      <c r="K43" s="1221">
        <v>-9</v>
      </c>
      <c r="L43" s="1221">
        <v>-10</v>
      </c>
      <c r="M43" s="1221">
        <v>-11</v>
      </c>
      <c r="N43" s="1221">
        <v>-12</v>
      </c>
      <c r="O43" s="1221">
        <v>-13</v>
      </c>
      <c r="P43" s="1222" t="s">
        <v>560</v>
      </c>
      <c r="Q43" s="1222" t="s">
        <v>561</v>
      </c>
      <c r="R43" s="1222" t="s">
        <v>562</v>
      </c>
      <c r="S43" s="1222" t="s">
        <v>563</v>
      </c>
      <c r="T43" s="1222">
        <v>-17</v>
      </c>
      <c r="U43" s="1006"/>
      <c r="V43" s="1006"/>
      <c r="W43" s="1006"/>
      <c r="X43" s="1006"/>
    </row>
    <row r="44" spans="1:24" s="558" customFormat="1" ht="95.25" customHeight="1">
      <c r="A44" s="1223" t="s">
        <v>90</v>
      </c>
      <c r="B44" s="1224"/>
      <c r="C44" s="1224" t="s">
        <v>564</v>
      </c>
      <c r="D44" s="1225" t="s">
        <v>565</v>
      </c>
      <c r="E44" s="1226" t="s">
        <v>566</v>
      </c>
      <c r="F44" s="1225" t="s">
        <v>567</v>
      </c>
      <c r="G44" s="1225" t="str">
        <f>+C29</f>
        <v>Annual Allocation Factor for Expenses</v>
      </c>
      <c r="H44" s="1226" t="s">
        <v>568</v>
      </c>
      <c r="I44" s="1227" t="s">
        <v>569</v>
      </c>
      <c r="J44" s="1227" t="s">
        <v>570</v>
      </c>
      <c r="K44" s="1228" t="s">
        <v>571</v>
      </c>
      <c r="L44" s="1227" t="s">
        <v>572</v>
      </c>
      <c r="M44" s="1229" t="s">
        <v>573</v>
      </c>
      <c r="N44" s="1229" t="s">
        <v>574</v>
      </c>
      <c r="O44" s="1230" t="s">
        <v>575</v>
      </c>
      <c r="P44" s="1231" t="s">
        <v>576</v>
      </c>
      <c r="Q44" s="1539" t="s">
        <v>19</v>
      </c>
      <c r="R44" s="1229" t="s">
        <v>577</v>
      </c>
      <c r="S44" s="1229" t="s">
        <v>578</v>
      </c>
      <c r="T44" s="1229" t="s">
        <v>579</v>
      </c>
    </row>
    <row r="45" spans="1:24" s="558" customFormat="1" ht="58.5" customHeight="1">
      <c r="A45" s="1232"/>
      <c r="B45" s="1233"/>
      <c r="C45" s="1234"/>
      <c r="D45" s="1234"/>
      <c r="E45" s="1235" t="s">
        <v>580</v>
      </c>
      <c r="F45" s="1235"/>
      <c r="G45" s="1235" t="s">
        <v>581</v>
      </c>
      <c r="H45" s="1236" t="s">
        <v>582</v>
      </c>
      <c r="I45" s="1235" t="s">
        <v>583</v>
      </c>
      <c r="J45" s="1235" t="s">
        <v>584</v>
      </c>
      <c r="K45" s="1237" t="s">
        <v>585</v>
      </c>
      <c r="L45" s="1235" t="s">
        <v>586</v>
      </c>
      <c r="M45" s="1237" t="s">
        <v>587</v>
      </c>
      <c r="N45" s="1235" t="s">
        <v>588</v>
      </c>
      <c r="O45" s="1238" t="s">
        <v>589</v>
      </c>
      <c r="P45" s="1239" t="s">
        <v>590</v>
      </c>
      <c r="Q45" s="1239" t="s">
        <v>18</v>
      </c>
      <c r="R45" s="1240" t="s">
        <v>591</v>
      </c>
      <c r="S45" s="1241" t="s">
        <v>592</v>
      </c>
      <c r="T45" s="1240" t="s">
        <v>593</v>
      </c>
    </row>
    <row r="46" spans="1:24" s="558" customFormat="1" ht="15">
      <c r="A46" s="1180"/>
      <c r="B46" s="1181"/>
      <c r="C46" s="1181"/>
      <c r="D46" s="1181"/>
      <c r="E46" s="1181"/>
      <c r="F46" s="1182"/>
      <c r="G46" s="1181"/>
      <c r="H46" s="1182"/>
      <c r="I46" s="1181"/>
      <c r="J46" s="1181"/>
      <c r="K46" s="1183"/>
      <c r="L46" s="1181"/>
      <c r="M46" s="1183"/>
      <c r="N46" s="1183"/>
      <c r="O46" s="1181"/>
      <c r="P46" s="1007"/>
      <c r="Q46" s="1007"/>
      <c r="R46" s="1183"/>
      <c r="S46" s="1184"/>
      <c r="T46" s="1185"/>
    </row>
    <row r="47" spans="1:24" s="558" customFormat="1" ht="15.75">
      <c r="A47" s="1008" t="s">
        <v>147</v>
      </c>
      <c r="B47" s="1009"/>
      <c r="C47" s="628" t="str">
        <f>+'F3-True-Up'!B20</f>
        <v>NTAC Facilities</v>
      </c>
      <c r="D47" s="1010"/>
      <c r="E47" s="1011">
        <f>+'B2-Plant'!H41-SUM(E48:E65)</f>
        <v>0</v>
      </c>
      <c r="F47" s="621">
        <f>+'B2-Plant'!I41-SUM(F48:F65)</f>
        <v>0</v>
      </c>
      <c r="G47" s="1012">
        <v>0</v>
      </c>
      <c r="H47" s="621">
        <f>+E47*G47</f>
        <v>0</v>
      </c>
      <c r="I47" s="989">
        <f>'B2-Plant'!J41-SUM(I48:I65)+I49</f>
        <v>0</v>
      </c>
      <c r="J47" s="1012">
        <f>+M34</f>
        <v>0</v>
      </c>
      <c r="K47" s="1013">
        <f>I47*J47</f>
        <v>0</v>
      </c>
      <c r="L47" s="1014">
        <f>'B1-Depn'!H54-SUM(L48:L65)</f>
        <v>0</v>
      </c>
      <c r="M47" s="1013">
        <f>+H47+K47+L47</f>
        <v>0</v>
      </c>
      <c r="N47" s="1013">
        <v>0</v>
      </c>
      <c r="O47" s="628">
        <f>+'F2-Incentives'!K$25*'F1-Proj RR'!N47/100*'F1-Proj RR'!I47</f>
        <v>0</v>
      </c>
      <c r="P47" s="1000"/>
      <c r="Q47" s="1007"/>
      <c r="R47" s="1013">
        <f>+M47+O47+P47+Q47</f>
        <v>0</v>
      </c>
      <c r="S47" s="621">
        <f>+'F3-True-Up'!J20</f>
        <v>0</v>
      </c>
      <c r="T47" s="1013">
        <f>+R47+S47</f>
        <v>0</v>
      </c>
    </row>
    <row r="48" spans="1:24" s="558" customFormat="1" ht="15.75">
      <c r="A48" s="1008" t="s">
        <v>151</v>
      </c>
      <c r="B48" s="1009"/>
      <c r="C48" s="628" t="s">
        <v>594</v>
      </c>
      <c r="D48" s="1010"/>
      <c r="E48" s="621">
        <f>+'WP-BJ'!F25</f>
        <v>0</v>
      </c>
      <c r="F48" s="621">
        <f>+'WP-BJ'!G25</f>
        <v>0</v>
      </c>
      <c r="G48" s="1012">
        <f>+G47</f>
        <v>0</v>
      </c>
      <c r="H48" s="621">
        <f t="shared" ref="H48:H65" si="0">+E48*G48</f>
        <v>0</v>
      </c>
      <c r="I48" s="621">
        <f>+'WP-BJ'!H25</f>
        <v>0</v>
      </c>
      <c r="J48" s="1012">
        <f>+J47</f>
        <v>0</v>
      </c>
      <c r="K48" s="1013">
        <f t="shared" ref="K48:K65" si="1">I48*J48</f>
        <v>0</v>
      </c>
      <c r="L48" s="1014">
        <f>+'WP-BJ'!I25</f>
        <v>0</v>
      </c>
      <c r="M48" s="1013">
        <f t="shared" ref="M48:M65" si="2">+H48+K48+L48</f>
        <v>0</v>
      </c>
      <c r="N48" s="1015"/>
      <c r="O48" s="628">
        <f>+'F2-Incentives'!K$25*'F1-Proj RR'!N48/100*'F1-Proj RR'!I48</f>
        <v>0</v>
      </c>
      <c r="P48" s="1000"/>
      <c r="Q48" s="1016">
        <f>+'D2-Project Cap Structures'!H35</f>
        <v>0</v>
      </c>
      <c r="R48" s="1013">
        <f t="shared" ref="R48:R65" si="3">+M48+O48+P48+Q48</f>
        <v>0</v>
      </c>
      <c r="S48" s="621">
        <f>+'F3-True-Up'!J21</f>
        <v>0</v>
      </c>
      <c r="T48" s="1013">
        <f>+R48+S48</f>
        <v>0</v>
      </c>
    </row>
    <row r="49" spans="1:20" s="558" customFormat="1" ht="15.75">
      <c r="A49" s="1008" t="s">
        <v>154</v>
      </c>
      <c r="B49" s="1009"/>
      <c r="C49" s="628" t="s">
        <v>595</v>
      </c>
      <c r="D49" s="1010"/>
      <c r="E49" s="621">
        <f>+'WP-BJ'!F37</f>
        <v>0</v>
      </c>
      <c r="F49" s="621">
        <f>+'WP-BJ'!G37</f>
        <v>0</v>
      </c>
      <c r="G49" s="1012">
        <f>+G48</f>
        <v>0</v>
      </c>
      <c r="H49" s="621">
        <f>+E49*G49</f>
        <v>0</v>
      </c>
      <c r="I49" s="989"/>
      <c r="J49" s="1012">
        <f>+J48</f>
        <v>0</v>
      </c>
      <c r="K49" s="1013">
        <f>I49*J49</f>
        <v>0</v>
      </c>
      <c r="L49" s="1014">
        <f>+'WP-BJ'!I37</f>
        <v>0</v>
      </c>
      <c r="M49" s="1013">
        <f t="shared" si="2"/>
        <v>0</v>
      </c>
      <c r="N49" s="1015"/>
      <c r="O49" s="628">
        <f>+'F2-Incentives'!K$25*'F1-Proj RR'!N49/100*'F1-Proj RR'!I49</f>
        <v>0</v>
      </c>
      <c r="P49" s="1000"/>
      <c r="Q49" s="1016">
        <f>+'D2-Project Cap Structures'!H51</f>
        <v>0</v>
      </c>
      <c r="R49" s="1013">
        <f t="shared" si="3"/>
        <v>0</v>
      </c>
      <c r="S49" s="621">
        <f>+'F3-True-Up'!J22</f>
        <v>0</v>
      </c>
      <c r="T49" s="1013">
        <f>+R49+S49</f>
        <v>0</v>
      </c>
    </row>
    <row r="50" spans="1:20" s="558" customFormat="1" ht="15.75">
      <c r="A50" s="1008" t="s">
        <v>157</v>
      </c>
      <c r="B50" s="1009"/>
      <c r="C50" s="628" t="s">
        <v>596</v>
      </c>
      <c r="D50" s="1010"/>
      <c r="E50" s="1340">
        <f>+'WP-BJ'!F49</f>
        <v>0</v>
      </c>
      <c r="F50" s="1340">
        <f>+'WP-BJ'!G49</f>
        <v>0</v>
      </c>
      <c r="G50" s="1012">
        <f t="shared" ref="G50:G65" si="4">+G49</f>
        <v>0</v>
      </c>
      <c r="H50" s="621">
        <f t="shared" si="0"/>
        <v>0</v>
      </c>
      <c r="I50" s="1340">
        <f>+'WP-BJ'!H49</f>
        <v>0</v>
      </c>
      <c r="J50" s="1012">
        <f t="shared" ref="J50:J65" si="5">+J49</f>
        <v>0</v>
      </c>
      <c r="K50" s="1013">
        <f t="shared" si="1"/>
        <v>0</v>
      </c>
      <c r="L50" s="1014">
        <f>+'WP-BJ'!I49</f>
        <v>0</v>
      </c>
      <c r="M50" s="1013">
        <f t="shared" si="2"/>
        <v>0</v>
      </c>
      <c r="N50" s="1015"/>
      <c r="O50" s="628">
        <f>+'F2-Incentives'!K$25*'F1-Proj RR'!N50/100*'F1-Proj RR'!I50</f>
        <v>0</v>
      </c>
      <c r="P50" s="1017"/>
      <c r="Q50" s="1016">
        <f>+'D2-Project Cap Structures'!H67</f>
        <v>0</v>
      </c>
      <c r="R50" s="1018">
        <f t="shared" si="3"/>
        <v>0</v>
      </c>
      <c r="S50" s="989"/>
      <c r="T50" s="1013">
        <f>+R50+S50</f>
        <v>0</v>
      </c>
    </row>
    <row r="51" spans="1:20" s="558" customFormat="1" ht="15.75">
      <c r="A51" s="1008" t="s">
        <v>213</v>
      </c>
      <c r="B51" s="1009"/>
      <c r="C51" s="1010"/>
      <c r="D51" s="1010"/>
      <c r="E51" s="1019"/>
      <c r="F51" s="1019"/>
      <c r="G51" s="1012">
        <f t="shared" si="4"/>
        <v>0</v>
      </c>
      <c r="H51" s="621">
        <f t="shared" si="0"/>
        <v>0</v>
      </c>
      <c r="I51" s="989"/>
      <c r="J51" s="1012">
        <f t="shared" si="5"/>
        <v>0</v>
      </c>
      <c r="K51" s="1013">
        <f t="shared" si="1"/>
        <v>0</v>
      </c>
      <c r="L51" s="1020"/>
      <c r="M51" s="1013">
        <f t="shared" si="2"/>
        <v>0</v>
      </c>
      <c r="N51" s="1015"/>
      <c r="O51" s="628">
        <f>+'F2-Incentives'!K$25*'F1-Proj RR'!N51/100*'F1-Proj RR'!I51</f>
        <v>0</v>
      </c>
      <c r="P51" s="1000"/>
      <c r="Q51" s="1000"/>
      <c r="R51" s="1013">
        <f t="shared" si="3"/>
        <v>0</v>
      </c>
      <c r="S51" s="989"/>
      <c r="T51" s="1013">
        <f>+R51+S51</f>
        <v>0</v>
      </c>
    </row>
    <row r="52" spans="1:20" s="558" customFormat="1" ht="15.75">
      <c r="A52" s="1008" t="s">
        <v>215</v>
      </c>
      <c r="B52" s="1009"/>
      <c r="C52" s="1010"/>
      <c r="D52" s="1010"/>
      <c r="E52" s="1019"/>
      <c r="F52" s="989"/>
      <c r="G52" s="1012">
        <f t="shared" si="4"/>
        <v>0</v>
      </c>
      <c r="H52" s="621">
        <f t="shared" si="0"/>
        <v>0</v>
      </c>
      <c r="I52" s="989"/>
      <c r="J52" s="1012">
        <f t="shared" si="5"/>
        <v>0</v>
      </c>
      <c r="K52" s="1013">
        <f t="shared" si="1"/>
        <v>0</v>
      </c>
      <c r="L52" s="1020"/>
      <c r="M52" s="1013">
        <f t="shared" si="2"/>
        <v>0</v>
      </c>
      <c r="N52" s="1015"/>
      <c r="O52" s="628">
        <f>+'F2-Incentives'!K$25*'F1-Proj RR'!N52/100*'F1-Proj RR'!I52</f>
        <v>0</v>
      </c>
      <c r="P52" s="1000"/>
      <c r="Q52" s="1000"/>
      <c r="R52" s="1013">
        <f t="shared" si="3"/>
        <v>0</v>
      </c>
      <c r="S52" s="1019"/>
      <c r="T52" s="1013">
        <f t="shared" ref="T52:T66" si="6">M52+S52</f>
        <v>0</v>
      </c>
    </row>
    <row r="53" spans="1:20" s="558" customFormat="1" ht="15.75">
      <c r="A53" s="1008" t="s">
        <v>217</v>
      </c>
      <c r="B53" s="1009"/>
      <c r="C53" s="1010"/>
      <c r="D53" s="1010"/>
      <c r="E53" s="1019"/>
      <c r="F53" s="989"/>
      <c r="G53" s="1012">
        <f t="shared" si="4"/>
        <v>0</v>
      </c>
      <c r="H53" s="621">
        <f t="shared" si="0"/>
        <v>0</v>
      </c>
      <c r="I53" s="989"/>
      <c r="J53" s="1012">
        <f t="shared" si="5"/>
        <v>0</v>
      </c>
      <c r="K53" s="1013">
        <f t="shared" si="1"/>
        <v>0</v>
      </c>
      <c r="L53" s="1020"/>
      <c r="M53" s="1013">
        <f t="shared" si="2"/>
        <v>0</v>
      </c>
      <c r="N53" s="1015"/>
      <c r="O53" s="628">
        <f>+'F2-Incentives'!K$25*'F1-Proj RR'!N53/100*'F1-Proj RR'!I53</f>
        <v>0</v>
      </c>
      <c r="P53" s="1000"/>
      <c r="Q53" s="1000"/>
      <c r="R53" s="1013">
        <f t="shared" si="3"/>
        <v>0</v>
      </c>
      <c r="S53" s="1019"/>
      <c r="T53" s="1013">
        <f t="shared" si="6"/>
        <v>0</v>
      </c>
    </row>
    <row r="54" spans="1:20" s="558" customFormat="1" ht="15.75">
      <c r="A54" s="1008" t="s">
        <v>219</v>
      </c>
      <c r="B54" s="1009"/>
      <c r="C54" s="1010"/>
      <c r="D54" s="1010"/>
      <c r="E54" s="1019"/>
      <c r="F54" s="989"/>
      <c r="G54" s="1012">
        <f t="shared" si="4"/>
        <v>0</v>
      </c>
      <c r="H54" s="621">
        <f t="shared" si="0"/>
        <v>0</v>
      </c>
      <c r="I54" s="989"/>
      <c r="J54" s="1012">
        <f t="shared" si="5"/>
        <v>0</v>
      </c>
      <c r="K54" s="1013">
        <f t="shared" si="1"/>
        <v>0</v>
      </c>
      <c r="L54" s="1020"/>
      <c r="M54" s="1013">
        <f t="shared" si="2"/>
        <v>0</v>
      </c>
      <c r="N54" s="1015"/>
      <c r="O54" s="628">
        <f>+'F2-Incentives'!K$25*'F1-Proj RR'!N54/100*'F1-Proj RR'!I54</f>
        <v>0</v>
      </c>
      <c r="P54" s="1000"/>
      <c r="Q54" s="1000"/>
      <c r="R54" s="1013">
        <f t="shared" si="3"/>
        <v>0</v>
      </c>
      <c r="S54" s="1019"/>
      <c r="T54" s="1013">
        <f t="shared" si="6"/>
        <v>0</v>
      </c>
    </row>
    <row r="55" spans="1:20" s="558" customFormat="1" ht="15.75">
      <c r="A55" s="1008" t="s">
        <v>282</v>
      </c>
      <c r="B55" s="1009"/>
      <c r="C55" s="1010"/>
      <c r="D55" s="1010"/>
      <c r="E55" s="1019"/>
      <c r="F55" s="989"/>
      <c r="G55" s="1012">
        <f t="shared" si="4"/>
        <v>0</v>
      </c>
      <c r="H55" s="621">
        <f t="shared" si="0"/>
        <v>0</v>
      </c>
      <c r="I55" s="989"/>
      <c r="J55" s="1012">
        <f t="shared" si="5"/>
        <v>0</v>
      </c>
      <c r="K55" s="1013">
        <f t="shared" si="1"/>
        <v>0</v>
      </c>
      <c r="L55" s="1020"/>
      <c r="M55" s="1013">
        <f t="shared" si="2"/>
        <v>0</v>
      </c>
      <c r="N55" s="1015"/>
      <c r="O55" s="628">
        <f>+'F2-Incentives'!K$25*'F1-Proj RR'!N55/100*'F1-Proj RR'!I55</f>
        <v>0</v>
      </c>
      <c r="P55" s="1000"/>
      <c r="Q55" s="1000"/>
      <c r="R55" s="1013">
        <f t="shared" si="3"/>
        <v>0</v>
      </c>
      <c r="S55" s="1019"/>
      <c r="T55" s="1013">
        <f t="shared" si="6"/>
        <v>0</v>
      </c>
    </row>
    <row r="56" spans="1:20" s="558" customFormat="1" ht="15.75">
      <c r="A56" s="1008" t="s">
        <v>286</v>
      </c>
      <c r="B56" s="1009"/>
      <c r="C56" s="1010"/>
      <c r="D56" s="1010"/>
      <c r="E56" s="1010"/>
      <c r="F56" s="989"/>
      <c r="G56" s="1012">
        <f t="shared" si="4"/>
        <v>0</v>
      </c>
      <c r="H56" s="621">
        <f t="shared" si="0"/>
        <v>0</v>
      </c>
      <c r="I56" s="989"/>
      <c r="J56" s="1012">
        <f t="shared" si="5"/>
        <v>0</v>
      </c>
      <c r="K56" s="1013">
        <f t="shared" si="1"/>
        <v>0</v>
      </c>
      <c r="L56" s="1020"/>
      <c r="M56" s="1013">
        <f t="shared" si="2"/>
        <v>0</v>
      </c>
      <c r="N56" s="1015"/>
      <c r="O56" s="628">
        <f>+'F2-Incentives'!K$25*'F1-Proj RR'!N56/100*'F1-Proj RR'!I56</f>
        <v>0</v>
      </c>
      <c r="P56" s="1000"/>
      <c r="Q56" s="1000"/>
      <c r="R56" s="1013">
        <f t="shared" si="3"/>
        <v>0</v>
      </c>
      <c r="S56" s="1019"/>
      <c r="T56" s="1013">
        <f t="shared" si="6"/>
        <v>0</v>
      </c>
    </row>
    <row r="57" spans="1:20" s="558" customFormat="1" ht="15.75">
      <c r="A57" s="1008" t="s">
        <v>290</v>
      </c>
      <c r="B57" s="1009"/>
      <c r="C57" s="1010"/>
      <c r="D57" s="1010"/>
      <c r="E57" s="1010"/>
      <c r="F57" s="989"/>
      <c r="G57" s="1012">
        <f t="shared" si="4"/>
        <v>0</v>
      </c>
      <c r="H57" s="621">
        <f t="shared" si="0"/>
        <v>0</v>
      </c>
      <c r="I57" s="989"/>
      <c r="J57" s="1012">
        <f t="shared" si="5"/>
        <v>0</v>
      </c>
      <c r="K57" s="1013">
        <f t="shared" si="1"/>
        <v>0</v>
      </c>
      <c r="L57" s="1020"/>
      <c r="M57" s="1013">
        <f t="shared" si="2"/>
        <v>0</v>
      </c>
      <c r="N57" s="1015"/>
      <c r="O57" s="628">
        <f>+'F2-Incentives'!K$25*'F1-Proj RR'!N57/100*'F1-Proj RR'!I57</f>
        <v>0</v>
      </c>
      <c r="P57" s="1000"/>
      <c r="Q57" s="1000"/>
      <c r="R57" s="1013">
        <f t="shared" si="3"/>
        <v>0</v>
      </c>
      <c r="S57" s="1019"/>
      <c r="T57" s="1013">
        <f t="shared" si="6"/>
        <v>0</v>
      </c>
    </row>
    <row r="58" spans="1:20" s="558" customFormat="1" ht="15.75">
      <c r="A58" s="1008" t="s">
        <v>294</v>
      </c>
      <c r="B58" s="1009"/>
      <c r="C58" s="1010"/>
      <c r="D58" s="1010"/>
      <c r="E58" s="1010"/>
      <c r="F58" s="989"/>
      <c r="G58" s="1012">
        <f t="shared" si="4"/>
        <v>0</v>
      </c>
      <c r="H58" s="621">
        <f t="shared" si="0"/>
        <v>0</v>
      </c>
      <c r="I58" s="989"/>
      <c r="J58" s="1012">
        <f t="shared" si="5"/>
        <v>0</v>
      </c>
      <c r="K58" s="1013">
        <f t="shared" si="1"/>
        <v>0</v>
      </c>
      <c r="L58" s="1020"/>
      <c r="M58" s="1013">
        <f t="shared" si="2"/>
        <v>0</v>
      </c>
      <c r="N58" s="1015"/>
      <c r="O58" s="628">
        <f>+'F2-Incentives'!K$25*'F1-Proj RR'!N58/100*'F1-Proj RR'!I58</f>
        <v>0</v>
      </c>
      <c r="P58" s="1000"/>
      <c r="Q58" s="1000"/>
      <c r="R58" s="1013">
        <f t="shared" si="3"/>
        <v>0</v>
      </c>
      <c r="S58" s="1019"/>
      <c r="T58" s="1013">
        <f t="shared" si="6"/>
        <v>0</v>
      </c>
    </row>
    <row r="59" spans="1:20" s="558" customFormat="1" ht="15.75">
      <c r="A59" s="1008" t="s">
        <v>299</v>
      </c>
      <c r="B59" s="1009"/>
      <c r="C59" s="1010"/>
      <c r="D59" s="1010"/>
      <c r="E59" s="1010"/>
      <c r="F59" s="989"/>
      <c r="G59" s="1012">
        <f t="shared" si="4"/>
        <v>0</v>
      </c>
      <c r="H59" s="621">
        <f t="shared" si="0"/>
        <v>0</v>
      </c>
      <c r="I59" s="989"/>
      <c r="J59" s="1012">
        <f t="shared" si="5"/>
        <v>0</v>
      </c>
      <c r="K59" s="1013">
        <f t="shared" si="1"/>
        <v>0</v>
      </c>
      <c r="L59" s="1020"/>
      <c r="M59" s="1013">
        <f t="shared" si="2"/>
        <v>0</v>
      </c>
      <c r="N59" s="1015"/>
      <c r="O59" s="628">
        <f>+'F2-Incentives'!K$25*'F1-Proj RR'!N59/100*'F1-Proj RR'!I59</f>
        <v>0</v>
      </c>
      <c r="P59" s="1000"/>
      <c r="Q59" s="1000"/>
      <c r="R59" s="1013">
        <f t="shared" si="3"/>
        <v>0</v>
      </c>
      <c r="S59" s="1019"/>
      <c r="T59" s="1013">
        <f t="shared" si="6"/>
        <v>0</v>
      </c>
    </row>
    <row r="60" spans="1:20" s="558" customFormat="1" ht="15.75">
      <c r="A60" s="1008" t="s">
        <v>302</v>
      </c>
      <c r="B60" s="1009"/>
      <c r="C60" s="1010"/>
      <c r="D60" s="1010"/>
      <c r="E60" s="1010"/>
      <c r="F60" s="989"/>
      <c r="G60" s="1012">
        <f t="shared" si="4"/>
        <v>0</v>
      </c>
      <c r="H60" s="621">
        <f t="shared" si="0"/>
        <v>0</v>
      </c>
      <c r="I60" s="989"/>
      <c r="J60" s="1012">
        <f t="shared" si="5"/>
        <v>0</v>
      </c>
      <c r="K60" s="1013">
        <f t="shared" si="1"/>
        <v>0</v>
      </c>
      <c r="L60" s="1019"/>
      <c r="M60" s="1013">
        <f t="shared" si="2"/>
        <v>0</v>
      </c>
      <c r="N60" s="1015"/>
      <c r="O60" s="628">
        <f>+'F2-Incentives'!K$25*'F1-Proj RR'!N60/100*'F1-Proj RR'!I60</f>
        <v>0</v>
      </c>
      <c r="P60" s="1000"/>
      <c r="Q60" s="1000"/>
      <c r="R60" s="1013">
        <f t="shared" si="3"/>
        <v>0</v>
      </c>
      <c r="S60" s="1019"/>
      <c r="T60" s="1013">
        <f t="shared" si="6"/>
        <v>0</v>
      </c>
    </row>
    <row r="61" spans="1:20" s="558" customFormat="1" ht="15.75">
      <c r="A61" s="1008" t="s">
        <v>597</v>
      </c>
      <c r="B61" s="1009"/>
      <c r="C61" s="1010"/>
      <c r="D61" s="1010"/>
      <c r="E61" s="1010"/>
      <c r="F61" s="989"/>
      <c r="G61" s="1012">
        <f t="shared" si="4"/>
        <v>0</v>
      </c>
      <c r="H61" s="621">
        <f t="shared" si="0"/>
        <v>0</v>
      </c>
      <c r="I61" s="989"/>
      <c r="J61" s="1012">
        <f t="shared" si="5"/>
        <v>0</v>
      </c>
      <c r="K61" s="1013">
        <f t="shared" si="1"/>
        <v>0</v>
      </c>
      <c r="L61" s="1019"/>
      <c r="M61" s="1021">
        <f t="shared" si="2"/>
        <v>0</v>
      </c>
      <c r="N61" s="1015"/>
      <c r="O61" s="628">
        <f>+'F2-Incentives'!K$25*'F1-Proj RR'!N61/100*'F1-Proj RR'!I61</f>
        <v>0</v>
      </c>
      <c r="P61" s="1000"/>
      <c r="Q61" s="1000"/>
      <c r="R61" s="1013">
        <f t="shared" si="3"/>
        <v>0</v>
      </c>
      <c r="S61" s="1019"/>
      <c r="T61" s="1013">
        <f t="shared" si="6"/>
        <v>0</v>
      </c>
    </row>
    <row r="62" spans="1:20" s="558" customFormat="1" ht="15">
      <c r="A62" s="986"/>
      <c r="C62" s="1010"/>
      <c r="D62" s="1010"/>
      <c r="E62" s="1010"/>
      <c r="F62" s="989"/>
      <c r="G62" s="1012">
        <f t="shared" si="4"/>
        <v>0</v>
      </c>
      <c r="H62" s="621">
        <f t="shared" si="0"/>
        <v>0</v>
      </c>
      <c r="I62" s="989"/>
      <c r="J62" s="1012">
        <f t="shared" si="5"/>
        <v>0</v>
      </c>
      <c r="K62" s="1013">
        <f t="shared" si="1"/>
        <v>0</v>
      </c>
      <c r="L62" s="1019"/>
      <c r="M62" s="1021">
        <f t="shared" si="2"/>
        <v>0</v>
      </c>
      <c r="N62" s="1015"/>
      <c r="O62" s="628">
        <f>+'F2-Incentives'!K$25*'F1-Proj RR'!N62/100*'F1-Proj RR'!I62</f>
        <v>0</v>
      </c>
      <c r="P62" s="1000"/>
      <c r="Q62" s="1000"/>
      <c r="R62" s="1013">
        <f t="shared" si="3"/>
        <v>0</v>
      </c>
      <c r="S62" s="1019"/>
      <c r="T62" s="1013">
        <f t="shared" si="6"/>
        <v>0</v>
      </c>
    </row>
    <row r="63" spans="1:20" s="558" customFormat="1" ht="15">
      <c r="A63" s="986"/>
      <c r="C63" s="1010"/>
      <c r="D63" s="1010"/>
      <c r="E63" s="1010"/>
      <c r="F63" s="989"/>
      <c r="G63" s="1012">
        <f t="shared" si="4"/>
        <v>0</v>
      </c>
      <c r="H63" s="621">
        <f t="shared" si="0"/>
        <v>0</v>
      </c>
      <c r="I63" s="989"/>
      <c r="J63" s="1012">
        <f t="shared" si="5"/>
        <v>0</v>
      </c>
      <c r="K63" s="1013">
        <f t="shared" si="1"/>
        <v>0</v>
      </c>
      <c r="L63" s="1019"/>
      <c r="M63" s="1021">
        <f t="shared" si="2"/>
        <v>0</v>
      </c>
      <c r="N63" s="1015"/>
      <c r="O63" s="628">
        <f>+'F2-Incentives'!K$25*'F1-Proj RR'!N63/100*'F1-Proj RR'!I63</f>
        <v>0</v>
      </c>
      <c r="P63" s="1000"/>
      <c r="Q63" s="1000"/>
      <c r="R63" s="1013">
        <f t="shared" si="3"/>
        <v>0</v>
      </c>
      <c r="S63" s="1019"/>
      <c r="T63" s="1013">
        <f t="shared" si="6"/>
        <v>0</v>
      </c>
    </row>
    <row r="64" spans="1:20" s="558" customFormat="1" ht="15">
      <c r="A64" s="986"/>
      <c r="C64" s="1010"/>
      <c r="D64" s="1010"/>
      <c r="E64" s="1010"/>
      <c r="F64" s="989"/>
      <c r="G64" s="1012">
        <f t="shared" si="4"/>
        <v>0</v>
      </c>
      <c r="H64" s="621">
        <f t="shared" si="0"/>
        <v>0</v>
      </c>
      <c r="I64" s="989"/>
      <c r="J64" s="1012">
        <f t="shared" si="5"/>
        <v>0</v>
      </c>
      <c r="K64" s="1013">
        <f t="shared" si="1"/>
        <v>0</v>
      </c>
      <c r="L64" s="1019"/>
      <c r="M64" s="1021">
        <f t="shared" si="2"/>
        <v>0</v>
      </c>
      <c r="N64" s="1015"/>
      <c r="O64" s="628">
        <f>+'F2-Incentives'!K$25*'F1-Proj RR'!N64/100*'F1-Proj RR'!I64</f>
        <v>0</v>
      </c>
      <c r="P64" s="1000"/>
      <c r="Q64" s="1000"/>
      <c r="R64" s="1013">
        <f t="shared" si="3"/>
        <v>0</v>
      </c>
      <c r="S64" s="1019"/>
      <c r="T64" s="1013">
        <f t="shared" si="6"/>
        <v>0</v>
      </c>
    </row>
    <row r="65" spans="1:24" s="558" customFormat="1" ht="15">
      <c r="A65" s="986"/>
      <c r="C65" s="1010"/>
      <c r="D65" s="1010"/>
      <c r="E65" s="1010"/>
      <c r="F65" s="989"/>
      <c r="G65" s="1012">
        <f t="shared" si="4"/>
        <v>0</v>
      </c>
      <c r="H65" s="621">
        <f t="shared" si="0"/>
        <v>0</v>
      </c>
      <c r="I65" s="989"/>
      <c r="J65" s="1012">
        <f t="shared" si="5"/>
        <v>0</v>
      </c>
      <c r="K65" s="1013">
        <f t="shared" si="1"/>
        <v>0</v>
      </c>
      <c r="L65" s="1019"/>
      <c r="M65" s="1021">
        <f t="shared" si="2"/>
        <v>0</v>
      </c>
      <c r="N65" s="1015"/>
      <c r="O65" s="628">
        <f>+'F2-Incentives'!K$25*'F1-Proj RR'!N65/100*'F1-Proj RR'!I65</f>
        <v>0</v>
      </c>
      <c r="P65" s="1000"/>
      <c r="Q65" s="1000"/>
      <c r="R65" s="1013">
        <f t="shared" si="3"/>
        <v>0</v>
      </c>
      <c r="S65" s="1019"/>
      <c r="T65" s="1013">
        <f t="shared" si="6"/>
        <v>0</v>
      </c>
    </row>
    <row r="66" spans="1:24" s="558" customFormat="1" ht="15">
      <c r="A66" s="987"/>
      <c r="B66" s="988"/>
      <c r="C66" s="988"/>
      <c r="D66" s="988"/>
      <c r="E66" s="988"/>
      <c r="F66" s="988"/>
      <c r="G66" s="1022"/>
      <c r="H66" s="622"/>
      <c r="I66" s="988"/>
      <c r="J66" s="988"/>
      <c r="K66" s="1023"/>
      <c r="L66" s="988"/>
      <c r="M66" s="1024"/>
      <c r="N66" s="1025"/>
      <c r="O66" s="1026"/>
      <c r="P66" s="1023"/>
      <c r="Q66" s="1023"/>
      <c r="R66" s="1025"/>
      <c r="S66" s="988"/>
      <c r="T66" s="1027">
        <f t="shared" si="6"/>
        <v>0</v>
      </c>
    </row>
    <row r="67" spans="1:24" s="558" customFormat="1" ht="15">
      <c r="A67" s="615" t="s">
        <v>598</v>
      </c>
      <c r="C67" s="575" t="s">
        <v>137</v>
      </c>
      <c r="D67" s="575"/>
      <c r="E67" s="1028">
        <f>SUM(E47:E65)</f>
        <v>0</v>
      </c>
      <c r="F67" s="1028">
        <f>SUM(F47:F65)</f>
        <v>0</v>
      </c>
      <c r="G67" s="1028"/>
      <c r="H67" s="1028">
        <f>SUM(H47:H65)</f>
        <v>0</v>
      </c>
      <c r="I67" s="1028">
        <f>SUM(I47:I65)</f>
        <v>0</v>
      </c>
      <c r="J67" s="607"/>
      <c r="K67" s="607"/>
      <c r="L67" s="621">
        <f>SUM(L47:L66)</f>
        <v>0</v>
      </c>
      <c r="M67" s="621">
        <f>SUM(M47:M66)</f>
        <v>0</v>
      </c>
      <c r="N67" s="576"/>
      <c r="O67" s="621">
        <f>SUM(O47:O66)</f>
        <v>0</v>
      </c>
      <c r="R67" s="621">
        <f>SUM(R47:R66)</f>
        <v>0</v>
      </c>
      <c r="S67" s="621">
        <f>SUM(S47:S66)</f>
        <v>0</v>
      </c>
      <c r="T67" s="621">
        <f>SUM(T47:T66)</f>
        <v>0</v>
      </c>
    </row>
    <row r="68" spans="1:24" s="558" customFormat="1" ht="15">
      <c r="E68" s="621"/>
      <c r="F68" s="621"/>
      <c r="H68" s="621"/>
      <c r="K68" s="621"/>
      <c r="L68" s="621"/>
      <c r="O68" s="621"/>
      <c r="P68" s="621"/>
      <c r="Q68" s="621"/>
      <c r="T68" s="576"/>
      <c r="X68" s="621"/>
    </row>
    <row r="69" spans="1:24" s="558" customFormat="1" ht="15">
      <c r="A69" s="1029"/>
      <c r="L69" s="628"/>
      <c r="M69" s="576"/>
      <c r="N69" s="576"/>
      <c r="O69" s="576"/>
      <c r="U69" s="1030"/>
    </row>
    <row r="70" spans="1:24" s="558" customFormat="1" ht="15"/>
    <row r="71" spans="1:24" s="558" customFormat="1" ht="15">
      <c r="T71" s="1011"/>
    </row>
    <row r="72" spans="1:24" s="556" customFormat="1">
      <c r="A72" s="556" t="s">
        <v>599</v>
      </c>
    </row>
    <row r="73" spans="1:24" s="556" customFormat="1" ht="13.5" thickBot="1">
      <c r="A73" s="646" t="s">
        <v>600</v>
      </c>
    </row>
    <row r="74" spans="1:24" s="556" customFormat="1" ht="12.75" customHeight="1">
      <c r="A74" s="647" t="s">
        <v>514</v>
      </c>
      <c r="C74" s="1645" t="s">
        <v>1905</v>
      </c>
      <c r="D74" s="1645"/>
      <c r="E74" s="1645"/>
      <c r="F74" s="1645"/>
      <c r="G74" s="1645"/>
      <c r="H74" s="1645"/>
      <c r="I74" s="1645"/>
      <c r="J74" s="1645"/>
      <c r="K74" s="1645"/>
      <c r="L74" s="1645"/>
      <c r="M74" s="1645"/>
      <c r="N74" s="1645"/>
      <c r="O74" s="1645"/>
      <c r="P74" s="1645"/>
      <c r="Q74" s="1645"/>
      <c r="R74" s="1645"/>
    </row>
    <row r="75" spans="1:24" s="556" customFormat="1" ht="12.75" customHeight="1">
      <c r="A75" s="647" t="s">
        <v>601</v>
      </c>
      <c r="C75" s="1645" t="s">
        <v>602</v>
      </c>
      <c r="D75" s="1645"/>
      <c r="E75" s="1645"/>
      <c r="F75" s="1645"/>
      <c r="G75" s="1645"/>
      <c r="H75" s="1645"/>
      <c r="I75" s="1645"/>
      <c r="J75" s="1645"/>
      <c r="K75" s="1645"/>
      <c r="L75" s="1645"/>
      <c r="M75" s="1645"/>
      <c r="N75" s="1645"/>
      <c r="O75" s="1645"/>
      <c r="P75" s="1645"/>
      <c r="Q75" s="1645"/>
      <c r="R75" s="1645"/>
    </row>
    <row r="76" spans="1:24" s="556" customFormat="1" ht="27" customHeight="1">
      <c r="A76" s="647" t="s">
        <v>603</v>
      </c>
      <c r="C76" s="1646" t="s">
        <v>604</v>
      </c>
      <c r="D76" s="1646"/>
      <c r="E76" s="1646"/>
      <c r="F76" s="1646"/>
      <c r="G76" s="1646"/>
      <c r="H76" s="1646"/>
      <c r="I76" s="1646"/>
      <c r="J76" s="1646"/>
      <c r="K76" s="1646"/>
      <c r="L76" s="1646"/>
      <c r="M76" s="1646"/>
      <c r="N76" s="1646"/>
      <c r="O76" s="1646"/>
      <c r="P76" s="1646"/>
      <c r="Q76" s="1149"/>
      <c r="R76" s="1149"/>
    </row>
    <row r="77" spans="1:24" s="556" customFormat="1">
      <c r="A77" s="647" t="s">
        <v>605</v>
      </c>
      <c r="C77" s="1645" t="s">
        <v>606</v>
      </c>
      <c r="D77" s="1645"/>
      <c r="E77" s="1645"/>
      <c r="F77" s="1645"/>
      <c r="G77" s="1645"/>
      <c r="H77" s="1645"/>
      <c r="I77" s="1645"/>
      <c r="J77" s="1645"/>
      <c r="K77" s="1645"/>
      <c r="L77" s="1645"/>
      <c r="M77" s="1645"/>
      <c r="N77" s="1645"/>
      <c r="O77" s="1645"/>
      <c r="P77" s="1645"/>
      <c r="Q77" s="1645"/>
      <c r="R77" s="1645"/>
    </row>
    <row r="78" spans="1:24" s="556" customFormat="1" ht="25.5" customHeight="1">
      <c r="A78" s="647" t="s">
        <v>607</v>
      </c>
      <c r="C78" s="1646" t="s">
        <v>1906</v>
      </c>
      <c r="D78" s="1646"/>
      <c r="E78" s="1646"/>
      <c r="F78" s="1646"/>
      <c r="G78" s="1646"/>
      <c r="H78" s="1646"/>
      <c r="I78" s="1646"/>
      <c r="J78" s="1646"/>
      <c r="K78" s="1646"/>
      <c r="L78" s="1646"/>
      <c r="M78" s="1646"/>
      <c r="N78" s="1646"/>
      <c r="O78" s="1646"/>
      <c r="P78" s="1646"/>
      <c r="Q78" s="1149"/>
      <c r="R78" s="1149"/>
    </row>
    <row r="79" spans="1:24" s="556" customFormat="1" ht="12.75" customHeight="1">
      <c r="A79" s="879" t="s">
        <v>608</v>
      </c>
      <c r="C79" s="1644" t="s">
        <v>609</v>
      </c>
      <c r="D79" s="1644"/>
      <c r="E79" s="1644"/>
      <c r="F79" s="1644"/>
      <c r="G79" s="1644"/>
      <c r="H79" s="1644"/>
      <c r="I79" s="1644"/>
      <c r="J79" s="1644"/>
      <c r="K79" s="1644"/>
      <c r="L79" s="1644"/>
      <c r="M79" s="1644"/>
      <c r="N79" s="1644"/>
      <c r="O79" s="1644"/>
      <c r="P79" s="1644"/>
      <c r="Q79" s="1644"/>
      <c r="R79" s="1644"/>
    </row>
    <row r="80" spans="1:24" s="556" customFormat="1" ht="13.5" customHeight="1">
      <c r="A80" s="879" t="s">
        <v>610</v>
      </c>
      <c r="C80" s="1148" t="s">
        <v>611</v>
      </c>
      <c r="D80" s="1148"/>
      <c r="E80" s="1148"/>
      <c r="F80" s="1148"/>
      <c r="G80" s="1148"/>
      <c r="H80" s="1148"/>
      <c r="I80" s="1148"/>
      <c r="J80" s="1148"/>
      <c r="K80" s="1148"/>
      <c r="L80" s="1148"/>
      <c r="M80" s="1148"/>
      <c r="N80" s="1148"/>
      <c r="O80" s="1148"/>
      <c r="P80" s="1148"/>
      <c r="Q80" s="1148"/>
      <c r="R80" s="1148"/>
    </row>
    <row r="81" spans="1:24" s="556" customFormat="1">
      <c r="A81" s="647" t="s">
        <v>612</v>
      </c>
      <c r="C81" s="556" t="s">
        <v>613</v>
      </c>
      <c r="D81" s="648"/>
      <c r="E81" s="648"/>
      <c r="F81" s="648"/>
      <c r="G81" s="648"/>
      <c r="H81" s="648"/>
      <c r="I81" s="648"/>
      <c r="J81" s="648"/>
      <c r="K81" s="648"/>
      <c r="L81" s="648"/>
      <c r="M81" s="648"/>
      <c r="N81" s="648"/>
      <c r="O81" s="648"/>
      <c r="P81" s="648"/>
      <c r="Q81" s="648"/>
      <c r="R81" s="648"/>
    </row>
    <row r="82" spans="1:24" s="641" customFormat="1" ht="12.75" customHeight="1">
      <c r="A82" s="649" t="s">
        <v>614</v>
      </c>
      <c r="C82" s="650" t="s">
        <v>615</v>
      </c>
    </row>
    <row r="83" spans="1:24" s="560" customFormat="1">
      <c r="A83" s="651"/>
      <c r="D83" s="651"/>
      <c r="E83" s="652"/>
      <c r="F83" s="652"/>
      <c r="G83" s="653"/>
      <c r="J83" s="654"/>
      <c r="P83" s="653"/>
      <c r="Q83" s="653"/>
      <c r="R83" s="655"/>
    </row>
    <row r="84" spans="1:24" s="560" customFormat="1">
      <c r="A84" s="656"/>
      <c r="C84" s="1648"/>
      <c r="D84" s="1648"/>
      <c r="E84" s="1648"/>
      <c r="F84" s="1648"/>
      <c r="G84" s="1648"/>
      <c r="H84" s="1648"/>
      <c r="I84" s="1648"/>
      <c r="J84" s="1648"/>
      <c r="K84" s="1648"/>
      <c r="L84" s="1648"/>
      <c r="M84" s="1648"/>
      <c r="N84" s="1648"/>
      <c r="O84" s="1648"/>
      <c r="P84" s="1648"/>
      <c r="Q84" s="1648"/>
      <c r="R84" s="1648"/>
    </row>
    <row r="85" spans="1:24" s="560" customFormat="1">
      <c r="C85" s="1648"/>
      <c r="D85" s="1648"/>
      <c r="E85" s="1648"/>
      <c r="F85" s="1648"/>
      <c r="G85" s="1648"/>
      <c r="H85" s="1648"/>
      <c r="I85" s="1648"/>
      <c r="J85" s="1648"/>
      <c r="K85" s="1648"/>
      <c r="L85" s="1648"/>
      <c r="M85" s="1648"/>
      <c r="N85" s="1648"/>
      <c r="O85" s="1648"/>
      <c r="P85" s="1648"/>
      <c r="Q85" s="1648"/>
      <c r="R85" s="1648"/>
    </row>
    <row r="86" spans="1:24" s="560" customFormat="1">
      <c r="C86" s="1649"/>
      <c r="D86" s="1649"/>
      <c r="E86" s="1649"/>
      <c r="F86" s="1649"/>
      <c r="G86" s="1649"/>
      <c r="H86" s="1649"/>
      <c r="I86" s="1649"/>
      <c r="J86" s="1649"/>
      <c r="K86" s="1649"/>
      <c r="L86" s="1649"/>
      <c r="M86" s="1649"/>
      <c r="N86" s="1649"/>
      <c r="O86" s="1649"/>
      <c r="P86" s="1649"/>
      <c r="Q86" s="1649"/>
      <c r="R86" s="1649"/>
      <c r="S86" s="1649"/>
      <c r="T86" s="1649"/>
      <c r="U86" s="1649"/>
      <c r="V86" s="1649"/>
      <c r="W86" s="1649"/>
      <c r="X86" s="1649"/>
    </row>
    <row r="87" spans="1:24">
      <c r="C87" s="1649"/>
      <c r="D87" s="1649"/>
      <c r="E87" s="1649"/>
      <c r="F87" s="1649"/>
      <c r="G87" s="1649"/>
      <c r="H87" s="1649"/>
      <c r="I87" s="1649"/>
      <c r="J87" s="1649"/>
      <c r="K87" s="1649"/>
      <c r="L87" s="1649"/>
      <c r="M87" s="1649"/>
      <c r="N87" s="1649"/>
      <c r="O87" s="1649"/>
      <c r="P87" s="1649"/>
      <c r="Q87" s="1649"/>
      <c r="R87" s="1649"/>
      <c r="S87" s="560"/>
      <c r="T87" s="560"/>
      <c r="U87" s="560"/>
      <c r="V87" s="560"/>
      <c r="W87" s="560"/>
      <c r="X87" s="560"/>
    </row>
    <row r="88" spans="1:24">
      <c r="C88" s="1649"/>
      <c r="D88" s="1649"/>
      <c r="E88" s="1649"/>
      <c r="F88" s="1649"/>
      <c r="G88" s="1649"/>
      <c r="H88" s="1649"/>
      <c r="I88" s="1649"/>
      <c r="J88" s="1649"/>
      <c r="K88" s="1649"/>
      <c r="L88" s="1649"/>
      <c r="M88" s="1649"/>
      <c r="N88" s="1649"/>
      <c r="O88" s="1649"/>
      <c r="P88" s="1649"/>
      <c r="Q88" s="1649"/>
      <c r="R88" s="1649"/>
      <c r="S88" s="1649"/>
      <c r="T88" s="1649"/>
      <c r="U88" s="1649"/>
      <c r="V88" s="1649"/>
      <c r="W88" s="1649"/>
      <c r="X88" s="1649"/>
    </row>
    <row r="89" spans="1:24">
      <c r="C89" s="1647"/>
      <c r="D89" s="1647"/>
      <c r="E89" s="1647"/>
      <c r="F89" s="1647"/>
      <c r="G89" s="1647"/>
      <c r="H89" s="1647"/>
      <c r="I89" s="1647"/>
      <c r="J89" s="1647"/>
      <c r="K89" s="1647"/>
      <c r="L89" s="1647"/>
      <c r="M89" s="1647"/>
      <c r="N89" s="1647"/>
      <c r="O89" s="1647"/>
      <c r="P89" s="1647"/>
      <c r="Q89" s="1647"/>
      <c r="R89" s="1647"/>
      <c r="S89" s="560"/>
      <c r="T89" s="560"/>
      <c r="U89" s="560"/>
      <c r="V89" s="560"/>
      <c r="W89" s="560"/>
      <c r="X89" s="560"/>
    </row>
    <row r="90" spans="1:24">
      <c r="C90" s="1147"/>
      <c r="D90" s="1147"/>
      <c r="E90" s="1147"/>
      <c r="F90" s="1147"/>
      <c r="G90" s="1147"/>
      <c r="H90" s="1147"/>
      <c r="I90" s="1147"/>
      <c r="J90" s="1147"/>
      <c r="K90" s="1147"/>
      <c r="L90" s="1147"/>
      <c r="M90" s="1147"/>
      <c r="N90" s="1147"/>
      <c r="O90" s="1147"/>
      <c r="P90" s="1147"/>
      <c r="Q90" s="1147"/>
      <c r="R90" s="1147"/>
      <c r="S90" s="560"/>
      <c r="T90" s="560"/>
      <c r="U90" s="560"/>
      <c r="V90" s="560"/>
      <c r="W90" s="560"/>
      <c r="X90" s="560"/>
    </row>
    <row r="91" spans="1:24">
      <c r="C91" s="657"/>
      <c r="D91" s="560"/>
      <c r="E91" s="560"/>
      <c r="F91" s="560"/>
      <c r="G91" s="560"/>
      <c r="H91" s="560"/>
      <c r="I91" s="560"/>
      <c r="J91" s="560"/>
      <c r="K91" s="560"/>
      <c r="L91" s="560"/>
      <c r="M91" s="560"/>
      <c r="N91" s="560"/>
      <c r="O91" s="560"/>
      <c r="P91" s="560"/>
      <c r="Q91" s="560"/>
      <c r="R91" s="560"/>
      <c r="S91" s="560"/>
      <c r="T91" s="560"/>
      <c r="U91" s="560"/>
      <c r="V91" s="560"/>
      <c r="W91" s="560"/>
      <c r="X91" s="560"/>
    </row>
    <row r="92" spans="1:24">
      <c r="C92" s="560"/>
      <c r="D92" s="560"/>
      <c r="E92" s="560"/>
      <c r="F92" s="560"/>
      <c r="G92" s="560"/>
      <c r="H92" s="560"/>
      <c r="I92" s="560"/>
      <c r="J92" s="560"/>
      <c r="K92" s="560"/>
      <c r="L92" s="560"/>
      <c r="M92" s="560"/>
      <c r="N92" s="560"/>
      <c r="O92" s="560"/>
      <c r="P92" s="560"/>
      <c r="Q92" s="560"/>
      <c r="R92" s="560"/>
      <c r="S92" s="560"/>
      <c r="T92" s="560"/>
      <c r="U92" s="560"/>
      <c r="V92" s="560"/>
      <c r="W92" s="560"/>
      <c r="X92" s="560"/>
    </row>
  </sheetData>
  <customSheetViews>
    <customSheetView guid="{B321D76C-CDE5-48BB-9CDE-80FF97D58FCF}" scale="115" showPageBreaks="1" fitToPage="1" printArea="1" view="pageBreakPreview" topLeftCell="A64">
      <selection activeCell="D33" sqref="D33"/>
      <rowBreaks count="1" manualBreakCount="1">
        <brk id="36" max="16383" man="1"/>
      </rowBreaks>
      <colBreaks count="1" manualBreakCount="1">
        <brk id="12" max="82" man="1"/>
      </colBreaks>
      <pageMargins left="0" right="0" top="0" bottom="0" header="0" footer="0"/>
      <pageSetup scale="40" fitToHeight="0" orientation="landscape" r:id="rId1"/>
    </customSheetView>
    <customSheetView guid="{343BF296-013A-41F5-BDAB-AD6220EA7F78}" scale="58" showPageBreaks="1" fitToPage="1" printArea="1" view="pageBreakPreview" topLeftCell="A28">
      <selection activeCell="T68" sqref="T68:T69"/>
      <rowBreaks count="1" manualBreakCount="1">
        <brk id="36" max="16383" man="1"/>
      </rowBreaks>
      <colBreaks count="1" manualBreakCount="1">
        <brk id="12" max="82" man="1"/>
      </colBreaks>
      <pageMargins left="0" right="0" top="0" bottom="0" header="0" footer="0"/>
      <pageSetup scale="40" fitToHeight="0" orientation="landscape" r:id="rId2"/>
    </customSheetView>
  </customSheetViews>
  <mergeCells count="19">
    <mergeCell ref="C89:R89"/>
    <mergeCell ref="C84:R84"/>
    <mergeCell ref="C85:R85"/>
    <mergeCell ref="C86:X86"/>
    <mergeCell ref="C87:R87"/>
    <mergeCell ref="C88:X88"/>
    <mergeCell ref="C79:R79"/>
    <mergeCell ref="C74:R74"/>
    <mergeCell ref="C75:R75"/>
    <mergeCell ref="C77:R77"/>
    <mergeCell ref="C76:P76"/>
    <mergeCell ref="C78:P78"/>
    <mergeCell ref="A38:S38"/>
    <mergeCell ref="A39:S39"/>
    <mergeCell ref="A40:S40"/>
    <mergeCell ref="A4:S4"/>
    <mergeCell ref="A5:S5"/>
    <mergeCell ref="A6:S6"/>
    <mergeCell ref="A7:S7"/>
  </mergeCells>
  <pageMargins left="0.45" right="0.25" top="0.5" bottom="0.5" header="0.3" footer="0.3"/>
  <pageSetup scale="40" fitToHeight="2" orientation="landscape" r:id="rId3"/>
  <rowBreaks count="1" manualBreakCount="1">
    <brk id="36" max="19" man="1"/>
  </rowBreaks>
  <ignoredErrors>
    <ignoredError sqref="I15:M15" numberStoredAsText="1"/>
  </ignoredErrors>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tabColor theme="8"/>
    <pageSetUpPr fitToPage="1"/>
  </sheetPr>
  <dimension ref="A1:L32"/>
  <sheetViews>
    <sheetView view="pageBreakPreview" zoomScale="70" zoomScaleNormal="100" zoomScaleSheetLayoutView="70" workbookViewId="0">
      <selection activeCell="C11" sqref="C11"/>
    </sheetView>
  </sheetViews>
  <sheetFormatPr defaultColWidth="9" defaultRowHeight="15.75"/>
  <cols>
    <col min="1" max="1" width="8" style="570" customWidth="1"/>
    <col min="2" max="2" width="27.375" style="571" customWidth="1"/>
    <col min="3" max="4" width="34.375" style="571" customWidth="1"/>
    <col min="5" max="5" width="18.5" style="571" customWidth="1"/>
    <col min="6" max="6" width="23.375" style="571" customWidth="1"/>
    <col min="7" max="7" width="4.75" style="571" customWidth="1"/>
    <col min="8" max="8" width="10.125" style="571" bestFit="1" customWidth="1"/>
    <col min="9" max="9" width="4.375" style="571" customWidth="1"/>
    <col min="10" max="10" width="13.75" style="571" customWidth="1"/>
    <col min="11" max="11" width="29.125" style="597" customWidth="1"/>
    <col min="12" max="16384" width="9" style="559"/>
  </cols>
  <sheetData>
    <row r="1" spans="1:12" s="569" customFormat="1">
      <c r="A1" s="43"/>
    </row>
    <row r="2" spans="1:12">
      <c r="C2" s="572"/>
      <c r="D2" s="572"/>
      <c r="E2" s="572"/>
      <c r="F2" s="572"/>
      <c r="G2" s="573"/>
      <c r="H2" s="572"/>
      <c r="I2" s="572"/>
      <c r="J2" s="572"/>
      <c r="K2" s="574"/>
    </row>
    <row r="3" spans="1:12">
      <c r="B3" s="570"/>
      <c r="C3" s="572"/>
      <c r="D3" s="572"/>
      <c r="E3" s="572"/>
      <c r="F3" s="572"/>
      <c r="G3" s="573"/>
      <c r="H3" s="572"/>
      <c r="I3" s="572"/>
      <c r="J3" s="572"/>
      <c r="K3" s="574"/>
    </row>
    <row r="4" spans="1:12" ht="15.75" customHeight="1">
      <c r="A4" s="1650" t="s">
        <v>24</v>
      </c>
      <c r="B4" s="1650"/>
      <c r="C4" s="1650"/>
      <c r="D4" s="1650"/>
      <c r="E4" s="1650"/>
      <c r="F4" s="1650"/>
      <c r="G4" s="1650"/>
      <c r="H4" s="1650"/>
      <c r="I4" s="1650"/>
      <c r="J4" s="1650"/>
      <c r="K4" s="1650"/>
    </row>
    <row r="5" spans="1:12" ht="15.75" customHeight="1">
      <c r="A5" s="1640" t="s">
        <v>622</v>
      </c>
      <c r="B5" s="1640"/>
      <c r="C5" s="1640"/>
      <c r="D5" s="1640"/>
      <c r="E5" s="1640"/>
      <c r="F5" s="1640"/>
      <c r="G5" s="1640"/>
      <c r="H5" s="1640"/>
      <c r="I5" s="1640"/>
      <c r="J5" s="1640"/>
      <c r="K5" s="1640"/>
    </row>
    <row r="6" spans="1:12">
      <c r="A6" s="1651" t="str">
        <f>+'F1-Proj RR'!A6</f>
        <v>NEW YORK POWER AUTHORITY</v>
      </c>
      <c r="B6" s="1651"/>
      <c r="C6" s="1651"/>
      <c r="D6" s="1651"/>
      <c r="E6" s="1651"/>
      <c r="F6" s="1651"/>
      <c r="G6" s="1651"/>
      <c r="H6" s="1651"/>
      <c r="I6" s="1651"/>
      <c r="J6" s="1651"/>
      <c r="K6" s="1651"/>
      <c r="L6" s="575"/>
    </row>
    <row r="7" spans="1:12">
      <c r="A7" s="1652" t="str">
        <f>SUMMARY!A7</f>
        <v>YEAR ENDING DECEMBER 31, ____</v>
      </c>
      <c r="B7" s="1652"/>
      <c r="C7" s="1652"/>
      <c r="D7" s="1652"/>
      <c r="E7" s="1652"/>
      <c r="F7" s="1652"/>
      <c r="G7" s="1652"/>
      <c r="H7" s="1652"/>
      <c r="I7" s="1652"/>
      <c r="J7" s="1652"/>
      <c r="K7" s="1652"/>
      <c r="L7" s="575"/>
    </row>
    <row r="8" spans="1:12" s="558" customFormat="1">
      <c r="A8" s="1152" t="s">
        <v>536</v>
      </c>
      <c r="K8" s="576"/>
    </row>
    <row r="9" spans="1:12" s="558" customFormat="1" ht="16.5" thickBot="1">
      <c r="A9" s="577" t="s">
        <v>330</v>
      </c>
      <c r="B9" s="577" t="s">
        <v>537</v>
      </c>
      <c r="C9" s="577" t="s">
        <v>623</v>
      </c>
      <c r="K9" s="578" t="s">
        <v>624</v>
      </c>
    </row>
    <row r="10" spans="1:12" s="558" customFormat="1" ht="15">
      <c r="A10" s="579"/>
      <c r="K10" s="576"/>
    </row>
    <row r="11" spans="1:12" s="558" customFormat="1" ht="15">
      <c r="A11" s="579">
        <v>1</v>
      </c>
      <c r="B11" s="558" t="s">
        <v>625</v>
      </c>
      <c r="C11" s="558" t="s">
        <v>1968</v>
      </c>
      <c r="K11" s="579">
        <f>'C1-Rate Base'!L32</f>
        <v>0</v>
      </c>
    </row>
    <row r="12" spans="1:12" s="558" customFormat="1" ht="15">
      <c r="A12" s="579"/>
      <c r="K12" s="576"/>
    </row>
    <row r="13" spans="1:12" s="558" customFormat="1" thickBot="1">
      <c r="A13" s="1242">
        <f>+A11+1</f>
        <v>2</v>
      </c>
      <c r="B13" s="580" t="s">
        <v>626</v>
      </c>
      <c r="C13" s="581"/>
      <c r="D13" s="581"/>
      <c r="E13" s="581"/>
      <c r="F13" s="581"/>
      <c r="G13" s="581"/>
      <c r="H13" s="581"/>
      <c r="I13" s="581"/>
      <c r="J13" s="578" t="s">
        <v>624</v>
      </c>
      <c r="K13" s="576"/>
    </row>
    <row r="14" spans="1:12" s="558" customFormat="1">
      <c r="A14" s="1242"/>
      <c r="B14" s="582"/>
      <c r="C14" s="581"/>
      <c r="D14" s="581"/>
      <c r="E14" s="581"/>
      <c r="F14" s="581"/>
      <c r="G14" s="581"/>
      <c r="H14" s="583"/>
      <c r="I14" s="581"/>
      <c r="J14" s="584" t="s">
        <v>627</v>
      </c>
      <c r="K14" s="576"/>
    </row>
    <row r="15" spans="1:12" s="558" customFormat="1" ht="16.5" thickBot="1">
      <c r="A15" s="1242"/>
      <c r="B15" s="582"/>
      <c r="C15" s="581"/>
      <c r="D15" s="581"/>
      <c r="E15" s="581"/>
      <c r="F15" s="585" t="s">
        <v>628</v>
      </c>
      <c r="G15" s="581"/>
      <c r="H15" s="585" t="s">
        <v>629</v>
      </c>
      <c r="I15" s="581"/>
      <c r="J15" s="585" t="s">
        <v>629</v>
      </c>
      <c r="K15" s="576"/>
    </row>
    <row r="16" spans="1:12" s="558" customFormat="1" ht="15">
      <c r="A16" s="1242">
        <f>+A13+1</f>
        <v>3</v>
      </c>
      <c r="B16" s="580" t="s">
        <v>630</v>
      </c>
      <c r="C16" s="586" t="s">
        <v>631</v>
      </c>
      <c r="D16" s="586"/>
      <c r="E16" s="581"/>
      <c r="F16" s="1554">
        <f>+'D1-Cap Structure'!D21</f>
        <v>0</v>
      </c>
      <c r="G16" s="587"/>
      <c r="H16" s="1555">
        <f>+'D1-Cap Structure'!F21</f>
        <v>0</v>
      </c>
      <c r="I16" s="588"/>
      <c r="J16" s="588">
        <f>F16*H16</f>
        <v>0</v>
      </c>
      <c r="K16" s="576"/>
    </row>
    <row r="17" spans="1:11" s="558" customFormat="1" ht="39.75" customHeight="1" thickBot="1">
      <c r="A17" s="1242">
        <f>+A16+1</f>
        <v>4</v>
      </c>
      <c r="B17" s="580" t="s">
        <v>632</v>
      </c>
      <c r="C17" s="586" t="s">
        <v>633</v>
      </c>
      <c r="D17" s="589" t="s">
        <v>634</v>
      </c>
      <c r="E17" s="581"/>
      <c r="F17" s="1554">
        <f>+'D1-Cap Structure'!D23</f>
        <v>0</v>
      </c>
      <c r="G17" s="587"/>
      <c r="H17" s="803">
        <f>+'D1-Cap Structure'!F23+0.01</f>
        <v>0.1045</v>
      </c>
      <c r="I17" s="588"/>
      <c r="J17" s="590">
        <f>F17*H17</f>
        <v>0</v>
      </c>
      <c r="K17" s="576"/>
    </row>
    <row r="18" spans="1:11" s="558" customFormat="1" ht="15">
      <c r="A18" s="1242">
        <f>+A17+1</f>
        <v>5</v>
      </c>
      <c r="B18" s="582" t="s">
        <v>635</v>
      </c>
      <c r="C18" s="586"/>
      <c r="D18" s="586"/>
      <c r="E18" s="581"/>
      <c r="F18" s="591" t="s">
        <v>554</v>
      </c>
      <c r="G18" s="591"/>
      <c r="H18" s="588"/>
      <c r="I18" s="588"/>
      <c r="J18" s="588">
        <f>SUM(J16:J17)</f>
        <v>0</v>
      </c>
      <c r="K18" s="576"/>
    </row>
    <row r="19" spans="1:11" s="558" customFormat="1" ht="15">
      <c r="A19" s="1242">
        <f t="shared" ref="A19:A25" si="0">+A18+1</f>
        <v>6</v>
      </c>
      <c r="B19" s="582" t="s">
        <v>636</v>
      </c>
      <c r="C19" s="586"/>
      <c r="D19" s="586"/>
      <c r="E19" s="581"/>
      <c r="F19" s="581"/>
      <c r="G19" s="581"/>
      <c r="H19" s="581"/>
      <c r="I19" s="581"/>
      <c r="J19" s="592"/>
      <c r="K19" s="593">
        <f>+J18*K11</f>
        <v>0</v>
      </c>
    </row>
    <row r="20" spans="1:11" s="558" customFormat="1" ht="15">
      <c r="A20" s="1242"/>
      <c r="K20" s="593"/>
    </row>
    <row r="21" spans="1:11" s="558" customFormat="1" ht="15">
      <c r="A21" s="1242"/>
      <c r="K21" s="593"/>
    </row>
    <row r="22" spans="1:11" s="558" customFormat="1" ht="15">
      <c r="A22" s="1242">
        <f>+A19+1</f>
        <v>7</v>
      </c>
      <c r="B22" s="558" t="s">
        <v>1969</v>
      </c>
      <c r="K22" s="593">
        <f>+'C1-Rate Base'!P32</f>
        <v>0</v>
      </c>
    </row>
    <row r="23" spans="1:11" s="558" customFormat="1" ht="15">
      <c r="A23" s="1242">
        <f>+A22+1</f>
        <v>8</v>
      </c>
      <c r="B23" s="586" t="s">
        <v>637</v>
      </c>
      <c r="E23" s="558" t="s">
        <v>638</v>
      </c>
      <c r="K23" s="593">
        <f>+K19-K22</f>
        <v>0</v>
      </c>
    </row>
    <row r="24" spans="1:11" s="558" customFormat="1" ht="15">
      <c r="A24" s="1242">
        <f t="shared" si="0"/>
        <v>9</v>
      </c>
      <c r="B24" s="558" t="s">
        <v>639</v>
      </c>
      <c r="E24" s="558" t="s">
        <v>640</v>
      </c>
      <c r="K24" s="594">
        <f>+'C1-Rate Base'!D19</f>
        <v>0</v>
      </c>
    </row>
    <row r="25" spans="1:11" s="558" customFormat="1" ht="15">
      <c r="A25" s="1242">
        <f t="shared" si="0"/>
        <v>10</v>
      </c>
      <c r="B25" s="558" t="s">
        <v>641</v>
      </c>
      <c r="E25" s="558" t="s">
        <v>642</v>
      </c>
      <c r="K25" s="1556">
        <f>IF(K24=0,0,K23/K24)</f>
        <v>0</v>
      </c>
    </row>
    <row r="26" spans="1:11" s="558" customFormat="1" ht="15">
      <c r="A26" s="579"/>
      <c r="K26" s="576"/>
    </row>
    <row r="27" spans="1:11" s="558" customFormat="1" ht="15">
      <c r="A27" s="579" t="s">
        <v>643</v>
      </c>
      <c r="K27" s="576"/>
    </row>
    <row r="28" spans="1:11" s="558" customFormat="1" ht="15">
      <c r="A28" s="595" t="s">
        <v>514</v>
      </c>
      <c r="B28" s="558" t="s">
        <v>644</v>
      </c>
      <c r="K28" s="576"/>
    </row>
    <row r="29" spans="1:11" s="558" customFormat="1" ht="15">
      <c r="A29" s="595"/>
      <c r="B29" s="558" t="s">
        <v>645</v>
      </c>
      <c r="K29" s="576"/>
    </row>
    <row r="30" spans="1:11" s="558" customFormat="1" ht="15">
      <c r="A30" s="595"/>
      <c r="B30" s="558" t="s">
        <v>646</v>
      </c>
      <c r="K30" s="576"/>
    </row>
    <row r="31" spans="1:11" s="558" customFormat="1" ht="15">
      <c r="A31" s="595"/>
      <c r="B31" s="558" t="s">
        <v>647</v>
      </c>
      <c r="K31" s="576"/>
    </row>
    <row r="32" spans="1:11">
      <c r="A32" s="596"/>
    </row>
  </sheetData>
  <customSheetViews>
    <customSheetView guid="{B321D76C-CDE5-48BB-9CDE-80FF97D58FCF}" scale="90" showPageBreaks="1" fitToPage="1" printArea="1" view="pageBreakPreview">
      <selection activeCell="D33" sqref="D33"/>
      <pageMargins left="0" right="0" top="0" bottom="0" header="0" footer="0"/>
      <pageSetup scale="61" orientation="landscape" r:id="rId1"/>
    </customSheetView>
    <customSheetView guid="{343BF296-013A-41F5-BDAB-AD6220EA7F78}" scale="90" showPageBreaks="1" fitToPage="1" printArea="1" view="pageBreakPreview" topLeftCell="B1">
      <selection activeCell="K11" sqref="K11"/>
      <pageMargins left="0" right="0" top="0" bottom="0" header="0" footer="0"/>
      <pageSetup scale="61" orientation="landscape" r:id="rId2"/>
    </customSheetView>
  </customSheetViews>
  <mergeCells count="4">
    <mergeCell ref="A4:K4"/>
    <mergeCell ref="A5:K5"/>
    <mergeCell ref="A6:K6"/>
    <mergeCell ref="A7:K7"/>
  </mergeCells>
  <pageMargins left="0.7" right="0.7" top="0.75" bottom="0.75" header="0.3" footer="0.3"/>
  <pageSetup scale="60" orientation="landscape" r:id="rId3"/>
  <drawing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tabColor theme="8"/>
    <pageSetUpPr fitToPage="1"/>
  </sheetPr>
  <dimension ref="A1:N85"/>
  <sheetViews>
    <sheetView view="pageBreakPreview" zoomScale="90" zoomScaleNormal="70" zoomScaleSheetLayoutView="90" workbookViewId="0">
      <selection activeCell="B32" sqref="B32"/>
    </sheetView>
  </sheetViews>
  <sheetFormatPr defaultColWidth="10" defaultRowHeight="12.75"/>
  <cols>
    <col min="1" max="1" width="6.75" style="547" customWidth="1"/>
    <col min="2" max="2" width="56.125" style="547" customWidth="1"/>
    <col min="3" max="3" width="13.25" style="547" customWidth="1"/>
    <col min="4" max="4" width="21" style="547" customWidth="1"/>
    <col min="5" max="5" width="22.375" style="547" customWidth="1"/>
    <col min="6" max="6" width="23.375" style="547" customWidth="1"/>
    <col min="7" max="8" width="20.375" style="547" customWidth="1"/>
    <col min="9" max="9" width="19.75" style="547" customWidth="1"/>
    <col min="10" max="10" width="21.125" style="547" customWidth="1"/>
    <col min="11" max="11" width="29.125" style="547" customWidth="1"/>
    <col min="12" max="12" width="15.25" style="547" customWidth="1"/>
    <col min="13" max="16384" width="10" style="547"/>
  </cols>
  <sheetData>
    <row r="1" spans="1:12" ht="15.75">
      <c r="A1" s="43"/>
    </row>
    <row r="2" spans="1:12">
      <c r="J2" s="548"/>
    </row>
    <row r="4" spans="1:12">
      <c r="E4" s="549"/>
    </row>
    <row r="5" spans="1:12" ht="15.75">
      <c r="A5" s="1641" t="s">
        <v>26</v>
      </c>
      <c r="B5" s="1641"/>
      <c r="C5" s="1641"/>
      <c r="D5" s="1641"/>
      <c r="E5" s="1641"/>
      <c r="F5" s="1641"/>
      <c r="G5" s="1641"/>
      <c r="H5" s="1641"/>
      <c r="I5" s="1641"/>
      <c r="J5" s="1641"/>
      <c r="K5" s="550"/>
      <c r="L5" s="550"/>
    </row>
    <row r="6" spans="1:12" ht="15.75">
      <c r="A6" s="1641" t="s">
        <v>648</v>
      </c>
      <c r="B6" s="1641"/>
      <c r="C6" s="1641"/>
      <c r="D6" s="1641"/>
      <c r="E6" s="1641"/>
      <c r="F6" s="1641"/>
      <c r="G6" s="1641"/>
      <c r="H6" s="1641"/>
      <c r="I6" s="1641"/>
      <c r="J6" s="1641"/>
      <c r="K6" s="551"/>
      <c r="L6" s="550"/>
    </row>
    <row r="7" spans="1:12" ht="15.75">
      <c r="A7" s="1642" t="str">
        <f>'F2-Incentives'!A5</f>
        <v>Incentives</v>
      </c>
      <c r="B7" s="1642"/>
      <c r="C7" s="1642"/>
      <c r="D7" s="1642"/>
      <c r="E7" s="1642"/>
      <c r="F7" s="1642"/>
      <c r="G7" s="1642"/>
      <c r="H7" s="1642"/>
      <c r="I7" s="1642"/>
      <c r="J7" s="1642"/>
      <c r="K7" s="552"/>
      <c r="L7" s="552"/>
    </row>
    <row r="8" spans="1:12" ht="15.75">
      <c r="A8" s="1652" t="str">
        <f>SUMMARY!A7</f>
        <v>YEAR ENDING DECEMBER 31, ____</v>
      </c>
      <c r="B8" s="1652"/>
      <c r="C8" s="1652"/>
      <c r="D8" s="1652"/>
      <c r="E8" s="1652"/>
      <c r="F8" s="1652"/>
      <c r="G8" s="1652"/>
      <c r="H8" s="1652"/>
      <c r="I8" s="1652"/>
      <c r="J8" s="1652"/>
      <c r="K8" s="552"/>
      <c r="L8" s="552"/>
    </row>
    <row r="9" spans="1:12">
      <c r="A9" s="553"/>
      <c r="C9" s="552"/>
      <c r="D9" s="552"/>
      <c r="E9" s="554" t="s">
        <v>649</v>
      </c>
      <c r="F9" s="552"/>
      <c r="G9" s="552"/>
      <c r="H9" s="555"/>
      <c r="I9" s="552"/>
      <c r="J9" s="552"/>
      <c r="K9" s="552"/>
      <c r="L9" s="552"/>
    </row>
    <row r="10" spans="1:12" ht="15.75">
      <c r="A10" s="573"/>
      <c r="B10" s="571"/>
      <c r="C10" s="571"/>
      <c r="D10" s="571"/>
      <c r="E10" s="984"/>
      <c r="F10" s="984"/>
      <c r="G10" s="984"/>
      <c r="H10" s="571"/>
      <c r="I10" s="599"/>
      <c r="J10" s="599"/>
      <c r="K10" s="599"/>
      <c r="L10" s="552"/>
    </row>
    <row r="11" spans="1:12" s="556" customFormat="1" ht="15">
      <c r="A11" s="1243" t="s">
        <v>335</v>
      </c>
      <c r="B11" s="1398" t="s">
        <v>336</v>
      </c>
      <c r="C11" s="1398" t="s">
        <v>337</v>
      </c>
      <c r="D11" s="1398" t="s">
        <v>260</v>
      </c>
      <c r="E11" s="1398" t="s">
        <v>142</v>
      </c>
      <c r="F11" s="1398" t="s">
        <v>143</v>
      </c>
      <c r="G11" s="1398" t="s">
        <v>207</v>
      </c>
      <c r="H11" s="1398" t="s">
        <v>208</v>
      </c>
      <c r="I11" s="1398" t="s">
        <v>650</v>
      </c>
      <c r="J11" s="1399" t="s">
        <v>651</v>
      </c>
      <c r="K11" s="1153"/>
      <c r="L11" s="1153"/>
    </row>
    <row r="12" spans="1:12" s="556" customFormat="1" ht="15">
      <c r="A12" s="1244"/>
      <c r="E12" s="879" t="s">
        <v>652</v>
      </c>
      <c r="F12" s="879" t="s">
        <v>653</v>
      </c>
      <c r="H12" s="879" t="s">
        <v>654</v>
      </c>
      <c r="I12" s="879" t="s">
        <v>653</v>
      </c>
      <c r="J12" s="1245"/>
      <c r="K12" s="558"/>
    </row>
    <row r="13" spans="1:12" s="556" customFormat="1" ht="15">
      <c r="A13" s="1244"/>
      <c r="C13" s="879" t="s">
        <v>655</v>
      </c>
      <c r="E13" s="879" t="s">
        <v>656</v>
      </c>
      <c r="F13" s="879" t="s">
        <v>657</v>
      </c>
      <c r="G13" s="879"/>
      <c r="H13" s="879" t="s">
        <v>658</v>
      </c>
      <c r="I13" s="879" t="s">
        <v>657</v>
      </c>
      <c r="J13" s="1246" t="s">
        <v>137</v>
      </c>
      <c r="K13" s="558"/>
    </row>
    <row r="14" spans="1:12" s="556" customFormat="1" ht="15">
      <c r="A14" s="1247" t="s">
        <v>536</v>
      </c>
      <c r="B14" s="879" t="s">
        <v>659</v>
      </c>
      <c r="C14" s="879" t="s">
        <v>660</v>
      </c>
      <c r="D14" s="879" t="s">
        <v>661</v>
      </c>
      <c r="E14" s="879" t="s">
        <v>662</v>
      </c>
      <c r="F14" s="879" t="s">
        <v>663</v>
      </c>
      <c r="G14" s="1397" t="s">
        <v>664</v>
      </c>
      <c r="H14" s="879" t="s">
        <v>665</v>
      </c>
      <c r="I14" s="879" t="s">
        <v>658</v>
      </c>
      <c r="J14" s="1246" t="s">
        <v>653</v>
      </c>
      <c r="K14" s="558"/>
    </row>
    <row r="15" spans="1:12" s="556" customFormat="1" ht="15">
      <c r="A15" s="1248" t="s">
        <v>330</v>
      </c>
      <c r="B15" s="1249" t="s">
        <v>0</v>
      </c>
      <c r="C15" s="1249" t="s">
        <v>666</v>
      </c>
      <c r="D15" s="1249" t="s">
        <v>667</v>
      </c>
      <c r="E15" s="1249" t="s">
        <v>668</v>
      </c>
      <c r="F15" s="1249" t="s">
        <v>669</v>
      </c>
      <c r="G15" s="1249" t="s">
        <v>657</v>
      </c>
      <c r="H15" s="1249" t="s">
        <v>669</v>
      </c>
      <c r="I15" s="1249" t="s">
        <v>669</v>
      </c>
      <c r="J15" s="1250" t="s">
        <v>657</v>
      </c>
      <c r="K15" s="558"/>
    </row>
    <row r="16" spans="1:12" s="556" customFormat="1" ht="15">
      <c r="A16" s="1244"/>
      <c r="D16" s="879"/>
      <c r="E16" s="879"/>
      <c r="J16" s="1245"/>
      <c r="K16" s="558"/>
    </row>
    <row r="17" spans="1:12" s="556" customFormat="1" ht="15">
      <c r="A17" s="1244"/>
      <c r="D17" s="879" t="s">
        <v>554</v>
      </c>
      <c r="E17" s="879"/>
      <c r="G17" s="879" t="s">
        <v>670</v>
      </c>
      <c r="H17" s="879"/>
      <c r="I17" s="879" t="s">
        <v>671</v>
      </c>
      <c r="J17" s="1246" t="s">
        <v>672</v>
      </c>
      <c r="K17" s="558"/>
    </row>
    <row r="18" spans="1:12" s="556" customFormat="1" ht="25.5">
      <c r="A18" s="1251"/>
      <c r="B18" s="1252"/>
      <c r="C18" s="1252"/>
      <c r="D18" s="1253" t="s">
        <v>673</v>
      </c>
      <c r="E18" s="1254" t="s">
        <v>674</v>
      </c>
      <c r="F18" s="1249" t="s">
        <v>675</v>
      </c>
      <c r="G18" s="879" t="s">
        <v>676</v>
      </c>
      <c r="H18" s="879" t="s">
        <v>677</v>
      </c>
      <c r="I18" s="879" t="s">
        <v>678</v>
      </c>
      <c r="J18" s="1250" t="s">
        <v>679</v>
      </c>
      <c r="K18" s="558"/>
    </row>
    <row r="19" spans="1:12" s="556" customFormat="1" ht="15">
      <c r="A19" s="1186"/>
      <c r="B19" s="1182"/>
      <c r="C19" s="1182"/>
      <c r="D19" s="1182"/>
      <c r="E19" s="1182"/>
      <c r="F19" s="1182"/>
      <c r="G19" s="1182"/>
      <c r="H19" s="1182"/>
      <c r="I19" s="1182"/>
      <c r="J19" s="1187"/>
      <c r="K19" s="558"/>
    </row>
    <row r="20" spans="1:12" s="556" customFormat="1" ht="15">
      <c r="A20" s="1400" t="s">
        <v>147</v>
      </c>
      <c r="B20" s="1401" t="str">
        <f>+SUMMARY!B42</f>
        <v>NTAC Facilities</v>
      </c>
      <c r="C20" s="1402"/>
      <c r="D20" s="1403"/>
      <c r="E20" s="1404">
        <f>+'F1-Proj RR'!R47+'F1-Proj RR'!R50</f>
        <v>0</v>
      </c>
      <c r="F20" s="1404">
        <f>+E20-D20</f>
        <v>0</v>
      </c>
      <c r="G20" s="1403"/>
      <c r="H20" s="1405"/>
      <c r="I20" s="1404">
        <f>(F20+G20)*H20*24</f>
        <v>0</v>
      </c>
      <c r="J20" s="1406">
        <f>+I20+F20+G20</f>
        <v>0</v>
      </c>
      <c r="K20" s="558"/>
    </row>
    <row r="21" spans="1:12" s="556" customFormat="1" ht="15">
      <c r="A21" s="1400" t="s">
        <v>151</v>
      </c>
      <c r="B21" s="1407" t="s">
        <v>594</v>
      </c>
      <c r="C21" s="1403"/>
      <c r="D21" s="1403"/>
      <c r="E21" s="1404">
        <f>+'F1-Proj RR'!R48</f>
        <v>0</v>
      </c>
      <c r="F21" s="1404">
        <f>+E21-D21</f>
        <v>0</v>
      </c>
      <c r="G21" s="1403"/>
      <c r="H21" s="1405"/>
      <c r="I21" s="1404">
        <f>(F21+G21)*H21*24</f>
        <v>0</v>
      </c>
      <c r="J21" s="1406">
        <f>+I21+F21+G21</f>
        <v>0</v>
      </c>
      <c r="K21" s="558"/>
    </row>
    <row r="22" spans="1:12" s="556" customFormat="1" ht="15">
      <c r="A22" s="1400" t="s">
        <v>154</v>
      </c>
      <c r="B22" s="1401" t="s">
        <v>595</v>
      </c>
      <c r="C22" s="1403"/>
      <c r="D22" s="1403"/>
      <c r="E22" s="1404">
        <f>+'F1-Proj RR'!R49</f>
        <v>0</v>
      </c>
      <c r="F22" s="1404">
        <f>+E22-D22</f>
        <v>0</v>
      </c>
      <c r="G22" s="1403"/>
      <c r="H22" s="1405"/>
      <c r="I22" s="1404">
        <f>(F22+G22)*H22*24</f>
        <v>0</v>
      </c>
      <c r="J22" s="1406">
        <f>+I22+F22+G22</f>
        <v>0</v>
      </c>
      <c r="K22" s="558"/>
    </row>
    <row r="23" spans="1:12" s="556" customFormat="1" ht="15">
      <c r="A23" s="1400" t="s">
        <v>157</v>
      </c>
      <c r="B23" s="1408"/>
      <c r="C23" s="1403"/>
      <c r="D23" s="1403"/>
      <c r="E23" s="1403"/>
      <c r="F23" s="1404">
        <f>+E23-D23</f>
        <v>0</v>
      </c>
      <c r="G23" s="1403"/>
      <c r="H23" s="1403"/>
      <c r="I23" s="1404">
        <f>(F23+G23)*H23*24</f>
        <v>0</v>
      </c>
      <c r="J23" s="1406">
        <f>+I23+F23+G23</f>
        <v>0</v>
      </c>
      <c r="K23" s="558"/>
    </row>
    <row r="24" spans="1:12" s="556" customFormat="1" ht="15">
      <c r="A24" s="1400" t="s">
        <v>213</v>
      </c>
      <c r="B24" s="1408">
        <v>0</v>
      </c>
      <c r="C24" s="1403"/>
      <c r="D24" s="1403"/>
      <c r="E24" s="1403"/>
      <c r="F24" s="1404">
        <f>+E24-D24</f>
        <v>0</v>
      </c>
      <c r="G24" s="1403"/>
      <c r="H24" s="1403"/>
      <c r="I24" s="1404">
        <f>(F24+G24)*H24*24</f>
        <v>0</v>
      </c>
      <c r="J24" s="1406">
        <f>+I24+F24+G24</f>
        <v>0</v>
      </c>
      <c r="K24" s="558"/>
    </row>
    <row r="25" spans="1:12" s="556" customFormat="1" ht="15">
      <c r="A25" s="1409" t="s">
        <v>126</v>
      </c>
      <c r="B25" s="1408"/>
      <c r="C25" s="1403"/>
      <c r="D25" s="1403"/>
      <c r="E25" s="1403"/>
      <c r="F25" s="1404"/>
      <c r="G25" s="1403"/>
      <c r="H25" s="1403"/>
      <c r="I25" s="1404"/>
      <c r="J25" s="1406"/>
      <c r="K25" s="558"/>
    </row>
    <row r="26" spans="1:12" s="556" customFormat="1" ht="15">
      <c r="A26" s="1409" t="s">
        <v>126</v>
      </c>
      <c r="B26" s="1410"/>
      <c r="C26" s="1410"/>
      <c r="D26" s="1410"/>
      <c r="E26" s="1410"/>
      <c r="F26" s="1404"/>
      <c r="G26" s="1403"/>
      <c r="H26" s="1408"/>
      <c r="I26" s="1404"/>
      <c r="J26" s="1406"/>
      <c r="K26" s="558"/>
    </row>
    <row r="27" spans="1:12" s="556" customFormat="1" ht="15.75">
      <c r="A27" s="1411"/>
      <c r="B27" s="1412"/>
      <c r="C27" s="1412"/>
      <c r="D27" s="1412"/>
      <c r="E27" s="1412"/>
      <c r="F27" s="1412"/>
      <c r="G27" s="1412"/>
      <c r="H27" s="1412"/>
      <c r="I27" s="1412"/>
      <c r="J27" s="1413"/>
      <c r="K27" s="558"/>
    </row>
    <row r="28" spans="1:12" s="556" customFormat="1" ht="15">
      <c r="A28" s="1414">
        <v>2</v>
      </c>
      <c r="B28" s="1333" t="s">
        <v>680</v>
      </c>
      <c r="C28" s="1333"/>
      <c r="D28" s="1415"/>
      <c r="E28" s="1415"/>
      <c r="F28" s="1416">
        <f>SUM(F20:F27)</f>
        <v>0</v>
      </c>
      <c r="G28" s="1416"/>
      <c r="H28" s="1415"/>
      <c r="I28" s="1417">
        <f>SUM(I20:I27)</f>
        <v>0</v>
      </c>
      <c r="J28" s="1416">
        <f>SUM(J20:J26)</f>
        <v>0</v>
      </c>
      <c r="K28" s="558"/>
    </row>
    <row r="29" spans="1:12" s="556" customFormat="1" ht="15">
      <c r="A29" s="1414"/>
      <c r="B29" s="1333"/>
      <c r="C29" s="1333"/>
      <c r="D29" s="1333"/>
      <c r="E29" s="1333"/>
      <c r="F29" s="1333"/>
      <c r="G29" s="1333"/>
      <c r="H29" s="1333"/>
      <c r="I29" s="1333"/>
      <c r="J29" s="1333"/>
      <c r="K29" s="558"/>
      <c r="L29" s="558"/>
    </row>
    <row r="30" spans="1:12" s="556" customFormat="1" ht="15">
      <c r="A30" s="1414">
        <v>3</v>
      </c>
      <c r="B30" s="1333" t="s">
        <v>681</v>
      </c>
      <c r="C30" s="1333"/>
      <c r="D30" s="1333"/>
      <c r="E30" s="1333"/>
      <c r="F30" s="1416"/>
      <c r="G30" s="1416"/>
      <c r="H30" s="1333"/>
      <c r="I30" s="1415"/>
      <c r="J30" s="1416">
        <f>+J28</f>
        <v>0</v>
      </c>
      <c r="K30" s="990"/>
      <c r="L30" s="557"/>
    </row>
    <row r="31" spans="1:12" s="556" customFormat="1" ht="15">
      <c r="A31" s="595"/>
      <c r="B31" s="558"/>
      <c r="C31" s="558"/>
      <c r="D31" s="558"/>
      <c r="E31" s="558"/>
      <c r="F31" s="991"/>
      <c r="G31" s="991"/>
      <c r="H31" s="558"/>
      <c r="I31" s="990"/>
      <c r="J31" s="992"/>
      <c r="K31" s="990"/>
      <c r="L31" s="557"/>
    </row>
    <row r="32" spans="1:12" s="556" customFormat="1" ht="15">
      <c r="A32" s="595"/>
      <c r="B32" s="1003" t="s">
        <v>431</v>
      </c>
      <c r="C32" s="558"/>
      <c r="D32" s="1670"/>
      <c r="E32" s="1670"/>
      <c r="F32" s="1670"/>
      <c r="G32" s="1670"/>
      <c r="H32" s="1670"/>
      <c r="I32" s="1670"/>
      <c r="J32" s="1670"/>
      <c r="K32" s="1670"/>
      <c r="L32" s="557"/>
    </row>
    <row r="33" spans="1:14" s="556" customFormat="1" ht="15">
      <c r="A33" s="595"/>
      <c r="B33" s="1004" t="s">
        <v>682</v>
      </c>
      <c r="C33" s="558"/>
      <c r="D33" s="558"/>
      <c r="E33" s="558"/>
      <c r="F33" s="991"/>
      <c r="G33" s="991"/>
      <c r="H33" s="558"/>
      <c r="I33" s="990"/>
      <c r="J33" s="992"/>
      <c r="K33" s="990"/>
      <c r="L33" s="557"/>
    </row>
    <row r="34" spans="1:14" s="556" customFormat="1" ht="15">
      <c r="A34" s="595"/>
      <c r="B34" s="1005" t="s">
        <v>683</v>
      </c>
      <c r="C34" s="558"/>
      <c r="D34" s="558"/>
      <c r="E34" s="558"/>
      <c r="F34" s="991"/>
      <c r="G34" s="991"/>
      <c r="H34" s="558"/>
      <c r="I34" s="990"/>
      <c r="J34" s="992"/>
      <c r="K34" s="990"/>
      <c r="L34" s="557"/>
    </row>
    <row r="35" spans="1:14" s="556" customFormat="1" ht="15">
      <c r="A35" s="595"/>
      <c r="B35" s="1004" t="s">
        <v>684</v>
      </c>
      <c r="C35" s="558"/>
      <c r="D35" s="558"/>
      <c r="E35" s="558"/>
      <c r="F35" s="991"/>
      <c r="G35" s="991"/>
      <c r="H35" s="558"/>
      <c r="I35" s="993"/>
      <c r="J35" s="992"/>
      <c r="K35" s="990"/>
      <c r="L35" s="557"/>
    </row>
    <row r="36" spans="1:14" s="556" customFormat="1" ht="15">
      <c r="A36" s="595"/>
      <c r="B36" s="558"/>
      <c r="C36" s="558"/>
      <c r="D36" s="558"/>
      <c r="E36" s="558"/>
      <c r="F36" s="991"/>
      <c r="G36" s="991"/>
      <c r="H36" s="558"/>
      <c r="I36" s="990"/>
      <c r="J36" s="992"/>
      <c r="K36" s="990"/>
      <c r="L36" s="557"/>
    </row>
    <row r="37" spans="1:14" s="560" customFormat="1" ht="15.75">
      <c r="A37" s="596"/>
      <c r="B37" s="994"/>
      <c r="C37" s="571"/>
      <c r="D37" s="571"/>
      <c r="E37" s="571"/>
      <c r="F37" s="571"/>
      <c r="G37" s="571"/>
      <c r="H37" s="571"/>
      <c r="I37" s="571"/>
      <c r="J37" s="571"/>
      <c r="K37" s="559"/>
      <c r="L37" s="559"/>
    </row>
    <row r="38" spans="1:14" ht="15.75">
      <c r="A38" s="43"/>
      <c r="B38" s="601"/>
      <c r="C38" s="571"/>
      <c r="D38" s="571"/>
      <c r="E38" s="571"/>
      <c r="F38" s="571"/>
      <c r="G38" s="571"/>
      <c r="H38" s="571"/>
      <c r="I38" s="571"/>
      <c r="J38" s="571"/>
      <c r="K38" s="571"/>
      <c r="L38" s="560"/>
    </row>
    <row r="39" spans="1:14" ht="15.75">
      <c r="A39" s="571"/>
      <c r="B39" s="571"/>
      <c r="C39" s="571"/>
      <c r="D39" s="571"/>
      <c r="E39" s="1150" t="str">
        <f>+A5</f>
        <v>Schedule F3</v>
      </c>
      <c r="F39" s="571"/>
      <c r="G39" s="571"/>
      <c r="H39" s="571"/>
      <c r="I39" s="571"/>
      <c r="J39" s="995"/>
      <c r="K39" s="571"/>
      <c r="L39" s="560"/>
    </row>
    <row r="40" spans="1:14" ht="15.75">
      <c r="A40" s="571"/>
      <c r="B40" s="571"/>
      <c r="C40" s="571"/>
      <c r="D40" s="571"/>
      <c r="E40" s="562" t="s">
        <v>648</v>
      </c>
      <c r="F40" s="571"/>
      <c r="G40" s="571"/>
      <c r="H40" s="571"/>
      <c r="I40" s="571"/>
      <c r="J40" s="571"/>
      <c r="K40" s="571"/>
      <c r="L40" s="560"/>
    </row>
    <row r="41" spans="1:14" ht="15.75">
      <c r="A41" s="571"/>
      <c r="B41" s="571"/>
      <c r="C41" s="571"/>
      <c r="D41" s="571"/>
      <c r="E41" s="1151" t="str">
        <f>+A7</f>
        <v>Incentives</v>
      </c>
      <c r="F41" s="571"/>
      <c r="G41" s="571"/>
      <c r="H41" s="571"/>
      <c r="I41" s="571"/>
      <c r="J41" s="571"/>
      <c r="K41" s="571"/>
      <c r="L41" s="560"/>
    </row>
    <row r="42" spans="1:14" ht="15.75">
      <c r="A42" s="571"/>
      <c r="B42" s="571"/>
      <c r="C42" s="571"/>
      <c r="D42" s="571"/>
      <c r="E42" s="571"/>
      <c r="F42" s="571"/>
      <c r="G42" s="571"/>
      <c r="H42" s="571"/>
      <c r="I42" s="571"/>
      <c r="J42" s="571"/>
      <c r="K42" s="571"/>
      <c r="L42" s="560"/>
    </row>
    <row r="43" spans="1:14" ht="15.75">
      <c r="A43" s="571"/>
      <c r="B43" s="571"/>
      <c r="C43" s="571"/>
      <c r="D43" s="571"/>
      <c r="E43" s="571"/>
      <c r="F43" s="571"/>
      <c r="G43" s="571"/>
      <c r="H43" s="571"/>
      <c r="I43" s="571"/>
      <c r="J43" s="571"/>
      <c r="K43" s="571"/>
      <c r="L43" s="560"/>
    </row>
    <row r="44" spans="1:14" s="556" customFormat="1" ht="15.75">
      <c r="A44" s="985" t="s">
        <v>685</v>
      </c>
      <c r="B44" s="558"/>
      <c r="C44" s="558"/>
      <c r="D44" s="558"/>
      <c r="E44" s="558"/>
      <c r="F44" s="558"/>
      <c r="G44" s="558"/>
      <c r="H44" s="558"/>
      <c r="I44" s="558"/>
      <c r="J44" s="558"/>
      <c r="K44" s="558"/>
    </row>
    <row r="45" spans="1:14" s="556" customFormat="1" ht="15">
      <c r="A45" s="558"/>
      <c r="B45" s="558"/>
      <c r="C45" s="558"/>
      <c r="D45" s="558"/>
      <c r="E45" s="558"/>
      <c r="F45" s="558"/>
      <c r="G45" s="558"/>
      <c r="H45" s="558"/>
      <c r="I45" s="558"/>
      <c r="J45" s="558"/>
      <c r="K45" s="558"/>
    </row>
    <row r="46" spans="1:14" s="556" customFormat="1" ht="15">
      <c r="A46" s="558"/>
      <c r="B46" s="558"/>
      <c r="C46" s="558"/>
      <c r="D46" s="558"/>
      <c r="E46" s="558"/>
      <c r="F46" s="558"/>
      <c r="G46" s="558"/>
      <c r="H46" s="558"/>
      <c r="I46" s="558"/>
      <c r="J46" s="558"/>
      <c r="K46" s="558"/>
    </row>
    <row r="47" spans="1:14" s="556" customFormat="1" ht="36.6" customHeight="1">
      <c r="A47" s="1418">
        <f>+A30+1</f>
        <v>4</v>
      </c>
      <c r="B47" s="1330" t="s">
        <v>686</v>
      </c>
      <c r="C47" s="1331"/>
      <c r="D47" s="1331" t="s">
        <v>687</v>
      </c>
      <c r="E47" s="1332" t="s">
        <v>688</v>
      </c>
      <c r="F47" s="1333"/>
      <c r="G47" s="1333"/>
      <c r="H47" s="1333"/>
      <c r="I47" s="558"/>
      <c r="J47" s="558"/>
      <c r="K47" s="558"/>
      <c r="L47" s="558"/>
      <c r="M47" s="558"/>
      <c r="N47" s="558"/>
    </row>
    <row r="48" spans="1:14" s="556" customFormat="1" ht="15">
      <c r="A48" s="1418">
        <f>+A47+1</f>
        <v>5</v>
      </c>
      <c r="B48" s="1333" t="s">
        <v>689</v>
      </c>
      <c r="C48" s="1330"/>
      <c r="D48" s="1334"/>
      <c r="E48" s="1335"/>
      <c r="F48" s="1336"/>
      <c r="G48" s="1337"/>
      <c r="H48" s="1337"/>
      <c r="I48" s="558"/>
      <c r="J48" s="558"/>
      <c r="K48" s="558"/>
      <c r="L48" s="558"/>
      <c r="M48" s="558"/>
      <c r="N48" s="558"/>
    </row>
    <row r="49" spans="1:14" s="556" customFormat="1" ht="15">
      <c r="A49" s="1418">
        <f t="shared" ref="A49:A66" si="0">+A48+1</f>
        <v>6</v>
      </c>
      <c r="B49" s="1333" t="s">
        <v>690</v>
      </c>
      <c r="C49" s="1330"/>
      <c r="D49" s="1334"/>
      <c r="E49" s="1335"/>
      <c r="F49" s="1336"/>
      <c r="G49" s="1337"/>
      <c r="H49" s="1337"/>
      <c r="I49" s="558"/>
      <c r="J49" s="558"/>
      <c r="K49" s="558"/>
      <c r="L49" s="558"/>
      <c r="M49" s="558"/>
      <c r="N49" s="558"/>
    </row>
    <row r="50" spans="1:14" s="556" customFormat="1" ht="15">
      <c r="A50" s="1418">
        <f t="shared" si="0"/>
        <v>7</v>
      </c>
      <c r="B50" s="1333" t="s">
        <v>691</v>
      </c>
      <c r="C50" s="1330"/>
      <c r="D50" s="1334"/>
      <c r="E50" s="1335"/>
      <c r="F50" s="1336"/>
      <c r="G50" s="1337"/>
      <c r="H50" s="1337"/>
      <c r="I50" s="558"/>
      <c r="J50" s="558"/>
      <c r="K50" s="558"/>
      <c r="L50" s="558"/>
      <c r="M50" s="558"/>
      <c r="N50" s="558"/>
    </row>
    <row r="51" spans="1:14" s="556" customFormat="1" ht="15">
      <c r="A51" s="1418">
        <f t="shared" si="0"/>
        <v>8</v>
      </c>
      <c r="B51" s="1333" t="s">
        <v>692</v>
      </c>
      <c r="C51" s="1330"/>
      <c r="D51" s="1334"/>
      <c r="E51" s="1335"/>
      <c r="F51" s="1336"/>
      <c r="G51" s="1337"/>
      <c r="H51" s="1337"/>
      <c r="I51" s="558"/>
      <c r="J51" s="558"/>
      <c r="K51" s="558"/>
      <c r="L51" s="558"/>
      <c r="M51" s="558"/>
      <c r="N51" s="558"/>
    </row>
    <row r="52" spans="1:14" s="556" customFormat="1" ht="15">
      <c r="A52" s="1418">
        <f t="shared" si="0"/>
        <v>9</v>
      </c>
      <c r="B52" s="1333" t="s">
        <v>693</v>
      </c>
      <c r="C52" s="1330"/>
      <c r="D52" s="1334"/>
      <c r="E52" s="1335"/>
      <c r="F52" s="1336"/>
      <c r="G52" s="1337"/>
      <c r="H52" s="1337"/>
      <c r="I52" s="558"/>
      <c r="J52" s="558"/>
      <c r="K52" s="558"/>
      <c r="L52" s="558"/>
      <c r="M52" s="558"/>
      <c r="N52" s="558"/>
    </row>
    <row r="53" spans="1:14" s="556" customFormat="1" ht="15">
      <c r="A53" s="1418">
        <f t="shared" si="0"/>
        <v>10</v>
      </c>
      <c r="B53" s="1333" t="s">
        <v>694</v>
      </c>
      <c r="C53" s="1330"/>
      <c r="D53" s="1334"/>
      <c r="E53" s="1335"/>
      <c r="F53" s="1336"/>
      <c r="G53" s="1337"/>
      <c r="H53" s="1337"/>
      <c r="I53" s="558"/>
      <c r="J53" s="558"/>
      <c r="K53" s="558"/>
      <c r="L53" s="558"/>
      <c r="M53" s="558"/>
      <c r="N53" s="558"/>
    </row>
    <row r="54" spans="1:14" s="556" customFormat="1" ht="15">
      <c r="A54" s="1418">
        <f t="shared" si="0"/>
        <v>11</v>
      </c>
      <c r="B54" s="1333" t="s">
        <v>695</v>
      </c>
      <c r="C54" s="1330"/>
      <c r="D54" s="1334"/>
      <c r="E54" s="1335"/>
      <c r="F54" s="1336"/>
      <c r="G54" s="1337"/>
      <c r="H54" s="1337"/>
      <c r="I54" s="558"/>
      <c r="J54" s="558"/>
      <c r="K54" s="558"/>
      <c r="L54" s="558"/>
      <c r="M54" s="558"/>
      <c r="N54" s="558"/>
    </row>
    <row r="55" spans="1:14" s="556" customFormat="1" ht="15">
      <c r="A55" s="1418">
        <f t="shared" si="0"/>
        <v>12</v>
      </c>
      <c r="B55" s="1333" t="s">
        <v>696</v>
      </c>
      <c r="C55" s="1330"/>
      <c r="D55" s="1334"/>
      <c r="E55" s="1335"/>
      <c r="F55" s="1336"/>
      <c r="G55" s="1337"/>
      <c r="H55" s="1337"/>
      <c r="I55" s="558"/>
      <c r="J55" s="558"/>
      <c r="K55" s="558"/>
      <c r="L55" s="558"/>
      <c r="M55" s="558"/>
      <c r="N55" s="558"/>
    </row>
    <row r="56" spans="1:14" s="556" customFormat="1" ht="15">
      <c r="A56" s="1418">
        <f t="shared" si="0"/>
        <v>13</v>
      </c>
      <c r="B56" s="1333" t="s">
        <v>697</v>
      </c>
      <c r="C56" s="1330"/>
      <c r="D56" s="1334"/>
      <c r="E56" s="1335"/>
      <c r="F56" s="1336"/>
      <c r="G56" s="1337"/>
      <c r="H56" s="1337"/>
      <c r="I56" s="558"/>
      <c r="J56" s="558"/>
      <c r="K56" s="558"/>
      <c r="L56" s="558"/>
      <c r="M56" s="558"/>
      <c r="N56" s="558"/>
    </row>
    <row r="57" spans="1:14" s="556" customFormat="1" ht="15">
      <c r="A57" s="1418">
        <f t="shared" si="0"/>
        <v>14</v>
      </c>
      <c r="B57" s="1333" t="s">
        <v>698</v>
      </c>
      <c r="C57" s="1330"/>
      <c r="D57" s="1334"/>
      <c r="E57" s="1335"/>
      <c r="F57" s="1336"/>
      <c r="G57" s="1337"/>
      <c r="H57" s="1337"/>
      <c r="I57" s="558"/>
      <c r="J57" s="558"/>
      <c r="K57" s="558"/>
      <c r="L57" s="558"/>
      <c r="M57" s="558"/>
      <c r="N57" s="558"/>
    </row>
    <row r="58" spans="1:14" s="556" customFormat="1" ht="15">
      <c r="A58" s="1418">
        <f t="shared" si="0"/>
        <v>15</v>
      </c>
      <c r="B58" s="1333" t="s">
        <v>699</v>
      </c>
      <c r="C58" s="1330"/>
      <c r="D58" s="1334"/>
      <c r="E58" s="1335"/>
      <c r="F58" s="1336"/>
      <c r="G58" s="1337"/>
      <c r="H58" s="1337"/>
      <c r="I58" s="558"/>
      <c r="J58" s="558"/>
      <c r="K58" s="558"/>
      <c r="L58" s="558"/>
      <c r="M58" s="558"/>
      <c r="N58" s="558"/>
    </row>
    <row r="59" spans="1:14" s="556" customFormat="1" ht="15">
      <c r="A59" s="1418">
        <f t="shared" si="0"/>
        <v>16</v>
      </c>
      <c r="B59" s="1333" t="s">
        <v>700</v>
      </c>
      <c r="C59" s="1330"/>
      <c r="D59" s="1334"/>
      <c r="E59" s="1335"/>
      <c r="F59" s="1336"/>
      <c r="G59" s="1337"/>
      <c r="H59" s="1337"/>
      <c r="I59" s="558"/>
      <c r="J59" s="558"/>
      <c r="K59" s="558"/>
      <c r="L59" s="558"/>
      <c r="M59" s="558"/>
      <c r="N59" s="558"/>
    </row>
    <row r="60" spans="1:14" s="556" customFormat="1" ht="15">
      <c r="A60" s="1418">
        <f t="shared" si="0"/>
        <v>17</v>
      </c>
      <c r="B60" s="1333" t="s">
        <v>689</v>
      </c>
      <c r="C60" s="1330"/>
      <c r="D60" s="1334"/>
      <c r="E60" s="1335"/>
      <c r="F60" s="1336"/>
      <c r="G60" s="1337"/>
      <c r="H60" s="1337"/>
      <c r="I60" s="558"/>
      <c r="J60" s="558"/>
      <c r="K60" s="558"/>
      <c r="L60" s="558"/>
      <c r="M60" s="558"/>
      <c r="N60" s="558"/>
    </row>
    <row r="61" spans="1:14" s="556" customFormat="1" ht="15">
      <c r="A61" s="1418">
        <f t="shared" si="0"/>
        <v>18</v>
      </c>
      <c r="B61" s="1333" t="s">
        <v>690</v>
      </c>
      <c r="C61" s="1330"/>
      <c r="D61" s="1334"/>
      <c r="E61" s="1335"/>
      <c r="F61" s="1336"/>
      <c r="G61" s="1337"/>
      <c r="H61" s="1337"/>
      <c r="I61" s="558"/>
      <c r="J61" s="558"/>
      <c r="K61" s="558"/>
      <c r="L61" s="558"/>
      <c r="M61" s="558"/>
      <c r="N61" s="558"/>
    </row>
    <row r="62" spans="1:14" s="556" customFormat="1" ht="15">
      <c r="A62" s="1418">
        <f t="shared" si="0"/>
        <v>19</v>
      </c>
      <c r="B62" s="1333" t="s">
        <v>691</v>
      </c>
      <c r="C62" s="1330"/>
      <c r="D62" s="1334"/>
      <c r="E62" s="1335"/>
      <c r="F62" s="1336"/>
      <c r="G62" s="1337"/>
      <c r="H62" s="1337"/>
      <c r="I62" s="558"/>
      <c r="J62" s="558"/>
      <c r="K62" s="558"/>
      <c r="L62" s="558"/>
      <c r="M62" s="558"/>
      <c r="N62" s="558"/>
    </row>
    <row r="63" spans="1:14" s="556" customFormat="1" ht="15">
      <c r="A63" s="1418">
        <f t="shared" si="0"/>
        <v>20</v>
      </c>
      <c r="B63" s="1333" t="s">
        <v>692</v>
      </c>
      <c r="C63" s="1330"/>
      <c r="D63" s="1334"/>
      <c r="E63" s="1335"/>
      <c r="F63" s="1336"/>
      <c r="G63" s="1337"/>
      <c r="H63" s="1337"/>
      <c r="I63" s="558"/>
      <c r="J63" s="558"/>
      <c r="K63" s="558"/>
      <c r="L63" s="558"/>
      <c r="M63" s="558"/>
      <c r="N63" s="558"/>
    </row>
    <row r="64" spans="1:14" s="556" customFormat="1" ht="15">
      <c r="A64" s="1418">
        <f t="shared" si="0"/>
        <v>21</v>
      </c>
      <c r="B64" s="1333" t="s">
        <v>693</v>
      </c>
      <c r="C64" s="1330"/>
      <c r="D64" s="1334"/>
      <c r="E64" s="1335"/>
      <c r="F64" s="1336"/>
      <c r="G64" s="1337"/>
      <c r="H64" s="1337"/>
      <c r="I64" s="558"/>
      <c r="J64" s="558"/>
      <c r="K64" s="558"/>
      <c r="L64" s="558"/>
      <c r="M64" s="558"/>
      <c r="N64" s="558"/>
    </row>
    <row r="65" spans="1:14" s="556" customFormat="1" ht="15">
      <c r="A65" s="1418">
        <f t="shared" si="0"/>
        <v>22</v>
      </c>
      <c r="B65" s="1333" t="s">
        <v>694</v>
      </c>
      <c r="C65" s="1333"/>
      <c r="D65" s="1334"/>
      <c r="E65" s="1335"/>
      <c r="F65" s="1336"/>
      <c r="G65" s="1337"/>
      <c r="H65" s="1337"/>
      <c r="I65" s="558"/>
      <c r="J65" s="558"/>
      <c r="K65" s="558"/>
      <c r="L65" s="558"/>
      <c r="M65" s="558"/>
      <c r="N65" s="558"/>
    </row>
    <row r="66" spans="1:14" s="556" customFormat="1" ht="15">
      <c r="A66" s="1418">
        <f t="shared" si="0"/>
        <v>23</v>
      </c>
      <c r="B66" s="1333" t="s">
        <v>695</v>
      </c>
      <c r="C66" s="1330"/>
      <c r="D66" s="1334"/>
      <c r="E66" s="1335"/>
      <c r="F66" s="1336"/>
      <c r="G66" s="1337"/>
      <c r="H66" s="1337"/>
      <c r="I66" s="558"/>
      <c r="J66" s="558"/>
      <c r="K66" s="558"/>
      <c r="L66" s="558"/>
      <c r="M66" s="558"/>
      <c r="N66" s="558"/>
    </row>
    <row r="67" spans="1:14" s="556" customFormat="1" ht="13.5" customHeight="1">
      <c r="A67" s="1418"/>
      <c r="B67" s="1333"/>
      <c r="C67" s="1330"/>
      <c r="D67" s="1337"/>
      <c r="E67" s="1557">
        <f>SUM(E48:E66)</f>
        <v>0</v>
      </c>
      <c r="F67" s="1337"/>
      <c r="G67" s="1337"/>
      <c r="H67" s="1337"/>
      <c r="I67" s="558"/>
      <c r="J67" s="558"/>
      <c r="K67" s="1153"/>
      <c r="L67" s="558"/>
      <c r="M67" s="558"/>
      <c r="N67" s="558"/>
    </row>
    <row r="68" spans="1:14" s="556" customFormat="1" ht="15">
      <c r="A68" s="1418">
        <f>+A66+1</f>
        <v>24</v>
      </c>
      <c r="B68" s="1338" t="s">
        <v>701</v>
      </c>
      <c r="C68" s="1333"/>
      <c r="D68" s="1339"/>
      <c r="E68" s="1558">
        <f>E67/19</f>
        <v>0</v>
      </c>
      <c r="F68" s="1337"/>
      <c r="G68" s="1337"/>
      <c r="H68" s="1559">
        <f>E68</f>
        <v>0</v>
      </c>
      <c r="I68" s="558"/>
      <c r="J68" s="558"/>
      <c r="K68" s="996"/>
      <c r="L68" s="558"/>
      <c r="M68" s="558"/>
      <c r="N68" s="558"/>
    </row>
    <row r="69" spans="1:14" s="556" customFormat="1" ht="15">
      <c r="A69" s="997"/>
      <c r="B69" s="558"/>
      <c r="C69" s="558"/>
      <c r="D69" s="591"/>
      <c r="E69" s="591"/>
      <c r="F69" s="591"/>
      <c r="G69" s="591"/>
      <c r="H69" s="591"/>
      <c r="I69" s="558"/>
      <c r="J69" s="558"/>
      <c r="K69" s="558"/>
      <c r="L69" s="558"/>
      <c r="M69" s="558"/>
      <c r="N69" s="558"/>
    </row>
    <row r="70" spans="1:14" s="556" customFormat="1" ht="15.75">
      <c r="A70" s="985" t="s">
        <v>702</v>
      </c>
      <c r="B70" s="558"/>
      <c r="C70" s="558"/>
      <c r="D70" s="591"/>
      <c r="E70" s="591"/>
      <c r="F70" s="591"/>
      <c r="G70" s="591"/>
      <c r="H70" s="591"/>
      <c r="I70" s="558"/>
      <c r="J70" s="558"/>
      <c r="K70" s="558"/>
      <c r="L70" s="558"/>
      <c r="M70" s="558"/>
      <c r="N70" s="558"/>
    </row>
    <row r="71" spans="1:14" s="556" customFormat="1" ht="15">
      <c r="A71" s="997"/>
      <c r="B71" s="1153" t="s">
        <v>703</v>
      </c>
      <c r="C71" s="1153" t="s">
        <v>704</v>
      </c>
      <c r="D71" s="1153"/>
      <c r="E71" s="1153"/>
      <c r="F71" s="1153"/>
      <c r="G71" s="1153" t="s">
        <v>705</v>
      </c>
      <c r="H71" s="1153" t="s">
        <v>706</v>
      </c>
      <c r="I71" s="1153" t="s">
        <v>707</v>
      </c>
      <c r="J71" s="558"/>
      <c r="K71" s="558"/>
      <c r="L71" s="558"/>
      <c r="M71" s="558"/>
      <c r="N71" s="558"/>
    </row>
    <row r="72" spans="1:14" s="556" customFormat="1" ht="15">
      <c r="A72" s="997"/>
      <c r="B72" s="1188" t="s">
        <v>708</v>
      </c>
      <c r="C72" s="1661" t="s">
        <v>657</v>
      </c>
      <c r="D72" s="1662"/>
      <c r="E72" s="1662"/>
      <c r="F72" s="1663"/>
      <c r="G72" s="1189" t="s">
        <v>709</v>
      </c>
      <c r="H72" s="1189" t="s">
        <v>658</v>
      </c>
      <c r="I72" s="1189" t="s">
        <v>710</v>
      </c>
      <c r="J72" s="558"/>
      <c r="K72" s="558"/>
      <c r="L72" s="558"/>
      <c r="M72" s="558"/>
      <c r="N72" s="558"/>
    </row>
    <row r="73" spans="1:14" s="556" customFormat="1" ht="15">
      <c r="A73" s="997"/>
      <c r="B73" s="998" t="s">
        <v>711</v>
      </c>
      <c r="C73" s="1664" t="s">
        <v>712</v>
      </c>
      <c r="D73" s="1665"/>
      <c r="E73" s="1665"/>
      <c r="F73" s="1666"/>
      <c r="G73" s="999" t="s">
        <v>713</v>
      </c>
      <c r="H73" s="999" t="s">
        <v>714</v>
      </c>
      <c r="I73" s="999" t="s">
        <v>715</v>
      </c>
      <c r="J73" s="558"/>
      <c r="K73" s="558"/>
      <c r="L73" s="558"/>
      <c r="M73" s="558"/>
      <c r="N73" s="558"/>
    </row>
    <row r="74" spans="1:14" s="556" customFormat="1" ht="15">
      <c r="A74" s="1418">
        <v>25</v>
      </c>
      <c r="B74" s="1419"/>
      <c r="C74" s="1667"/>
      <c r="D74" s="1668"/>
      <c r="E74" s="1668"/>
      <c r="F74" s="1669"/>
      <c r="G74" s="1419"/>
      <c r="H74" s="1419"/>
      <c r="I74" s="1420">
        <f t="shared" ref="I74:I79" si="1">+G74+H74</f>
        <v>0</v>
      </c>
      <c r="J74" s="558"/>
      <c r="K74" s="558"/>
      <c r="L74" s="558"/>
      <c r="M74" s="558"/>
      <c r="N74" s="558"/>
    </row>
    <row r="75" spans="1:14" s="556" customFormat="1" ht="15">
      <c r="A75" s="1418" t="s">
        <v>716</v>
      </c>
      <c r="B75" s="1419"/>
      <c r="C75" s="1667"/>
      <c r="D75" s="1668"/>
      <c r="E75" s="1668"/>
      <c r="F75" s="1669"/>
      <c r="G75" s="1419"/>
      <c r="H75" s="1419"/>
      <c r="I75" s="1420">
        <f t="shared" si="1"/>
        <v>0</v>
      </c>
      <c r="J75" s="558"/>
      <c r="K75" s="558"/>
      <c r="L75" s="558"/>
      <c r="M75" s="558"/>
      <c r="N75" s="558"/>
    </row>
    <row r="76" spans="1:14" s="556" customFormat="1" ht="15">
      <c r="A76" s="1418" t="s">
        <v>717</v>
      </c>
      <c r="B76" s="1419"/>
      <c r="C76" s="1667"/>
      <c r="D76" s="1668"/>
      <c r="E76" s="1668"/>
      <c r="F76" s="1669"/>
      <c r="G76" s="1419"/>
      <c r="H76" s="1419"/>
      <c r="I76" s="1420">
        <f t="shared" si="1"/>
        <v>0</v>
      </c>
      <c r="J76" s="558"/>
      <c r="K76" s="558"/>
      <c r="L76" s="558"/>
      <c r="M76" s="558"/>
      <c r="N76" s="558"/>
    </row>
    <row r="77" spans="1:14" s="556" customFormat="1" ht="15">
      <c r="A77" s="1418" t="s">
        <v>718</v>
      </c>
      <c r="B77" s="1421"/>
      <c r="C77" s="1654"/>
      <c r="D77" s="1655"/>
      <c r="E77" s="1655"/>
      <c r="F77" s="1656"/>
      <c r="G77" s="1422"/>
      <c r="H77" s="1422"/>
      <c r="I77" s="1420">
        <f t="shared" si="1"/>
        <v>0</v>
      </c>
      <c r="J77" s="558"/>
      <c r="K77" s="558"/>
      <c r="L77" s="558"/>
      <c r="M77" s="558"/>
      <c r="N77" s="558"/>
    </row>
    <row r="78" spans="1:14" s="556" customFormat="1" ht="15">
      <c r="A78" s="1408" t="s">
        <v>126</v>
      </c>
      <c r="B78" s="1423"/>
      <c r="C78" s="1654"/>
      <c r="D78" s="1655"/>
      <c r="E78" s="1655"/>
      <c r="F78" s="1656"/>
      <c r="G78" s="1422"/>
      <c r="H78" s="1422"/>
      <c r="I78" s="1420">
        <f t="shared" si="1"/>
        <v>0</v>
      </c>
      <c r="J78" s="558"/>
      <c r="K78" s="558"/>
      <c r="L78" s="558"/>
      <c r="M78" s="558"/>
      <c r="N78" s="558"/>
    </row>
    <row r="79" spans="1:14" s="556" customFormat="1" ht="15">
      <c r="A79" s="1408" t="s">
        <v>126</v>
      </c>
      <c r="B79" s="1424"/>
      <c r="C79" s="1657"/>
      <c r="D79" s="1658"/>
      <c r="E79" s="1658"/>
      <c r="F79" s="1659"/>
      <c r="G79" s="1425"/>
      <c r="H79" s="1425"/>
      <c r="I79" s="1426">
        <f t="shared" si="1"/>
        <v>0</v>
      </c>
      <c r="J79" s="558"/>
      <c r="K79" s="558"/>
      <c r="L79" s="558"/>
      <c r="M79" s="558"/>
      <c r="N79" s="558"/>
    </row>
    <row r="80" spans="1:14" s="556" customFormat="1" ht="15">
      <c r="A80" s="1427">
        <v>26</v>
      </c>
      <c r="B80" s="1333" t="s">
        <v>137</v>
      </c>
      <c r="C80" s="1333"/>
      <c r="D80" s="1333"/>
      <c r="E80" s="1333"/>
      <c r="F80" s="1333"/>
      <c r="G80" s="1333"/>
      <c r="H80" s="1333"/>
      <c r="I80" s="1428">
        <f>SUM(I74:I79)</f>
        <v>0</v>
      </c>
      <c r="J80" s="558"/>
      <c r="K80" s="558"/>
      <c r="L80" s="558"/>
      <c r="M80" s="558"/>
      <c r="N80" s="558"/>
    </row>
    <row r="81" spans="1:14" s="556" customFormat="1" ht="15">
      <c r="A81" s="997"/>
      <c r="B81" s="558"/>
      <c r="C81" s="558"/>
      <c r="D81" s="563"/>
      <c r="E81" s="563"/>
      <c r="F81" s="563"/>
      <c r="G81" s="563"/>
      <c r="H81" s="563"/>
      <c r="I81" s="563"/>
      <c r="J81" s="563"/>
      <c r="K81" s="563"/>
      <c r="L81" s="563"/>
      <c r="M81" s="563"/>
      <c r="N81" s="563"/>
    </row>
    <row r="82" spans="1:14" s="556" customFormat="1" ht="30" customHeight="1">
      <c r="A82" s="1001" t="s">
        <v>431</v>
      </c>
      <c r="B82" s="1001" t="s">
        <v>514</v>
      </c>
      <c r="C82" s="1660" t="s">
        <v>719</v>
      </c>
      <c r="D82" s="1660"/>
      <c r="E82" s="1660"/>
      <c r="F82" s="1660"/>
      <c r="G82" s="1660"/>
      <c r="H82" s="1660"/>
      <c r="I82" s="1660"/>
      <c r="J82" s="1660"/>
      <c r="K82" s="1002"/>
      <c r="L82" s="564"/>
      <c r="M82" s="564"/>
      <c r="N82" s="564"/>
    </row>
    <row r="83" spans="1:14">
      <c r="A83" s="565"/>
      <c r="B83" s="566"/>
    </row>
    <row r="84" spans="1:14">
      <c r="A84" s="567"/>
      <c r="B84" s="568"/>
      <c r="C84" s="1653"/>
      <c r="D84" s="1653"/>
      <c r="E84" s="1653"/>
      <c r="F84" s="1653"/>
      <c r="G84" s="1653"/>
      <c r="H84" s="1653"/>
      <c r="I84" s="1653"/>
    </row>
    <row r="85" spans="1:14" ht="57" customHeight="1"/>
  </sheetData>
  <customSheetViews>
    <customSheetView guid="{B321D76C-CDE5-48BB-9CDE-80FF97D58FCF}" showPageBreaks="1" printArea="1" view="pageBreakPreview" topLeftCell="A7">
      <selection activeCell="D38" sqref="D38"/>
      <rowBreaks count="1" manualBreakCount="1">
        <brk id="37" max="9" man="1"/>
      </rowBreaks>
      <pageMargins left="0" right="0" top="0" bottom="0" header="0" footer="0"/>
      <pageSetup scale="60" fitToHeight="2" orientation="landscape" r:id="rId1"/>
    </customSheetView>
    <customSheetView guid="{343BF296-013A-41F5-BDAB-AD6220EA7F78}" showPageBreaks="1" printArea="1" view="pageBreakPreview">
      <selection activeCell="J28" sqref="J28"/>
      <rowBreaks count="1" manualBreakCount="1">
        <brk id="37" max="9" man="1"/>
      </rowBreaks>
      <pageMargins left="0" right="0" top="0" bottom="0" header="0" footer="0"/>
      <pageSetup scale="60" fitToHeight="2" orientation="landscape" r:id="rId2"/>
    </customSheetView>
  </customSheetViews>
  <mergeCells count="15">
    <mergeCell ref="A8:J8"/>
    <mergeCell ref="A7:J7"/>
    <mergeCell ref="A6:J6"/>
    <mergeCell ref="A5:J5"/>
    <mergeCell ref="D32:K32"/>
    <mergeCell ref="C84:I84"/>
    <mergeCell ref="C78:F78"/>
    <mergeCell ref="C79:F79"/>
    <mergeCell ref="C82:J82"/>
    <mergeCell ref="C72:F72"/>
    <mergeCell ref="C73:F73"/>
    <mergeCell ref="C74:F74"/>
    <mergeCell ref="C75:F75"/>
    <mergeCell ref="C76:F76"/>
    <mergeCell ref="C77:F77"/>
  </mergeCells>
  <pageMargins left="0.7" right="0.7" top="0.75" bottom="0.75" header="0.3" footer="0.3"/>
  <pageSetup scale="55" fitToHeight="0" orientation="landscape" r:id="rId3"/>
  <rowBreaks count="1" manualBreakCount="1">
    <brk id="37" max="9" man="1"/>
  </rowBreaks>
  <drawing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tabColor rgb="FF92D050"/>
    <pageSetUpPr fitToPage="1"/>
  </sheetPr>
  <dimension ref="A1:P78"/>
  <sheetViews>
    <sheetView view="pageBreakPreview" zoomScale="70" zoomScaleNormal="110" zoomScaleSheetLayoutView="70" workbookViewId="0">
      <selection activeCell="L15" sqref="L15"/>
    </sheetView>
  </sheetViews>
  <sheetFormatPr defaultColWidth="8.5" defaultRowHeight="12"/>
  <cols>
    <col min="1" max="1" width="8.375" style="33" customWidth="1"/>
    <col min="2" max="2" width="56.5" style="33" customWidth="1"/>
    <col min="3" max="3" width="19.375" style="33" customWidth="1"/>
    <col min="4" max="4" width="18.75" style="33" bestFit="1" customWidth="1"/>
    <col min="5" max="5" width="22.25" style="33" bestFit="1" customWidth="1"/>
    <col min="6" max="6" width="23.375" style="33" customWidth="1"/>
    <col min="7" max="7" width="21.75" style="33" customWidth="1"/>
    <col min="8" max="8" width="13.375" style="33" customWidth="1"/>
    <col min="9" max="9" width="15.375" style="33" customWidth="1"/>
    <col min="10" max="10" width="9.75" style="33" bestFit="1" customWidth="1"/>
    <col min="11" max="11" width="29.125" style="33" customWidth="1"/>
    <col min="12" max="16384" width="8.5" style="33"/>
  </cols>
  <sheetData>
    <row r="1" spans="1:16" s="135" customFormat="1" ht="15">
      <c r="A1" s="44"/>
    </row>
    <row r="2" spans="1:16" s="135" customFormat="1"/>
    <row r="3" spans="1:16" s="135" customFormat="1"/>
    <row r="4" spans="1:16" s="135" customFormat="1" ht="18">
      <c r="A4" s="1630" t="s">
        <v>255</v>
      </c>
      <c r="B4" s="1630"/>
      <c r="C4" s="1630"/>
      <c r="D4" s="1630"/>
      <c r="E4" s="1630"/>
      <c r="F4" s="1630"/>
      <c r="G4" s="1630"/>
      <c r="H4" s="140"/>
      <c r="I4" s="140"/>
      <c r="J4" s="140"/>
      <c r="K4" s="140"/>
      <c r="L4" s="140"/>
      <c r="M4" s="140"/>
      <c r="N4" s="140"/>
      <c r="O4" s="140"/>
      <c r="P4" s="140"/>
    </row>
    <row r="5" spans="1:16" s="135" customFormat="1" ht="18">
      <c r="A5" s="1630" t="s">
        <v>88</v>
      </c>
      <c r="B5" s="1630"/>
      <c r="C5" s="1630"/>
      <c r="D5" s="1630"/>
      <c r="E5" s="1630"/>
      <c r="F5" s="1630"/>
      <c r="G5" s="1630"/>
      <c r="H5" s="140"/>
      <c r="I5" s="140"/>
      <c r="J5" s="140"/>
      <c r="K5" s="140"/>
      <c r="L5" s="140"/>
      <c r="M5" s="140"/>
      <c r="N5" s="140"/>
      <c r="O5" s="140"/>
    </row>
    <row r="6" spans="1:16" s="135" customFormat="1" ht="18">
      <c r="A6" s="1628" t="str">
        <f>SUMMARY!A7</f>
        <v>YEAR ENDING DECEMBER 31, ____</v>
      </c>
      <c r="B6" s="1628"/>
      <c r="C6" s="1628"/>
      <c r="D6" s="1628"/>
      <c r="E6" s="1628"/>
      <c r="F6" s="1628"/>
      <c r="G6" s="1628"/>
      <c r="H6" s="140"/>
      <c r="I6" s="140"/>
      <c r="J6" s="140"/>
      <c r="K6" s="140"/>
      <c r="L6" s="140"/>
      <c r="M6" s="140"/>
      <c r="N6" s="140"/>
      <c r="O6" s="140"/>
    </row>
    <row r="7" spans="1:16" s="135" customFormat="1" ht="18">
      <c r="A7" s="137"/>
      <c r="B7" s="141"/>
      <c r="F7" s="137"/>
      <c r="G7" s="137"/>
      <c r="H7" s="137"/>
    </row>
    <row r="8" spans="1:16" s="135" customFormat="1" ht="18">
      <c r="A8" s="1630" t="s">
        <v>720</v>
      </c>
      <c r="B8" s="1630"/>
      <c r="C8" s="1630"/>
      <c r="D8" s="1630"/>
      <c r="E8" s="1630"/>
      <c r="F8" s="1630"/>
      <c r="G8" s="1630"/>
      <c r="H8" s="140"/>
      <c r="I8" s="140"/>
      <c r="J8" s="140"/>
      <c r="K8" s="140"/>
      <c r="L8" s="140"/>
      <c r="M8" s="140"/>
      <c r="N8" s="140"/>
      <c r="O8" s="140"/>
      <c r="P8" s="140"/>
    </row>
    <row r="9" spans="1:16" s="135" customFormat="1" ht="18">
      <c r="A9" s="1630" t="s">
        <v>721</v>
      </c>
      <c r="B9" s="1630"/>
      <c r="C9" s="1630"/>
      <c r="D9" s="1630"/>
      <c r="E9" s="1630"/>
      <c r="F9" s="1630"/>
      <c r="G9" s="1630"/>
      <c r="H9" s="140"/>
      <c r="I9" s="140"/>
      <c r="J9" s="140"/>
      <c r="K9" s="140"/>
      <c r="L9" s="140"/>
      <c r="M9" s="140"/>
      <c r="N9" s="140"/>
      <c r="O9" s="140"/>
      <c r="P9" s="140"/>
    </row>
    <row r="10" spans="1:16" s="135" customFormat="1" ht="15.75" customHeight="1">
      <c r="A10" s="1630"/>
      <c r="B10" s="1630"/>
      <c r="C10" s="1630"/>
      <c r="D10" s="1630"/>
      <c r="E10" s="1630"/>
      <c r="F10" s="1630"/>
      <c r="G10" s="1630"/>
    </row>
    <row r="11" spans="1:16" s="135" customFormat="1" ht="15.75">
      <c r="A11" s="480"/>
      <c r="B11" s="666" t="s">
        <v>335</v>
      </c>
      <c r="C11" s="666" t="s">
        <v>336</v>
      </c>
      <c r="D11" s="666" t="s">
        <v>337</v>
      </c>
      <c r="E11" s="666" t="s">
        <v>260</v>
      </c>
      <c r="F11" s="666" t="s">
        <v>142</v>
      </c>
      <c r="G11" s="666" t="s">
        <v>143</v>
      </c>
      <c r="H11" s="539"/>
    </row>
    <row r="12" spans="1:16" ht="15.75">
      <c r="A12" s="89"/>
      <c r="B12" s="1190"/>
      <c r="C12" s="1191"/>
      <c r="D12" s="1191"/>
      <c r="E12" s="1191"/>
      <c r="F12" s="1192" t="s">
        <v>722</v>
      </c>
      <c r="G12" s="1192" t="s">
        <v>723</v>
      </c>
      <c r="H12" s="540"/>
      <c r="I12" s="540"/>
    </row>
    <row r="13" spans="1:16" s="135" customFormat="1" ht="18" customHeight="1" thickBot="1">
      <c r="A13" s="970" t="s">
        <v>90</v>
      </c>
      <c r="B13" s="976" t="s">
        <v>620</v>
      </c>
      <c r="C13" s="1624" t="s">
        <v>338</v>
      </c>
      <c r="D13" s="1624" t="s">
        <v>346</v>
      </c>
      <c r="E13" s="1624" t="s">
        <v>724</v>
      </c>
      <c r="F13" s="1625" t="s">
        <v>725</v>
      </c>
      <c r="G13" s="1625" t="s">
        <v>726</v>
      </c>
    </row>
    <row r="14" spans="1:16" s="135" customFormat="1" ht="15.75" thickBot="1">
      <c r="A14" s="44"/>
      <c r="B14" s="1193"/>
      <c r="C14" s="1623"/>
      <c r="D14" s="1623"/>
      <c r="E14" s="1623"/>
      <c r="F14" s="977"/>
      <c r="G14" s="977"/>
    </row>
    <row r="15" spans="1:16" s="135" customFormat="1" ht="15.75">
      <c r="A15" s="1429" t="s">
        <v>147</v>
      </c>
      <c r="B15" s="1430" t="s">
        <v>727</v>
      </c>
      <c r="C15" s="1431"/>
      <c r="D15" s="1431"/>
      <c r="E15" s="1431"/>
      <c r="F15" s="1432">
        <f>SUM(C15:E15)</f>
        <v>0</v>
      </c>
      <c r="G15" s="1195">
        <f>SUM(F15)</f>
        <v>0</v>
      </c>
    </row>
    <row r="16" spans="1:16" s="135" customFormat="1" ht="15.75">
      <c r="A16" s="1429" t="s">
        <v>151</v>
      </c>
      <c r="B16" s="1430" t="s">
        <v>728</v>
      </c>
      <c r="C16" s="1431"/>
      <c r="D16" s="1431"/>
      <c r="E16" s="1431"/>
      <c r="F16" s="1432">
        <f t="shared" ref="F16:F30" si="0">SUM(C16:E16)</f>
        <v>0</v>
      </c>
      <c r="G16" s="1195">
        <f>SUM(F16:F16)</f>
        <v>0</v>
      </c>
    </row>
    <row r="17" spans="1:8" s="135" customFormat="1" ht="15.75">
      <c r="A17" s="1429" t="s">
        <v>154</v>
      </c>
      <c r="B17" s="1430" t="s">
        <v>729</v>
      </c>
      <c r="C17" s="1431"/>
      <c r="D17" s="1431"/>
      <c r="E17" s="1431"/>
      <c r="F17" s="1432">
        <f t="shared" si="0"/>
        <v>0</v>
      </c>
      <c r="G17" s="1195">
        <f>F17</f>
        <v>0</v>
      </c>
    </row>
    <row r="18" spans="1:8" s="135" customFormat="1" ht="16.5" thickBot="1">
      <c r="A18" s="1433" t="s">
        <v>126</v>
      </c>
      <c r="B18" s="1434" t="s">
        <v>126</v>
      </c>
      <c r="C18" s="1435"/>
      <c r="D18" s="1435"/>
      <c r="E18" s="1435"/>
      <c r="F18" s="1436">
        <f t="shared" si="0"/>
        <v>0</v>
      </c>
      <c r="G18" s="1195">
        <f>F18</f>
        <v>0</v>
      </c>
    </row>
    <row r="19" spans="1:8" s="135" customFormat="1" ht="15.75">
      <c r="A19" s="1429" t="s">
        <v>731</v>
      </c>
      <c r="B19" s="1437" t="s">
        <v>732</v>
      </c>
      <c r="C19" s="1431"/>
      <c r="D19" s="1431"/>
      <c r="E19" s="1431"/>
      <c r="F19" s="1438">
        <f t="shared" si="0"/>
        <v>0</v>
      </c>
      <c r="G19" s="978"/>
    </row>
    <row r="20" spans="1:8" s="135" customFormat="1" ht="15.75">
      <c r="A20" s="1429" t="s">
        <v>733</v>
      </c>
      <c r="B20" s="1430" t="s">
        <v>734</v>
      </c>
      <c r="C20" s="1431"/>
      <c r="D20" s="1431"/>
      <c r="E20" s="1431"/>
      <c r="F20" s="1432">
        <f t="shared" si="0"/>
        <v>0</v>
      </c>
      <c r="G20" s="979"/>
    </row>
    <row r="21" spans="1:8" s="135" customFormat="1" ht="15.75">
      <c r="A21" s="1429" t="s">
        <v>735</v>
      </c>
      <c r="B21" s="1430" t="s">
        <v>736</v>
      </c>
      <c r="C21" s="1431"/>
      <c r="D21" s="1431"/>
      <c r="E21" s="1431"/>
      <c r="F21" s="1432">
        <f t="shared" si="0"/>
        <v>0</v>
      </c>
      <c r="G21" s="979"/>
    </row>
    <row r="22" spans="1:8" s="135" customFormat="1" ht="15.75">
      <c r="A22" s="1429" t="s">
        <v>737</v>
      </c>
      <c r="B22" s="1430" t="s">
        <v>738</v>
      </c>
      <c r="C22" s="1431"/>
      <c r="D22" s="1431"/>
      <c r="E22" s="1431"/>
      <c r="F22" s="1432">
        <f t="shared" si="0"/>
        <v>0</v>
      </c>
      <c r="G22" s="979"/>
    </row>
    <row r="23" spans="1:8" s="135" customFormat="1" ht="15.75">
      <c r="A23" s="1429" t="s">
        <v>739</v>
      </c>
      <c r="B23" s="1430" t="s">
        <v>740</v>
      </c>
      <c r="C23" s="1431"/>
      <c r="D23" s="1431"/>
      <c r="E23" s="1431"/>
      <c r="F23" s="1432">
        <f t="shared" si="0"/>
        <v>0</v>
      </c>
      <c r="G23" s="979"/>
    </row>
    <row r="24" spans="1:8" s="135" customFormat="1" ht="15.75">
      <c r="A24" s="1429" t="s">
        <v>741</v>
      </c>
      <c r="B24" s="1430" t="s">
        <v>742</v>
      </c>
      <c r="C24" s="1431"/>
      <c r="D24" s="1431"/>
      <c r="E24" s="1431"/>
      <c r="F24" s="1432">
        <f t="shared" si="0"/>
        <v>0</v>
      </c>
      <c r="G24" s="979"/>
    </row>
    <row r="25" spans="1:8" s="135" customFormat="1" ht="15.75">
      <c r="A25" s="1429" t="s">
        <v>743</v>
      </c>
      <c r="B25" s="1430" t="s">
        <v>744</v>
      </c>
      <c r="C25" s="1431"/>
      <c r="D25" s="1431"/>
      <c r="E25" s="1431"/>
      <c r="F25" s="1432">
        <f t="shared" si="0"/>
        <v>0</v>
      </c>
      <c r="G25" s="979"/>
    </row>
    <row r="26" spans="1:8" s="135" customFormat="1" ht="15.75">
      <c r="A26" s="1429" t="s">
        <v>745</v>
      </c>
      <c r="B26" s="1430" t="s">
        <v>746</v>
      </c>
      <c r="C26" s="1431"/>
      <c r="D26" s="1431"/>
      <c r="E26" s="1431"/>
      <c r="F26" s="1432">
        <f t="shared" si="0"/>
        <v>0</v>
      </c>
      <c r="G26" s="979"/>
    </row>
    <row r="27" spans="1:8" s="135" customFormat="1" ht="15.75">
      <c r="A27" s="1429" t="s">
        <v>747</v>
      </c>
      <c r="B27" s="1430" t="s">
        <v>748</v>
      </c>
      <c r="C27" s="1431"/>
      <c r="D27" s="1431"/>
      <c r="E27" s="1431"/>
      <c r="F27" s="1432">
        <f t="shared" si="0"/>
        <v>0</v>
      </c>
      <c r="G27" s="979"/>
      <c r="H27" s="540"/>
    </row>
    <row r="28" spans="1:8" s="135" customFormat="1" ht="15.75">
      <c r="A28" s="1429" t="s">
        <v>749</v>
      </c>
      <c r="B28" s="1430" t="s">
        <v>750</v>
      </c>
      <c r="C28" s="1431"/>
      <c r="D28" s="1431"/>
      <c r="E28" s="1431"/>
      <c r="F28" s="1432">
        <f t="shared" si="0"/>
        <v>0</v>
      </c>
      <c r="G28" s="979"/>
      <c r="H28" s="540"/>
    </row>
    <row r="29" spans="1:8" s="135" customFormat="1" ht="15.75">
      <c r="A29" s="1429" t="s">
        <v>751</v>
      </c>
      <c r="B29" s="1430" t="s">
        <v>752</v>
      </c>
      <c r="C29" s="1431"/>
      <c r="D29" s="1431"/>
      <c r="E29" s="1431"/>
      <c r="F29" s="1432">
        <f t="shared" si="0"/>
        <v>0</v>
      </c>
      <c r="G29" s="979"/>
      <c r="H29" s="540"/>
    </row>
    <row r="30" spans="1:8" s="135" customFormat="1" ht="15.75">
      <c r="A30" s="1429" t="s">
        <v>753</v>
      </c>
      <c r="B30" s="1430" t="s">
        <v>754</v>
      </c>
      <c r="C30" s="1431"/>
      <c r="D30" s="1431"/>
      <c r="E30" s="1431"/>
      <c r="F30" s="1432">
        <f t="shared" si="0"/>
        <v>0</v>
      </c>
      <c r="G30" s="979"/>
      <c r="H30" s="540"/>
    </row>
    <row r="31" spans="1:8" s="135" customFormat="1" ht="15.75">
      <c r="A31" s="1429" t="s">
        <v>755</v>
      </c>
      <c r="B31" s="1430" t="s">
        <v>756</v>
      </c>
      <c r="C31" s="1431"/>
      <c r="D31" s="1431"/>
      <c r="E31" s="1431"/>
      <c r="F31" s="1432">
        <f>SUM(C31:E31)</f>
        <v>0</v>
      </c>
      <c r="G31" s="979"/>
      <c r="H31" s="540"/>
    </row>
    <row r="32" spans="1:8" s="135" customFormat="1" ht="15.75">
      <c r="A32" s="1429" t="s">
        <v>757</v>
      </c>
      <c r="B32" s="1430" t="s">
        <v>758</v>
      </c>
      <c r="C32" s="1431"/>
      <c r="D32" s="1431"/>
      <c r="E32" s="1431"/>
      <c r="F32" s="1432">
        <f>SUM(C32:E32)</f>
        <v>0</v>
      </c>
      <c r="G32" s="979"/>
    </row>
    <row r="33" spans="1:11" s="135" customFormat="1" ht="15.75">
      <c r="A33" s="1429" t="s">
        <v>759</v>
      </c>
      <c r="B33" s="1430" t="s">
        <v>760</v>
      </c>
      <c r="C33" s="1431"/>
      <c r="D33" s="1431"/>
      <c r="E33" s="1431"/>
      <c r="F33" s="1432">
        <f t="shared" ref="F33:F72" si="1">SUM(C33:E33)</f>
        <v>0</v>
      </c>
      <c r="G33" s="979"/>
    </row>
    <row r="34" spans="1:11" s="135" customFormat="1" ht="15.75">
      <c r="A34" s="1429" t="s">
        <v>761</v>
      </c>
      <c r="B34" s="1430" t="s">
        <v>762</v>
      </c>
      <c r="C34" s="1431"/>
      <c r="D34" s="1431"/>
      <c r="E34" s="1431"/>
      <c r="F34" s="1432">
        <f t="shared" si="1"/>
        <v>0</v>
      </c>
      <c r="G34" s="979"/>
      <c r="J34" s="540"/>
      <c r="K34" s="540"/>
    </row>
    <row r="35" spans="1:11" s="135" customFormat="1" ht="15.75">
      <c r="A35" s="1429" t="s">
        <v>763</v>
      </c>
      <c r="B35" s="1430" t="s">
        <v>764</v>
      </c>
      <c r="C35" s="1431"/>
      <c r="D35" s="1431"/>
      <c r="E35" s="1431"/>
      <c r="F35" s="1432">
        <f t="shared" si="1"/>
        <v>0</v>
      </c>
      <c r="G35" s="979"/>
      <c r="J35" s="540"/>
      <c r="K35" s="540"/>
    </row>
    <row r="36" spans="1:11" s="135" customFormat="1" ht="15.75">
      <c r="A36" s="1429" t="s">
        <v>765</v>
      </c>
      <c r="B36" s="1430" t="s">
        <v>766</v>
      </c>
      <c r="C36" s="1431"/>
      <c r="D36" s="1431"/>
      <c r="E36" s="1431"/>
      <c r="F36" s="1432">
        <f t="shared" si="1"/>
        <v>0</v>
      </c>
      <c r="G36" s="979"/>
      <c r="J36" s="540"/>
      <c r="K36" s="540"/>
    </row>
    <row r="37" spans="1:11" s="135" customFormat="1" ht="15.75">
      <c r="A37" s="1429" t="s">
        <v>767</v>
      </c>
      <c r="B37" s="1430" t="s">
        <v>768</v>
      </c>
      <c r="C37" s="1431"/>
      <c r="D37" s="1431"/>
      <c r="E37" s="1431"/>
      <c r="F37" s="1432">
        <f t="shared" si="1"/>
        <v>0</v>
      </c>
      <c r="G37" s="979"/>
      <c r="J37" s="540"/>
      <c r="K37" s="540"/>
    </row>
    <row r="38" spans="1:11" s="135" customFormat="1" ht="15.75">
      <c r="A38" s="1429" t="s">
        <v>769</v>
      </c>
      <c r="B38" s="1430" t="s">
        <v>770</v>
      </c>
      <c r="C38" s="1431"/>
      <c r="D38" s="1431"/>
      <c r="E38" s="1431"/>
      <c r="F38" s="1432">
        <f t="shared" si="1"/>
        <v>0</v>
      </c>
      <c r="G38" s="979"/>
      <c r="J38" s="540"/>
      <c r="K38" s="540"/>
    </row>
    <row r="39" spans="1:11" s="135" customFormat="1" ht="15.75">
      <c r="A39" s="1429" t="s">
        <v>771</v>
      </c>
      <c r="B39" s="1430" t="s">
        <v>772</v>
      </c>
      <c r="C39" s="1431"/>
      <c r="D39" s="1431"/>
      <c r="E39" s="1431"/>
      <c r="F39" s="1432">
        <f t="shared" si="1"/>
        <v>0</v>
      </c>
      <c r="G39" s="979"/>
      <c r="J39" s="540"/>
      <c r="K39" s="540"/>
    </row>
    <row r="40" spans="1:11" s="135" customFormat="1" ht="15.75">
      <c r="A40" s="1429" t="s">
        <v>773</v>
      </c>
      <c r="B40" s="1430" t="s">
        <v>774</v>
      </c>
      <c r="C40" s="1431"/>
      <c r="D40" s="1431"/>
      <c r="E40" s="1431"/>
      <c r="F40" s="1432">
        <f t="shared" si="1"/>
        <v>0</v>
      </c>
      <c r="G40" s="979"/>
      <c r="J40" s="540"/>
      <c r="K40" s="540"/>
    </row>
    <row r="41" spans="1:11" s="135" customFormat="1" ht="15.75">
      <c r="A41" s="1429" t="s">
        <v>775</v>
      </c>
      <c r="B41" s="1430" t="s">
        <v>776</v>
      </c>
      <c r="C41" s="1431"/>
      <c r="D41" s="1431"/>
      <c r="E41" s="1431"/>
      <c r="F41" s="1432">
        <f t="shared" si="1"/>
        <v>0</v>
      </c>
      <c r="G41" s="979"/>
      <c r="J41" s="540"/>
      <c r="K41" s="540"/>
    </row>
    <row r="42" spans="1:11" s="135" customFormat="1" ht="15.75">
      <c r="A42" s="1429" t="s">
        <v>777</v>
      </c>
      <c r="B42" s="1430" t="s">
        <v>778</v>
      </c>
      <c r="C42" s="1431"/>
      <c r="D42" s="1431"/>
      <c r="E42" s="1431"/>
      <c r="F42" s="1432">
        <f t="shared" si="1"/>
        <v>0</v>
      </c>
      <c r="G42" s="979"/>
      <c r="J42" s="540"/>
      <c r="K42" s="540"/>
    </row>
    <row r="43" spans="1:11" s="135" customFormat="1" ht="15.75">
      <c r="A43" s="1429" t="s">
        <v>779</v>
      </c>
      <c r="B43" s="1430" t="s">
        <v>780</v>
      </c>
      <c r="C43" s="1431"/>
      <c r="D43" s="1431"/>
      <c r="E43" s="1431"/>
      <c r="F43" s="1432">
        <f t="shared" si="1"/>
        <v>0</v>
      </c>
      <c r="G43" s="979"/>
      <c r="J43" s="540"/>
      <c r="K43" s="540"/>
    </row>
    <row r="44" spans="1:11" s="135" customFormat="1" ht="15.75">
      <c r="A44" s="1429" t="s">
        <v>781</v>
      </c>
      <c r="B44" s="1430" t="s">
        <v>782</v>
      </c>
      <c r="C44" s="1431"/>
      <c r="D44" s="1431"/>
      <c r="E44" s="1431"/>
      <c r="F44" s="1432">
        <f t="shared" si="1"/>
        <v>0</v>
      </c>
      <c r="G44" s="979"/>
      <c r="J44" s="540"/>
      <c r="K44" s="540"/>
    </row>
    <row r="45" spans="1:11" s="135" customFormat="1" ht="15.75">
      <c r="A45" s="1429" t="s">
        <v>783</v>
      </c>
      <c r="B45" s="1430" t="s">
        <v>784</v>
      </c>
      <c r="C45" s="1431"/>
      <c r="D45" s="1431"/>
      <c r="E45" s="1431"/>
      <c r="F45" s="1432">
        <f t="shared" si="1"/>
        <v>0</v>
      </c>
      <c r="G45" s="979"/>
      <c r="J45" s="540"/>
      <c r="K45" s="540"/>
    </row>
    <row r="46" spans="1:11" s="135" customFormat="1" ht="15.75">
      <c r="A46" s="1429" t="s">
        <v>785</v>
      </c>
      <c r="B46" s="1430" t="s">
        <v>786</v>
      </c>
      <c r="C46" s="1431"/>
      <c r="D46" s="1431"/>
      <c r="E46" s="1431"/>
      <c r="F46" s="1432">
        <f>SUM(C46:E46)</f>
        <v>0</v>
      </c>
      <c r="G46" s="979"/>
      <c r="J46" s="540"/>
      <c r="K46" s="540"/>
    </row>
    <row r="47" spans="1:11" s="135" customFormat="1" ht="15.75">
      <c r="A47" s="1429" t="s">
        <v>787</v>
      </c>
      <c r="B47" s="1430" t="s">
        <v>788</v>
      </c>
      <c r="C47" s="1431"/>
      <c r="D47" s="1431"/>
      <c r="E47" s="1431"/>
      <c r="F47" s="1432">
        <f t="shared" si="1"/>
        <v>0</v>
      </c>
      <c r="G47" s="979"/>
      <c r="J47" s="540"/>
      <c r="K47" s="540"/>
    </row>
    <row r="48" spans="1:11" s="135" customFormat="1" ht="20.25">
      <c r="A48" s="1429" t="s">
        <v>789</v>
      </c>
      <c r="B48" s="1430" t="s">
        <v>790</v>
      </c>
      <c r="C48" s="1431"/>
      <c r="D48" s="1431"/>
      <c r="E48" s="1431"/>
      <c r="F48" s="1432">
        <f t="shared" ref="F48:F49" si="2">SUM(C48:E48)</f>
        <v>0</v>
      </c>
      <c r="G48" s="980" t="s">
        <v>791</v>
      </c>
      <c r="J48" s="540"/>
      <c r="K48" s="540"/>
    </row>
    <row r="49" spans="1:11" s="135" customFormat="1" ht="16.5" thickBot="1">
      <c r="A49" s="1433" t="s">
        <v>126</v>
      </c>
      <c r="B49" s="1434" t="s">
        <v>126</v>
      </c>
      <c r="C49" s="1435"/>
      <c r="D49" s="1435"/>
      <c r="E49" s="1435"/>
      <c r="F49" s="1616">
        <f t="shared" si="2"/>
        <v>0</v>
      </c>
      <c r="G49" s="981">
        <f>SUM(F19:F49)</f>
        <v>0</v>
      </c>
      <c r="I49" s="540"/>
      <c r="J49" s="540"/>
      <c r="K49" s="540"/>
    </row>
    <row r="50" spans="1:11" s="135" customFormat="1" ht="15.75">
      <c r="A50" s="1429" t="s">
        <v>163</v>
      </c>
      <c r="B50" s="1437" t="s">
        <v>792</v>
      </c>
      <c r="C50" s="1439"/>
      <c r="D50" s="1439"/>
      <c r="E50" s="1439"/>
      <c r="F50" s="1438">
        <f t="shared" si="1"/>
        <v>0</v>
      </c>
      <c r="G50" s="978"/>
      <c r="I50" s="540"/>
      <c r="J50" s="540"/>
      <c r="K50" s="540"/>
    </row>
    <row r="51" spans="1:11" s="135" customFormat="1" ht="15.75">
      <c r="A51" s="1429" t="s">
        <v>165</v>
      </c>
      <c r="B51" s="1430" t="s">
        <v>793</v>
      </c>
      <c r="C51" s="1431"/>
      <c r="D51" s="1431"/>
      <c r="E51" s="1431"/>
      <c r="F51" s="1432">
        <f t="shared" si="1"/>
        <v>0</v>
      </c>
      <c r="G51" s="979"/>
      <c r="I51" s="540"/>
      <c r="J51" s="540"/>
      <c r="K51" s="540"/>
    </row>
    <row r="52" spans="1:11" s="135" customFormat="1" ht="15.75">
      <c r="A52" s="1429" t="s">
        <v>168</v>
      </c>
      <c r="B52" s="1430" t="s">
        <v>794</v>
      </c>
      <c r="C52" s="1431"/>
      <c r="D52" s="1431"/>
      <c r="E52" s="1431"/>
      <c r="F52" s="1432">
        <f t="shared" si="1"/>
        <v>0</v>
      </c>
      <c r="G52" s="979"/>
      <c r="I52" s="540"/>
      <c r="J52" s="540"/>
      <c r="K52" s="540"/>
    </row>
    <row r="53" spans="1:11" s="135" customFormat="1" ht="15.75">
      <c r="A53" s="1429" t="s">
        <v>171</v>
      </c>
      <c r="B53" s="1430" t="s">
        <v>795</v>
      </c>
      <c r="C53" s="1431"/>
      <c r="D53" s="1431"/>
      <c r="E53" s="1431"/>
      <c r="F53" s="1432">
        <f t="shared" si="1"/>
        <v>0</v>
      </c>
      <c r="G53" s="979"/>
      <c r="I53" s="540"/>
      <c r="J53" s="540"/>
      <c r="K53" s="540"/>
    </row>
    <row r="54" spans="1:11" s="135" customFormat="1" ht="15.75">
      <c r="A54" s="1429" t="s">
        <v>174</v>
      </c>
      <c r="B54" s="1430" t="s">
        <v>796</v>
      </c>
      <c r="C54" s="1431"/>
      <c r="D54" s="1431"/>
      <c r="E54" s="1431"/>
      <c r="F54" s="1432">
        <f t="shared" si="1"/>
        <v>0</v>
      </c>
      <c r="G54" s="979"/>
      <c r="I54" s="540"/>
      <c r="J54" s="540"/>
      <c r="K54" s="540"/>
    </row>
    <row r="55" spans="1:11" s="135" customFormat="1" ht="15.75">
      <c r="A55" s="1429" t="s">
        <v>177</v>
      </c>
      <c r="B55" s="1430" t="s">
        <v>797</v>
      </c>
      <c r="C55" s="1431"/>
      <c r="D55" s="1431"/>
      <c r="E55" s="1431"/>
      <c r="F55" s="1432">
        <f t="shared" si="1"/>
        <v>0</v>
      </c>
      <c r="G55" s="979"/>
      <c r="I55" s="540"/>
      <c r="J55" s="540"/>
      <c r="K55" s="540"/>
    </row>
    <row r="56" spans="1:11" s="135" customFormat="1" ht="15.75">
      <c r="A56" s="1429" t="s">
        <v>227</v>
      </c>
      <c r="B56" s="1430" t="s">
        <v>798</v>
      </c>
      <c r="C56" s="1431"/>
      <c r="D56" s="1431"/>
      <c r="E56" s="1431"/>
      <c r="F56" s="1432">
        <f t="shared" si="1"/>
        <v>0</v>
      </c>
      <c r="G56" s="979"/>
      <c r="I56" s="540"/>
      <c r="J56" s="540"/>
      <c r="K56" s="540"/>
    </row>
    <row r="57" spans="1:11" s="135" customFormat="1" ht="15.75">
      <c r="A57" s="1429" t="s">
        <v>229</v>
      </c>
      <c r="B57" s="1430" t="s">
        <v>799</v>
      </c>
      <c r="C57" s="1431"/>
      <c r="D57" s="1431"/>
      <c r="E57" s="1431"/>
      <c r="F57" s="1432">
        <f t="shared" si="1"/>
        <v>0</v>
      </c>
      <c r="G57" s="979"/>
      <c r="I57" s="540"/>
      <c r="J57" s="540"/>
      <c r="K57" s="540"/>
    </row>
    <row r="58" spans="1:11" s="135" customFormat="1" ht="15.75">
      <c r="A58" s="1429" t="s">
        <v>231</v>
      </c>
      <c r="B58" s="1430" t="s">
        <v>800</v>
      </c>
      <c r="C58" s="1431"/>
      <c r="D58" s="1431"/>
      <c r="E58" s="1431"/>
      <c r="F58" s="1432">
        <f t="shared" si="1"/>
        <v>0</v>
      </c>
      <c r="G58" s="979"/>
      <c r="I58" s="540"/>
      <c r="J58" s="540"/>
      <c r="K58" s="540"/>
    </row>
    <row r="59" spans="1:11" s="135" customFormat="1" ht="15.75">
      <c r="A59" s="1429" t="s">
        <v>233</v>
      </c>
      <c r="B59" s="1430" t="s">
        <v>801</v>
      </c>
      <c r="C59" s="1431"/>
      <c r="D59" s="1431"/>
      <c r="E59" s="1431"/>
      <c r="F59" s="1432">
        <f t="shared" si="1"/>
        <v>0</v>
      </c>
      <c r="G59" s="979"/>
      <c r="I59" s="540"/>
      <c r="J59" s="540"/>
      <c r="K59" s="540"/>
    </row>
    <row r="60" spans="1:11" s="135" customFormat="1" ht="15.75">
      <c r="A60" s="1429" t="s">
        <v>802</v>
      </c>
      <c r="B60" s="1430" t="s">
        <v>803</v>
      </c>
      <c r="C60" s="1431"/>
      <c r="D60" s="1431"/>
      <c r="E60" s="1431"/>
      <c r="F60" s="1432">
        <f t="shared" si="1"/>
        <v>0</v>
      </c>
      <c r="G60" s="979"/>
      <c r="I60" s="540"/>
      <c r="J60" s="540"/>
      <c r="K60" s="540"/>
    </row>
    <row r="61" spans="1:11" s="135" customFormat="1" ht="15.75">
      <c r="A61" s="1429" t="s">
        <v>804</v>
      </c>
      <c r="B61" s="1430" t="s">
        <v>805</v>
      </c>
      <c r="C61" s="1431"/>
      <c r="D61" s="1431"/>
      <c r="E61" s="1431"/>
      <c r="F61" s="1432">
        <f t="shared" si="1"/>
        <v>0</v>
      </c>
      <c r="G61" s="979"/>
      <c r="H61" s="540"/>
      <c r="I61" s="540"/>
      <c r="J61" s="540"/>
      <c r="K61" s="540"/>
    </row>
    <row r="62" spans="1:11" s="135" customFormat="1" ht="15.75">
      <c r="A62" s="1429" t="s">
        <v>808</v>
      </c>
      <c r="B62" s="1430" t="s">
        <v>807</v>
      </c>
      <c r="C62" s="1431"/>
      <c r="D62" s="1431"/>
      <c r="E62" s="1431"/>
      <c r="F62" s="1432">
        <f t="shared" si="1"/>
        <v>0</v>
      </c>
      <c r="G62" s="979"/>
      <c r="H62" s="540"/>
      <c r="I62" s="540"/>
      <c r="J62" s="540"/>
      <c r="K62" s="540"/>
    </row>
    <row r="63" spans="1:11" s="135" customFormat="1" ht="15.75">
      <c r="A63" s="1429" t="s">
        <v>806</v>
      </c>
      <c r="B63" s="1430" t="s">
        <v>809</v>
      </c>
      <c r="C63" s="1431"/>
      <c r="D63" s="1431"/>
      <c r="E63" s="1431"/>
      <c r="F63" s="1432">
        <f t="shared" si="1"/>
        <v>0</v>
      </c>
      <c r="G63" s="979"/>
      <c r="H63" s="540"/>
      <c r="I63" s="540"/>
      <c r="J63" s="540"/>
      <c r="K63" s="540"/>
    </row>
    <row r="64" spans="1:11" s="135" customFormat="1" ht="15.75">
      <c r="A64" s="1429" t="s">
        <v>810</v>
      </c>
      <c r="B64" s="1430" t="s">
        <v>811</v>
      </c>
      <c r="C64" s="1431"/>
      <c r="D64" s="1431"/>
      <c r="E64" s="1431"/>
      <c r="F64" s="1432">
        <f t="shared" si="1"/>
        <v>0</v>
      </c>
      <c r="G64" s="979"/>
      <c r="H64" s="540"/>
      <c r="I64" s="540"/>
      <c r="J64" s="540"/>
      <c r="K64" s="540"/>
    </row>
    <row r="65" spans="1:11" s="135" customFormat="1" ht="15.75">
      <c r="A65" s="1429" t="s">
        <v>812</v>
      </c>
      <c r="B65" s="1430" t="s">
        <v>813</v>
      </c>
      <c r="C65" s="1431"/>
      <c r="D65" s="1431"/>
      <c r="E65" s="1431"/>
      <c r="F65" s="1432">
        <f t="shared" si="1"/>
        <v>0</v>
      </c>
      <c r="G65" s="979"/>
      <c r="H65" s="540"/>
      <c r="I65" s="540"/>
      <c r="J65" s="540"/>
      <c r="K65" s="540"/>
    </row>
    <row r="66" spans="1:11" s="135" customFormat="1" ht="20.25">
      <c r="A66" s="1429" t="s">
        <v>814</v>
      </c>
      <c r="B66" s="1430" t="s">
        <v>815</v>
      </c>
      <c r="C66" s="1431"/>
      <c r="D66" s="1431"/>
      <c r="E66" s="1431"/>
      <c r="F66" s="1432">
        <f t="shared" si="1"/>
        <v>0</v>
      </c>
      <c r="G66" s="980" t="s">
        <v>816</v>
      </c>
      <c r="H66" s="540"/>
      <c r="I66" s="540"/>
      <c r="J66" s="540"/>
      <c r="K66" s="540"/>
    </row>
    <row r="67" spans="1:11" s="135" customFormat="1" ht="16.5" thickBot="1">
      <c r="A67" s="1433" t="s">
        <v>126</v>
      </c>
      <c r="B67" s="1434" t="s">
        <v>126</v>
      </c>
      <c r="C67" s="1435"/>
      <c r="D67" s="1435"/>
      <c r="E67" s="1435"/>
      <c r="F67" s="1436">
        <f t="shared" si="1"/>
        <v>0</v>
      </c>
      <c r="G67" s="982">
        <f>SUM(F50:F67)</f>
        <v>0</v>
      </c>
      <c r="H67" s="540"/>
      <c r="I67" s="540"/>
      <c r="J67" s="540"/>
      <c r="K67" s="540"/>
    </row>
    <row r="68" spans="1:11" s="135" customFormat="1" ht="15.75">
      <c r="A68" s="1429" t="s">
        <v>817</v>
      </c>
      <c r="B68" s="1437" t="s">
        <v>1976</v>
      </c>
      <c r="C68" s="1431"/>
      <c r="D68" s="1431"/>
      <c r="E68" s="1431"/>
      <c r="F68" s="1440">
        <f>SUM(C68:E68)</f>
        <v>0</v>
      </c>
      <c r="G68" s="1589">
        <f>+F68</f>
        <v>0</v>
      </c>
      <c r="H68" s="540"/>
      <c r="I68" s="540"/>
      <c r="J68" s="540"/>
      <c r="K68" s="540"/>
    </row>
    <row r="69" spans="1:11" s="135" customFormat="1" ht="15.75">
      <c r="A69" s="1433"/>
      <c r="B69" s="1588" t="s">
        <v>126</v>
      </c>
      <c r="C69" s="1431"/>
      <c r="D69" s="1431"/>
      <c r="E69" s="1431"/>
      <c r="F69" s="1440">
        <f t="shared" si="1"/>
        <v>0</v>
      </c>
      <c r="G69" s="1589">
        <f>+F69</f>
        <v>0</v>
      </c>
      <c r="H69" s="540"/>
      <c r="I69" s="540"/>
      <c r="J69" s="540"/>
      <c r="K69" s="540"/>
    </row>
    <row r="70" spans="1:11" s="135" customFormat="1" ht="20.25">
      <c r="A70" s="1429" t="s">
        <v>237</v>
      </c>
      <c r="B70" s="1430" t="s">
        <v>818</v>
      </c>
      <c r="C70" s="1431"/>
      <c r="D70" s="1431"/>
      <c r="E70" s="1431"/>
      <c r="F70" s="1440">
        <f t="shared" si="1"/>
        <v>0</v>
      </c>
      <c r="G70" s="1196"/>
      <c r="H70" s="540"/>
      <c r="I70" s="540"/>
      <c r="J70" s="540"/>
      <c r="K70" s="540"/>
    </row>
    <row r="71" spans="1:11" s="1622" customFormat="1" ht="17.25">
      <c r="A71" s="1429" t="s">
        <v>240</v>
      </c>
      <c r="B71" s="1430" t="s">
        <v>1977</v>
      </c>
      <c r="C71" s="1620"/>
      <c r="D71" s="1620"/>
      <c r="E71" s="1620"/>
      <c r="F71" s="1440">
        <f>SUM(C71:E71)</f>
        <v>0</v>
      </c>
      <c r="G71" s="1589"/>
      <c r="H71" s="1621"/>
      <c r="I71" s="1621"/>
      <c r="J71" s="1621"/>
      <c r="K71" s="1621"/>
    </row>
    <row r="72" spans="1:11" s="135" customFormat="1" ht="16.5" thickBot="1">
      <c r="A72" s="1433" t="s">
        <v>126</v>
      </c>
      <c r="B72" s="1434" t="s">
        <v>126</v>
      </c>
      <c r="C72" s="1435"/>
      <c r="D72" s="1435"/>
      <c r="E72" s="1435"/>
      <c r="F72" s="1441">
        <f t="shared" si="1"/>
        <v>0</v>
      </c>
      <c r="G72" s="983">
        <f>SUM(F70:F72)</f>
        <v>0</v>
      </c>
      <c r="H72" s="540"/>
      <c r="I72" s="540"/>
      <c r="J72" s="540"/>
      <c r="K72" s="540"/>
    </row>
    <row r="73" spans="1:11" s="135" customFormat="1" ht="15.75">
      <c r="A73" s="1429"/>
      <c r="B73" s="1430"/>
      <c r="C73" s="1431"/>
      <c r="D73" s="1431"/>
      <c r="E73" s="1431"/>
      <c r="F73" s="1432"/>
      <c r="G73" s="1194"/>
    </row>
    <row r="74" spans="1:11" s="135" customFormat="1" ht="15.75">
      <c r="A74" s="1429">
        <v>5</v>
      </c>
      <c r="B74" s="1442" t="s">
        <v>820</v>
      </c>
      <c r="C74" s="1443">
        <f>SUM(C15:C73)</f>
        <v>0</v>
      </c>
      <c r="D74" s="1443">
        <f t="shared" ref="D74:F74" si="3">SUM(D15:D73)</f>
        <v>0</v>
      </c>
      <c r="E74" s="1443">
        <f t="shared" si="3"/>
        <v>0</v>
      </c>
      <c r="F74" s="1443">
        <f t="shared" si="3"/>
        <v>0</v>
      </c>
      <c r="G74" s="1195">
        <f>SUM(G15:G73)</f>
        <v>0</v>
      </c>
      <c r="H74" s="541"/>
      <c r="I74" s="542"/>
    </row>
    <row r="75" spans="1:11" s="135" customFormat="1" ht="15">
      <c r="A75" s="883"/>
      <c r="C75" s="33"/>
      <c r="D75" s="33"/>
      <c r="E75" s="543"/>
      <c r="F75" s="884"/>
      <c r="G75" s="544"/>
      <c r="I75" s="542"/>
    </row>
    <row r="76" spans="1:11" s="135" customFormat="1" ht="15">
      <c r="A76" s="545"/>
      <c r="C76" s="33"/>
      <c r="D76" s="33"/>
      <c r="E76" s="33"/>
      <c r="F76" s="884"/>
      <c r="G76" s="4"/>
      <c r="I76" s="542"/>
    </row>
    <row r="77" spans="1:11">
      <c r="A77" s="546"/>
      <c r="I77" s="542"/>
    </row>
    <row r="78" spans="1:11">
      <c r="A78" s="546"/>
      <c r="I78" s="542"/>
    </row>
  </sheetData>
  <sortState xmlns:xlrd2="http://schemas.microsoft.com/office/spreadsheetml/2017/richdata2" ref="B8:H40">
    <sortCondition ref="H8:H40"/>
    <sortCondition ref="B8:B40"/>
  </sortState>
  <customSheetViews>
    <customSheetView guid="{B321D76C-CDE5-48BB-9CDE-80FF97D58FCF}" showPageBreaks="1" fitToPage="1" printArea="1" view="pageBreakPreview">
      <selection activeCell="D33" sqref="D33"/>
      <pageMargins left="0" right="0" top="0" bottom="0" header="0" footer="0"/>
      <printOptions horizontalCentered="1"/>
      <pageSetup scale="70" orientation="portrait" r:id="rId1"/>
    </customSheetView>
    <customSheetView guid="{343BF296-013A-41F5-BDAB-AD6220EA7F78}" showPageBreaks="1" fitToPage="1" printArea="1" view="pageBreakPreview" topLeftCell="A16">
      <selection activeCell="D33" sqref="D33"/>
      <pageMargins left="0" right="0" top="0" bottom="0" header="0" footer="0"/>
      <printOptions horizontalCentered="1"/>
      <pageSetup scale="67" orientation="portrait" r:id="rId2"/>
    </customSheetView>
  </customSheetViews>
  <mergeCells count="6">
    <mergeCell ref="A10:G10"/>
    <mergeCell ref="A4:G4"/>
    <mergeCell ref="A5:G5"/>
    <mergeCell ref="A6:G6"/>
    <mergeCell ref="A8:G8"/>
    <mergeCell ref="A9:G9"/>
  </mergeCells>
  <printOptions horizontalCentered="1"/>
  <pageMargins left="0.25" right="0.25" top="0.25" bottom="0.25" header="0.3" footer="0.3"/>
  <pageSetup scale="61" orientation="portrait" r:id="rId3"/>
  <ignoredErrors>
    <ignoredError sqref="B11:G11" numberStoredAsText="1"/>
  </ignoredErrors>
  <drawing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0">
    <tabColor rgb="FF92D050"/>
  </sheetPr>
  <dimension ref="A1:AY101"/>
  <sheetViews>
    <sheetView view="pageBreakPreview" zoomScale="70" zoomScaleNormal="118" zoomScaleSheetLayoutView="70" workbookViewId="0">
      <selection activeCell="C53" sqref="C53"/>
    </sheetView>
  </sheetViews>
  <sheetFormatPr defaultColWidth="9" defaultRowHeight="15.75"/>
  <cols>
    <col min="1" max="1" width="9" style="1255"/>
    <col min="2" max="2" width="19.375" style="970" customWidth="1"/>
    <col min="3" max="3" width="54.375" style="970" customWidth="1"/>
    <col min="4" max="4" width="19.5" style="66" customWidth="1"/>
    <col min="5" max="5" width="17.25" style="66" bestFit="1" customWidth="1"/>
    <col min="6" max="6" width="17.125" style="66" bestFit="1" customWidth="1"/>
    <col min="7" max="7" width="15.125" style="423" customWidth="1"/>
    <col min="8" max="8" width="19.75" style="423" bestFit="1" customWidth="1"/>
    <col min="9" max="16" width="15.125" style="423" customWidth="1"/>
    <col min="17" max="17" width="16.75" style="423" bestFit="1" customWidth="1"/>
    <col min="18" max="19" width="21.75" style="423" customWidth="1"/>
    <col min="20" max="20" width="19.75" style="423" bestFit="1" customWidth="1"/>
    <col min="21" max="21" width="14.375" style="423" bestFit="1" customWidth="1"/>
    <col min="22" max="22" width="21" style="423" customWidth="1"/>
    <col min="23" max="33" width="15.125" style="423" customWidth="1"/>
    <col min="34" max="34" width="16.75" style="423" customWidth="1"/>
    <col min="35" max="36" width="15.125" style="423" customWidth="1"/>
    <col min="37" max="37" width="15.75" style="423" bestFit="1" customWidth="1"/>
    <col min="38" max="38" width="17.75" style="423" bestFit="1" customWidth="1"/>
    <col min="39" max="39" width="15.125" style="423" customWidth="1"/>
    <col min="40" max="40" width="15.75" style="423" bestFit="1" customWidth="1"/>
    <col min="41" max="41" width="21.75" style="971" bestFit="1" customWidth="1"/>
    <col min="42" max="42" width="22.25" style="971" bestFit="1" customWidth="1"/>
    <col min="43" max="43" width="16.25" style="971" customWidth="1"/>
    <col min="44" max="44" width="16.25" style="423" customWidth="1"/>
    <col min="45" max="45" width="19.75" style="971" bestFit="1" customWidth="1"/>
    <col min="46" max="46" width="20.375" style="971" customWidth="1"/>
    <col min="47" max="47" width="16" style="971" customWidth="1"/>
    <col min="48" max="48" width="22.5" style="971" bestFit="1" customWidth="1"/>
    <col min="49" max="49" width="20.375" style="971" customWidth="1"/>
    <col min="50" max="50" width="21" style="970" customWidth="1"/>
    <col min="51" max="16384" width="9" style="970"/>
  </cols>
  <sheetData>
    <row r="1" spans="1:51">
      <c r="AX1" s="971"/>
    </row>
    <row r="2" spans="1:51">
      <c r="B2" s="43"/>
      <c r="U2" s="432"/>
      <c r="AN2" s="432"/>
      <c r="AR2" s="432"/>
      <c r="AX2" s="971"/>
    </row>
    <row r="3" spans="1:51" ht="18">
      <c r="B3" s="44"/>
      <c r="D3" s="974"/>
      <c r="E3" s="974"/>
      <c r="F3" s="974"/>
      <c r="G3" s="975"/>
      <c r="V3" s="971"/>
      <c r="AN3" s="971"/>
      <c r="AR3" s="971"/>
      <c r="AX3" s="971"/>
    </row>
    <row r="4" spans="1:51" s="44" customFormat="1" ht="18">
      <c r="A4" s="135"/>
      <c r="B4" s="43"/>
      <c r="C4" s="43"/>
      <c r="D4" s="1630" t="s">
        <v>255</v>
      </c>
      <c r="E4" s="1630"/>
      <c r="F4" s="1630"/>
      <c r="G4" s="1630"/>
      <c r="H4" s="478"/>
      <c r="I4" s="478"/>
      <c r="J4" s="478"/>
      <c r="K4" s="478"/>
      <c r="L4" s="478"/>
      <c r="M4" s="478"/>
      <c r="N4" s="478"/>
      <c r="O4" s="478"/>
      <c r="P4" s="478"/>
      <c r="Q4" s="478"/>
      <c r="R4" s="89"/>
      <c r="S4" s="89"/>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row>
    <row r="5" spans="1:51" s="44" customFormat="1" ht="18">
      <c r="A5" s="135"/>
      <c r="B5" s="43"/>
      <c r="C5" s="43"/>
      <c r="D5" s="1630" t="s">
        <v>88</v>
      </c>
      <c r="E5" s="1630"/>
      <c r="F5" s="1630"/>
      <c r="G5" s="1630"/>
      <c r="H5" s="478"/>
      <c r="I5" s="478"/>
      <c r="J5" s="478"/>
      <c r="K5" s="478"/>
      <c r="L5" s="478"/>
      <c r="M5" s="478"/>
      <c r="N5" s="478"/>
      <c r="O5" s="478"/>
      <c r="P5" s="478"/>
      <c r="Q5" s="89"/>
      <c r="R5" s="89"/>
      <c r="S5" s="89"/>
      <c r="T5" s="89"/>
      <c r="U5" s="89"/>
      <c r="V5" s="89"/>
      <c r="W5" s="89"/>
      <c r="X5" s="89"/>
      <c r="Y5" s="89"/>
      <c r="Z5" s="89"/>
      <c r="AA5" s="89"/>
      <c r="AB5" s="89"/>
      <c r="AC5" s="89"/>
      <c r="AD5" s="89"/>
      <c r="AE5" s="89"/>
      <c r="AF5" s="89"/>
      <c r="AG5" s="89"/>
      <c r="AH5" s="89"/>
      <c r="AI5" s="89"/>
      <c r="AJ5" s="89"/>
      <c r="AK5" s="89"/>
      <c r="AL5" s="89"/>
      <c r="AM5" s="89"/>
      <c r="AN5" s="89"/>
      <c r="AO5" s="89"/>
      <c r="AP5" s="89"/>
      <c r="AQ5" s="89"/>
      <c r="AR5" s="89"/>
      <c r="AS5" s="89"/>
      <c r="AT5" s="89"/>
      <c r="AU5" s="89"/>
      <c r="AV5" s="89"/>
      <c r="AW5" s="89"/>
      <c r="AX5" s="89"/>
    </row>
    <row r="6" spans="1:51" s="44" customFormat="1" ht="18">
      <c r="A6" s="135"/>
      <c r="B6" s="43"/>
      <c r="C6" s="43"/>
      <c r="D6" s="1628" t="str">
        <f>SUMMARY!A7</f>
        <v>YEAR ENDING DECEMBER 31, ____</v>
      </c>
      <c r="E6" s="1628"/>
      <c r="F6" s="1628"/>
      <c r="G6" s="1628"/>
      <c r="H6" s="478"/>
      <c r="I6" s="478"/>
      <c r="J6" s="478"/>
      <c r="K6" s="478"/>
      <c r="L6" s="478"/>
      <c r="M6" s="478"/>
      <c r="N6" s="478"/>
      <c r="O6" s="478"/>
      <c r="P6" s="478"/>
      <c r="Q6" s="89"/>
      <c r="R6" s="89"/>
      <c r="S6" s="89"/>
      <c r="T6" s="89"/>
      <c r="U6" s="89"/>
      <c r="V6" s="89"/>
      <c r="W6" s="89"/>
      <c r="X6" s="89"/>
      <c r="Y6" s="89"/>
      <c r="Z6" s="89"/>
      <c r="AA6" s="89"/>
      <c r="AB6" s="89"/>
      <c r="AC6" s="89"/>
      <c r="AD6" s="89"/>
      <c r="AE6" s="89"/>
      <c r="AF6" s="89"/>
      <c r="AG6" s="89"/>
      <c r="AH6" s="89"/>
      <c r="AI6" s="89"/>
      <c r="AJ6" s="89"/>
      <c r="AK6" s="89"/>
      <c r="AL6" s="89"/>
      <c r="AM6" s="89"/>
      <c r="AN6" s="89"/>
      <c r="AO6" s="89"/>
      <c r="AP6" s="89"/>
      <c r="AQ6" s="89"/>
      <c r="AR6" s="89"/>
      <c r="AS6" s="89"/>
      <c r="AT6" s="89"/>
      <c r="AU6" s="89"/>
      <c r="AV6" s="89"/>
      <c r="AW6" s="89"/>
      <c r="AX6" s="89"/>
    </row>
    <row r="7" spans="1:51" s="44" customFormat="1" ht="18">
      <c r="A7" s="135"/>
      <c r="D7" s="137"/>
      <c r="E7" s="142"/>
      <c r="F7" s="137"/>
      <c r="G7" s="237"/>
      <c r="H7" s="89"/>
      <c r="I7" s="89"/>
      <c r="J7" s="89"/>
      <c r="K7" s="89"/>
      <c r="L7" s="89"/>
      <c r="M7" s="89"/>
      <c r="N7" s="89"/>
      <c r="O7" s="89"/>
      <c r="P7" s="89"/>
      <c r="Q7" s="89"/>
      <c r="R7" s="89"/>
      <c r="S7" s="89"/>
      <c r="T7" s="89"/>
      <c r="U7" s="89"/>
      <c r="V7" s="89"/>
      <c r="W7" s="89"/>
      <c r="X7" s="89"/>
      <c r="Y7" s="89"/>
      <c r="Z7" s="89"/>
      <c r="AA7" s="89"/>
      <c r="AB7" s="89"/>
      <c r="AC7" s="89"/>
      <c r="AD7" s="89"/>
      <c r="AE7" s="89"/>
      <c r="AF7" s="89"/>
      <c r="AG7" s="89"/>
      <c r="AH7" s="89"/>
      <c r="AI7" s="89"/>
      <c r="AJ7" s="89"/>
      <c r="AK7" s="89"/>
      <c r="AL7" s="89"/>
      <c r="AM7" s="89"/>
      <c r="AN7" s="89"/>
      <c r="AO7" s="89"/>
      <c r="AP7" s="89"/>
      <c r="AQ7" s="89"/>
      <c r="AR7" s="89"/>
      <c r="AS7" s="89"/>
      <c r="AT7" s="89"/>
      <c r="AU7" s="89"/>
      <c r="AV7" s="89"/>
      <c r="AW7" s="89"/>
      <c r="AX7" s="89"/>
    </row>
    <row r="8" spans="1:51" s="44" customFormat="1" ht="18">
      <c r="A8" s="135"/>
      <c r="B8" s="43"/>
      <c r="C8" s="43"/>
      <c r="D8" s="1630" t="s">
        <v>821</v>
      </c>
      <c r="E8" s="1630"/>
      <c r="F8" s="1630"/>
      <c r="G8" s="1630"/>
      <c r="H8" s="478"/>
      <c r="I8" s="478"/>
      <c r="J8" s="478"/>
      <c r="K8" s="478"/>
      <c r="L8" s="478"/>
      <c r="M8" s="478"/>
      <c r="N8" s="478"/>
      <c r="O8" s="478"/>
      <c r="P8" s="478"/>
      <c r="Q8" s="478"/>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89"/>
      <c r="AU8" s="89"/>
      <c r="AV8" s="89"/>
      <c r="AW8" s="89"/>
      <c r="AX8" s="89"/>
    </row>
    <row r="9" spans="1:51" s="44" customFormat="1" ht="18">
      <c r="A9" s="135"/>
      <c r="B9" s="43"/>
      <c r="C9" s="43"/>
      <c r="D9" s="1630" t="s">
        <v>822</v>
      </c>
      <c r="E9" s="1630"/>
      <c r="F9" s="1630"/>
      <c r="G9" s="1630"/>
      <c r="H9" s="478"/>
      <c r="I9" s="478"/>
      <c r="J9" s="478"/>
      <c r="K9" s="478"/>
      <c r="L9" s="478"/>
      <c r="M9" s="478"/>
      <c r="N9" s="478"/>
      <c r="O9" s="478"/>
      <c r="P9" s="478"/>
      <c r="Q9" s="478"/>
      <c r="R9" s="89"/>
      <c r="S9" s="89"/>
      <c r="T9" s="89"/>
      <c r="U9" s="89"/>
      <c r="V9" s="89"/>
      <c r="W9" s="89"/>
      <c r="X9" s="89"/>
      <c r="Y9" s="89"/>
      <c r="Z9" s="89"/>
      <c r="AA9" s="89"/>
      <c r="AB9" s="89"/>
      <c r="AC9" s="89"/>
      <c r="AD9" s="89"/>
      <c r="AE9" s="89"/>
      <c r="AF9" s="89"/>
      <c r="AG9" s="89"/>
      <c r="AH9" s="89"/>
      <c r="AI9" s="89"/>
      <c r="AJ9" s="89"/>
      <c r="AK9" s="89"/>
      <c r="AL9" s="89"/>
      <c r="AM9" s="89"/>
      <c r="AN9" s="89"/>
      <c r="AO9" s="89"/>
      <c r="AP9" s="89"/>
      <c r="AQ9" s="89"/>
      <c r="AR9" s="89"/>
      <c r="AS9" s="89"/>
      <c r="AT9" s="89"/>
      <c r="AU9" s="89"/>
      <c r="AV9" s="89"/>
      <c r="AW9" s="89"/>
      <c r="AX9" s="89"/>
    </row>
    <row r="10" spans="1:51" s="44" customFormat="1" ht="15.75" customHeight="1">
      <c r="A10" s="135"/>
      <c r="B10" s="1635"/>
      <c r="C10" s="1635"/>
      <c r="D10" s="1635"/>
      <c r="E10" s="1635"/>
      <c r="F10" s="1635"/>
      <c r="G10" s="1635"/>
      <c r="H10" s="1635"/>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89"/>
      <c r="AU10" s="89"/>
      <c r="AV10" s="89"/>
      <c r="AW10" s="89"/>
      <c r="AX10" s="89"/>
    </row>
    <row r="11" spans="1:51" s="1255" customFormat="1" ht="26.25" customHeight="1">
      <c r="B11" s="1256" t="s">
        <v>823</v>
      </c>
      <c r="C11" s="1257"/>
      <c r="D11" s="1258"/>
      <c r="E11" s="1258"/>
      <c r="F11" s="1258"/>
      <c r="G11" s="1259"/>
      <c r="H11" s="1259"/>
      <c r="I11" s="1259"/>
      <c r="J11" s="1259"/>
      <c r="K11" s="1259"/>
      <c r="L11" s="1259"/>
      <c r="M11" s="1259"/>
      <c r="N11" s="1259"/>
      <c r="O11" s="1259"/>
      <c r="P11" s="1259"/>
      <c r="Q11" s="1259"/>
      <c r="R11" s="1259"/>
      <c r="S11" s="1259"/>
      <c r="T11" s="1259"/>
      <c r="U11" s="1259"/>
      <c r="V11" s="1259"/>
      <c r="W11" s="1259"/>
      <c r="X11" s="1259"/>
      <c r="Y11" s="1259"/>
      <c r="Z11" s="1259"/>
      <c r="AA11" s="1259"/>
      <c r="AB11" s="1259"/>
      <c r="AC11" s="1259"/>
      <c r="AD11" s="1259"/>
      <c r="AE11" s="1259"/>
      <c r="AF11" s="1259"/>
      <c r="AG11" s="1259"/>
      <c r="AH11" s="1259"/>
      <c r="AI11" s="1259"/>
      <c r="AJ11" s="1259"/>
      <c r="AK11" s="1259"/>
      <c r="AL11" s="1259"/>
      <c r="AM11" s="1259"/>
      <c r="AN11" s="1259"/>
      <c r="AO11" s="1260"/>
      <c r="AP11" s="1260"/>
      <c r="AQ11" s="1260"/>
      <c r="AR11" s="1259"/>
      <c r="AS11" s="1260"/>
      <c r="AT11" s="1260"/>
      <c r="AU11" s="1260"/>
      <c r="AV11" s="1260"/>
      <c r="AW11" s="1260"/>
      <c r="AX11" s="1260"/>
    </row>
    <row r="12" spans="1:51" s="1261" customFormat="1" ht="15">
      <c r="A12" s="1444"/>
      <c r="B12" s="1444" t="s">
        <v>335</v>
      </c>
      <c r="C12" s="1444" t="s">
        <v>336</v>
      </c>
      <c r="D12" s="1445" t="s">
        <v>337</v>
      </c>
      <c r="E12" s="1445" t="s">
        <v>260</v>
      </c>
      <c r="F12" s="1445" t="s">
        <v>142</v>
      </c>
      <c r="G12" s="1446" t="s">
        <v>143</v>
      </c>
      <c r="H12" s="1446" t="s">
        <v>207</v>
      </c>
      <c r="I12" s="1446" t="s">
        <v>208</v>
      </c>
      <c r="J12" s="1446" t="s">
        <v>650</v>
      </c>
      <c r="K12" s="1446" t="s">
        <v>651</v>
      </c>
      <c r="L12" s="1446" t="s">
        <v>824</v>
      </c>
      <c r="M12" s="1446" t="s">
        <v>825</v>
      </c>
      <c r="N12" s="1446" t="s">
        <v>826</v>
      </c>
      <c r="O12" s="1446" t="s">
        <v>560</v>
      </c>
      <c r="P12" s="1446" t="s">
        <v>562</v>
      </c>
      <c r="Q12" s="1446" t="s">
        <v>563</v>
      </c>
      <c r="R12" s="1446" t="s">
        <v>827</v>
      </c>
      <c r="S12" s="1446" t="s">
        <v>828</v>
      </c>
      <c r="T12" s="1446" t="s">
        <v>829</v>
      </c>
      <c r="U12" s="1446" t="s">
        <v>830</v>
      </c>
      <c r="V12" s="1446" t="s">
        <v>831</v>
      </c>
      <c r="W12" s="1446" t="s">
        <v>832</v>
      </c>
      <c r="X12" s="1446" t="s">
        <v>833</v>
      </c>
      <c r="Y12" s="1446" t="s">
        <v>834</v>
      </c>
      <c r="Z12" s="1446" t="s">
        <v>835</v>
      </c>
      <c r="AA12" s="1446" t="s">
        <v>836</v>
      </c>
      <c r="AB12" s="1446" t="s">
        <v>837</v>
      </c>
      <c r="AC12" s="1446" t="s">
        <v>838</v>
      </c>
      <c r="AD12" s="1446" t="s">
        <v>839</v>
      </c>
      <c r="AE12" s="1446" t="s">
        <v>840</v>
      </c>
      <c r="AF12" s="1446" t="s">
        <v>841</v>
      </c>
      <c r="AG12" s="1446" t="s">
        <v>842</v>
      </c>
      <c r="AH12" s="1446" t="s">
        <v>843</v>
      </c>
      <c r="AI12" s="1446" t="s">
        <v>844</v>
      </c>
      <c r="AJ12" s="1446" t="s">
        <v>845</v>
      </c>
      <c r="AK12" s="1446" t="s">
        <v>846</v>
      </c>
      <c r="AL12" s="1446" t="s">
        <v>847</v>
      </c>
      <c r="AM12" s="1447" t="s">
        <v>848</v>
      </c>
      <c r="AN12" s="1447" t="s">
        <v>849</v>
      </c>
      <c r="AO12" s="1447" t="s">
        <v>850</v>
      </c>
      <c r="AP12" s="1447" t="s">
        <v>851</v>
      </c>
      <c r="AQ12" s="1447" t="s">
        <v>852</v>
      </c>
      <c r="AR12" s="1447" t="s">
        <v>853</v>
      </c>
      <c r="AS12" s="1447" t="s">
        <v>854</v>
      </c>
      <c r="AT12" s="1447" t="s">
        <v>855</v>
      </c>
      <c r="AU12" s="1447" t="s">
        <v>856</v>
      </c>
      <c r="AV12" s="1447" t="s">
        <v>857</v>
      </c>
      <c r="AW12" s="1448" t="s">
        <v>858</v>
      </c>
      <c r="AX12" s="1540" t="s">
        <v>859</v>
      </c>
      <c r="AY12" s="1262"/>
    </row>
    <row r="13" spans="1:51" s="1261" customFormat="1" ht="15">
      <c r="A13" s="1444"/>
      <c r="B13" s="1449"/>
      <c r="C13" s="1449"/>
      <c r="D13" s="1450"/>
      <c r="E13" s="1450"/>
      <c r="F13" s="1450"/>
      <c r="G13" s="1451"/>
      <c r="H13" s="1451"/>
      <c r="I13" s="1451"/>
      <c r="J13" s="1451"/>
      <c r="K13" s="1451"/>
      <c r="L13" s="1451"/>
      <c r="M13" s="1451"/>
      <c r="N13" s="1451"/>
      <c r="O13" s="1451"/>
      <c r="P13" s="1451"/>
      <c r="Q13" s="1451"/>
      <c r="R13" s="1451"/>
      <c r="S13" s="1451"/>
      <c r="T13" s="1451"/>
      <c r="U13" s="1451"/>
      <c r="V13" s="1451"/>
      <c r="W13" s="1451"/>
      <c r="X13" s="1451"/>
      <c r="Y13" s="1451"/>
      <c r="Z13" s="1451"/>
      <c r="AA13" s="1451"/>
      <c r="AB13" s="1451"/>
      <c r="AC13" s="1451"/>
      <c r="AD13" s="1451"/>
      <c r="AE13" s="1451"/>
      <c r="AF13" s="1451"/>
      <c r="AG13" s="1451"/>
      <c r="AH13" s="1451"/>
      <c r="AI13" s="1451"/>
      <c r="AJ13" s="1451"/>
      <c r="AK13" s="1451"/>
      <c r="AL13" s="1451"/>
      <c r="AM13" s="1451"/>
      <c r="AN13" s="1451"/>
      <c r="AO13" s="1451"/>
      <c r="AP13" s="1451"/>
      <c r="AQ13" s="1451"/>
      <c r="AR13" s="1451"/>
      <c r="AS13" s="1451"/>
      <c r="AT13" s="1451"/>
      <c r="AU13" s="1451"/>
      <c r="AV13" s="1451"/>
      <c r="AW13" s="1451"/>
      <c r="AX13" s="1451"/>
      <c r="AY13" s="1262"/>
    </row>
    <row r="14" spans="1:51" ht="15">
      <c r="A14" s="1452"/>
      <c r="B14" s="1454" t="s">
        <v>554</v>
      </c>
      <c r="C14" s="1454"/>
      <c r="D14" s="1455" t="s">
        <v>620</v>
      </c>
      <c r="E14" s="1455" t="s">
        <v>554</v>
      </c>
      <c r="F14" s="1456" t="s">
        <v>554</v>
      </c>
      <c r="G14" s="1457" t="s">
        <v>554</v>
      </c>
      <c r="H14" s="1458" t="s">
        <v>554</v>
      </c>
      <c r="I14" s="1458" t="s">
        <v>554</v>
      </c>
      <c r="J14" s="1458" t="s">
        <v>554</v>
      </c>
      <c r="K14" s="1458" t="s">
        <v>554</v>
      </c>
      <c r="L14" s="1458" t="s">
        <v>554</v>
      </c>
      <c r="M14" s="1458" t="s">
        <v>554</v>
      </c>
      <c r="N14" s="1458" t="s">
        <v>554</v>
      </c>
      <c r="O14" s="1458" t="s">
        <v>554</v>
      </c>
      <c r="P14" s="1458" t="s">
        <v>554</v>
      </c>
      <c r="Q14" s="1458" t="s">
        <v>554</v>
      </c>
      <c r="R14" s="1458" t="s">
        <v>554</v>
      </c>
      <c r="S14" s="1458" t="s">
        <v>554</v>
      </c>
      <c r="T14" s="1458" t="s">
        <v>554</v>
      </c>
      <c r="U14" s="1458" t="s">
        <v>554</v>
      </c>
      <c r="V14" s="1458" t="s">
        <v>554</v>
      </c>
      <c r="W14" s="1458" t="s">
        <v>554</v>
      </c>
      <c r="X14" s="1458" t="s">
        <v>554</v>
      </c>
      <c r="Y14" s="1458" t="s">
        <v>554</v>
      </c>
      <c r="Z14" s="1458" t="s">
        <v>554</v>
      </c>
      <c r="AA14" s="1458" t="s">
        <v>554</v>
      </c>
      <c r="AB14" s="1458" t="s">
        <v>554</v>
      </c>
      <c r="AC14" s="1458" t="s">
        <v>554</v>
      </c>
      <c r="AD14" s="1458" t="s">
        <v>554</v>
      </c>
      <c r="AE14" s="1458" t="s">
        <v>554</v>
      </c>
      <c r="AF14" s="1458" t="s">
        <v>554</v>
      </c>
      <c r="AG14" s="1458" t="s">
        <v>554</v>
      </c>
      <c r="AH14" s="1458" t="s">
        <v>554</v>
      </c>
      <c r="AI14" s="1458" t="s">
        <v>554</v>
      </c>
      <c r="AJ14" s="1458" t="s">
        <v>554</v>
      </c>
      <c r="AK14" s="1458" t="s">
        <v>554</v>
      </c>
      <c r="AL14" s="1458" t="s">
        <v>554</v>
      </c>
      <c r="AM14" s="1458" t="s">
        <v>554</v>
      </c>
      <c r="AN14" s="1458" t="s">
        <v>554</v>
      </c>
      <c r="AO14" s="1458" t="s">
        <v>554</v>
      </c>
      <c r="AP14" s="1458" t="s">
        <v>554</v>
      </c>
      <c r="AQ14" s="1458" t="s">
        <v>554</v>
      </c>
      <c r="AR14" s="1458" t="s">
        <v>554</v>
      </c>
      <c r="AS14" s="1458" t="s">
        <v>554</v>
      </c>
      <c r="AT14" s="1458" t="s">
        <v>554</v>
      </c>
      <c r="AU14" s="1458" t="s">
        <v>554</v>
      </c>
      <c r="AV14" s="1458"/>
      <c r="AW14" s="1458"/>
      <c r="AX14" s="1458" t="s">
        <v>554</v>
      </c>
      <c r="AY14" s="971"/>
    </row>
    <row r="15" spans="1:51" s="1511" customFormat="1" ht="12.75">
      <c r="B15" s="1512"/>
      <c r="C15" s="1512"/>
      <c r="D15" s="1513" t="s">
        <v>860</v>
      </c>
      <c r="E15" s="1513" t="s">
        <v>861</v>
      </c>
      <c r="F15" s="1513" t="s">
        <v>862</v>
      </c>
      <c r="G15" s="1513" t="s">
        <v>863</v>
      </c>
      <c r="H15" s="1514" t="s">
        <v>864</v>
      </c>
      <c r="I15" s="1514" t="s">
        <v>865</v>
      </c>
      <c r="J15" s="1514" t="s">
        <v>866</v>
      </c>
      <c r="K15" s="1514" t="s">
        <v>867</v>
      </c>
      <c r="L15" s="1514" t="s">
        <v>868</v>
      </c>
      <c r="M15" s="1514" t="s">
        <v>869</v>
      </c>
      <c r="N15" s="1514" t="s">
        <v>870</v>
      </c>
      <c r="O15" s="1514" t="s">
        <v>871</v>
      </c>
      <c r="P15" s="1514" t="s">
        <v>872</v>
      </c>
      <c r="Q15" s="1514" t="s">
        <v>873</v>
      </c>
      <c r="R15" s="1514" t="s">
        <v>874</v>
      </c>
      <c r="S15" s="1514" t="s">
        <v>875</v>
      </c>
      <c r="T15" s="1514" t="s">
        <v>876</v>
      </c>
      <c r="U15" s="1514" t="s">
        <v>877</v>
      </c>
      <c r="V15" s="1514" t="s">
        <v>878</v>
      </c>
      <c r="W15" s="1514" t="s">
        <v>879</v>
      </c>
      <c r="X15" s="1514" t="s">
        <v>880</v>
      </c>
      <c r="Y15" s="1514" t="s">
        <v>881</v>
      </c>
      <c r="Z15" s="1514" t="s">
        <v>882</v>
      </c>
      <c r="AA15" s="1514" t="s">
        <v>883</v>
      </c>
      <c r="AB15" s="1514" t="s">
        <v>884</v>
      </c>
      <c r="AC15" s="1514" t="s">
        <v>885</v>
      </c>
      <c r="AD15" s="1514" t="s">
        <v>886</v>
      </c>
      <c r="AE15" s="1514" t="s">
        <v>887</v>
      </c>
      <c r="AF15" s="1514" t="s">
        <v>888</v>
      </c>
      <c r="AG15" s="1514" t="s">
        <v>889</v>
      </c>
      <c r="AH15" s="1514" t="s">
        <v>890</v>
      </c>
      <c r="AI15" s="1514" t="s">
        <v>891</v>
      </c>
      <c r="AJ15" s="1514" t="s">
        <v>892</v>
      </c>
      <c r="AK15" s="1514" t="s">
        <v>893</v>
      </c>
      <c r="AL15" s="1514" t="s">
        <v>894</v>
      </c>
      <c r="AM15" s="1514" t="s">
        <v>895</v>
      </c>
      <c r="AN15" s="1514" t="s">
        <v>896</v>
      </c>
      <c r="AO15" s="1514" t="s">
        <v>897</v>
      </c>
      <c r="AP15" s="1514" t="s">
        <v>898</v>
      </c>
      <c r="AQ15" s="1514" t="s">
        <v>899</v>
      </c>
      <c r="AR15" s="1514" t="s">
        <v>900</v>
      </c>
      <c r="AS15" s="1514" t="s">
        <v>901</v>
      </c>
      <c r="AT15" s="1514" t="s">
        <v>902</v>
      </c>
      <c r="AU15" s="1514" t="s">
        <v>903</v>
      </c>
      <c r="AV15" s="1515" t="s">
        <v>904</v>
      </c>
      <c r="AW15" s="1516"/>
      <c r="AX15" s="1517" t="s">
        <v>905</v>
      </c>
      <c r="AY15" s="1518"/>
    </row>
    <row r="16" spans="1:51" s="1519" customFormat="1" ht="12.75">
      <c r="A16" s="1519" t="s">
        <v>90</v>
      </c>
      <c r="B16" s="1520" t="s">
        <v>906</v>
      </c>
      <c r="C16" s="1512"/>
      <c r="D16" s="1513" t="s">
        <v>386</v>
      </c>
      <c r="E16" s="1513" t="s">
        <v>907</v>
      </c>
      <c r="F16" s="1513" t="s">
        <v>385</v>
      </c>
      <c r="G16" s="1513" t="s">
        <v>908</v>
      </c>
      <c r="H16" s="1514" t="s">
        <v>909</v>
      </c>
      <c r="I16" s="1514" t="s">
        <v>910</v>
      </c>
      <c r="J16" s="1514" t="s">
        <v>911</v>
      </c>
      <c r="K16" s="1514" t="s">
        <v>912</v>
      </c>
      <c r="L16" s="1514" t="s">
        <v>913</v>
      </c>
      <c r="M16" s="1514" t="s">
        <v>914</v>
      </c>
      <c r="N16" s="1514" t="s">
        <v>915</v>
      </c>
      <c r="O16" s="1514" t="s">
        <v>916</v>
      </c>
      <c r="P16" s="1514" t="s">
        <v>917</v>
      </c>
      <c r="Q16" s="1514" t="s">
        <v>918</v>
      </c>
      <c r="R16" s="1514" t="s">
        <v>919</v>
      </c>
      <c r="S16" s="1514" t="s">
        <v>920</v>
      </c>
      <c r="T16" s="1514" t="s">
        <v>921</v>
      </c>
      <c r="U16" s="1514" t="s">
        <v>922</v>
      </c>
      <c r="V16" s="1514" t="s">
        <v>923</v>
      </c>
      <c r="W16" s="1514" t="s">
        <v>924</v>
      </c>
      <c r="X16" s="1514" t="s">
        <v>925</v>
      </c>
      <c r="Y16" s="1514" t="s">
        <v>926</v>
      </c>
      <c r="Z16" s="1514" t="s">
        <v>927</v>
      </c>
      <c r="AA16" s="1514" t="s">
        <v>928</v>
      </c>
      <c r="AB16" s="1514" t="s">
        <v>929</v>
      </c>
      <c r="AC16" s="1514" t="s">
        <v>930</v>
      </c>
      <c r="AD16" s="1514" t="s">
        <v>931</v>
      </c>
      <c r="AE16" s="1514" t="s">
        <v>932</v>
      </c>
      <c r="AF16" s="1514" t="s">
        <v>933</v>
      </c>
      <c r="AG16" s="1514" t="s">
        <v>934</v>
      </c>
      <c r="AH16" s="1514" t="s">
        <v>383</v>
      </c>
      <c r="AI16" s="1514" t="s">
        <v>935</v>
      </c>
      <c r="AJ16" s="1514" t="s">
        <v>936</v>
      </c>
      <c r="AK16" s="1514" t="s">
        <v>937</v>
      </c>
      <c r="AL16" s="1514" t="s">
        <v>938</v>
      </c>
      <c r="AM16" s="1514" t="s">
        <v>939</v>
      </c>
      <c r="AN16" s="1514" t="s">
        <v>940</v>
      </c>
      <c r="AO16" s="1514" t="s">
        <v>941</v>
      </c>
      <c r="AP16" s="1514" t="s">
        <v>942</v>
      </c>
      <c r="AQ16" s="1514" t="s">
        <v>943</v>
      </c>
      <c r="AR16" s="1514" t="s">
        <v>944</v>
      </c>
      <c r="AS16" s="1514" t="s">
        <v>945</v>
      </c>
      <c r="AT16" s="1514" t="s">
        <v>946</v>
      </c>
      <c r="AU16" s="1514" t="s">
        <v>947</v>
      </c>
      <c r="AV16" s="1515" t="s">
        <v>948</v>
      </c>
      <c r="AW16" s="1516"/>
      <c r="AX16" s="1521"/>
      <c r="AY16" s="1522"/>
    </row>
    <row r="17" spans="1:51" ht="15">
      <c r="A17" s="1452"/>
      <c r="B17" s="1454"/>
      <c r="C17" s="1459"/>
      <c r="D17" s="1463"/>
      <c r="E17" s="1463"/>
      <c r="F17" s="1463"/>
      <c r="G17" s="1460"/>
      <c r="H17" s="1461"/>
      <c r="I17" s="1461"/>
      <c r="J17" s="1461"/>
      <c r="K17" s="1461"/>
      <c r="L17" s="1461"/>
      <c r="M17" s="1461"/>
      <c r="N17" s="1461"/>
      <c r="O17" s="1461"/>
      <c r="P17" s="1461"/>
      <c r="Q17" s="1461"/>
      <c r="R17" s="1461"/>
      <c r="S17" s="1461"/>
      <c r="T17" s="1461"/>
      <c r="U17" s="1461"/>
      <c r="V17" s="1461"/>
      <c r="W17" s="1461"/>
      <c r="X17" s="1461"/>
      <c r="Y17" s="1461"/>
      <c r="Z17" s="1461"/>
      <c r="AA17" s="1461"/>
      <c r="AB17" s="1461"/>
      <c r="AC17" s="1461"/>
      <c r="AD17" s="1461"/>
      <c r="AE17" s="1461"/>
      <c r="AF17" s="1461"/>
      <c r="AG17" s="1461"/>
      <c r="AH17" s="1461"/>
      <c r="AI17" s="1461"/>
      <c r="AJ17" s="1461"/>
      <c r="AK17" s="1461"/>
      <c r="AL17" s="1461"/>
      <c r="AM17" s="1461"/>
      <c r="AN17" s="1461"/>
      <c r="AO17" s="1461"/>
      <c r="AP17" s="1461"/>
      <c r="AQ17" s="1461"/>
      <c r="AR17" s="1461"/>
      <c r="AS17" s="1461"/>
      <c r="AT17" s="1461"/>
      <c r="AU17" s="1461"/>
      <c r="AV17" s="1461"/>
      <c r="AW17" s="1461"/>
      <c r="AX17" s="1462"/>
      <c r="AY17" s="971"/>
    </row>
    <row r="18" spans="1:51" ht="15">
      <c r="A18" s="1444" t="s">
        <v>147</v>
      </c>
      <c r="B18" s="1464"/>
      <c r="C18" s="1465" t="s">
        <v>818</v>
      </c>
      <c r="D18" s="1466"/>
      <c r="E18" s="1466"/>
      <c r="F18" s="1466"/>
      <c r="G18" s="1466"/>
      <c r="H18" s="1466"/>
      <c r="I18" s="1466"/>
      <c r="J18" s="1466"/>
      <c r="K18" s="1466"/>
      <c r="L18" s="1466"/>
      <c r="M18" s="1466"/>
      <c r="N18" s="1466"/>
      <c r="O18" s="1466"/>
      <c r="P18" s="1466"/>
      <c r="Q18" s="1466"/>
      <c r="R18" s="1466"/>
      <c r="S18" s="1466"/>
      <c r="T18" s="1466"/>
      <c r="U18" s="1466"/>
      <c r="V18" s="1466"/>
      <c r="W18" s="1466"/>
      <c r="X18" s="1466"/>
      <c r="Y18" s="1466"/>
      <c r="Z18" s="1466"/>
      <c r="AA18" s="1466"/>
      <c r="AB18" s="1466"/>
      <c r="AC18" s="1466"/>
      <c r="AD18" s="1466"/>
      <c r="AE18" s="1466"/>
      <c r="AF18" s="1466"/>
      <c r="AG18" s="1466"/>
      <c r="AH18" s="1466"/>
      <c r="AI18" s="1466"/>
      <c r="AJ18" s="1466"/>
      <c r="AK18" s="1466"/>
      <c r="AL18" s="1466"/>
      <c r="AM18" s="1466"/>
      <c r="AN18" s="1466"/>
      <c r="AO18" s="1466"/>
      <c r="AP18" s="1466"/>
      <c r="AQ18" s="1466"/>
      <c r="AR18" s="1466"/>
      <c r="AS18" s="1466"/>
      <c r="AT18" s="1466"/>
      <c r="AU18" s="1466"/>
      <c r="AV18" s="1466"/>
      <c r="AW18" s="1466"/>
      <c r="AX18" s="1467">
        <f t="shared" ref="AX18:AX49" si="0">SUM(D18:AW18)</f>
        <v>0</v>
      </c>
      <c r="AY18" s="971"/>
    </row>
    <row r="19" spans="1:51" ht="15">
      <c r="A19" s="1444" t="s">
        <v>151</v>
      </c>
      <c r="B19" s="1468"/>
      <c r="C19" s="1469" t="s">
        <v>728</v>
      </c>
      <c r="D19" s="1466"/>
      <c r="E19" s="1466"/>
      <c r="F19" s="1466"/>
      <c r="G19" s="1466"/>
      <c r="H19" s="1466"/>
      <c r="I19" s="1466"/>
      <c r="J19" s="1466"/>
      <c r="K19" s="1466"/>
      <c r="L19" s="1466"/>
      <c r="M19" s="1466"/>
      <c r="N19" s="1466"/>
      <c r="O19" s="1466"/>
      <c r="P19" s="1466"/>
      <c r="Q19" s="1466"/>
      <c r="R19" s="1466"/>
      <c r="S19" s="1466"/>
      <c r="T19" s="1466"/>
      <c r="U19" s="1466"/>
      <c r="V19" s="1466"/>
      <c r="W19" s="1466"/>
      <c r="X19" s="1466"/>
      <c r="Y19" s="1466"/>
      <c r="Z19" s="1466"/>
      <c r="AA19" s="1466"/>
      <c r="AB19" s="1466"/>
      <c r="AC19" s="1466"/>
      <c r="AD19" s="1466"/>
      <c r="AE19" s="1466"/>
      <c r="AF19" s="1466"/>
      <c r="AG19" s="1466"/>
      <c r="AH19" s="1466"/>
      <c r="AI19" s="1466"/>
      <c r="AJ19" s="1466"/>
      <c r="AK19" s="1466"/>
      <c r="AL19" s="1466"/>
      <c r="AM19" s="1466"/>
      <c r="AN19" s="1466"/>
      <c r="AO19" s="1466"/>
      <c r="AP19" s="1466"/>
      <c r="AQ19" s="1466"/>
      <c r="AR19" s="1466"/>
      <c r="AS19" s="1466"/>
      <c r="AT19" s="1466"/>
      <c r="AU19" s="1466"/>
      <c r="AV19" s="1466"/>
      <c r="AW19" s="1466"/>
      <c r="AX19" s="1467">
        <f t="shared" si="0"/>
        <v>0</v>
      </c>
      <c r="AY19" s="971"/>
    </row>
    <row r="20" spans="1:51" ht="15">
      <c r="A20" s="1444" t="s">
        <v>154</v>
      </c>
      <c r="B20" s="1468"/>
      <c r="C20" s="1469" t="s">
        <v>732</v>
      </c>
      <c r="D20" s="1466"/>
      <c r="E20" s="1466"/>
      <c r="F20" s="1466"/>
      <c r="G20" s="1466"/>
      <c r="H20" s="1466"/>
      <c r="I20" s="1466"/>
      <c r="J20" s="1466"/>
      <c r="K20" s="1466"/>
      <c r="L20" s="1466"/>
      <c r="M20" s="1466"/>
      <c r="N20" s="1466"/>
      <c r="O20" s="1466"/>
      <c r="P20" s="1466"/>
      <c r="Q20" s="1466"/>
      <c r="R20" s="1466"/>
      <c r="S20" s="1466"/>
      <c r="T20" s="1466"/>
      <c r="U20" s="1466"/>
      <c r="V20" s="1466"/>
      <c r="W20" s="1466"/>
      <c r="X20" s="1466"/>
      <c r="Y20" s="1466"/>
      <c r="Z20" s="1466"/>
      <c r="AA20" s="1466"/>
      <c r="AB20" s="1466"/>
      <c r="AC20" s="1466"/>
      <c r="AD20" s="1466"/>
      <c r="AE20" s="1466"/>
      <c r="AF20" s="1466"/>
      <c r="AG20" s="1466"/>
      <c r="AH20" s="1466"/>
      <c r="AI20" s="1466"/>
      <c r="AJ20" s="1466"/>
      <c r="AK20" s="1466"/>
      <c r="AL20" s="1466"/>
      <c r="AM20" s="1466"/>
      <c r="AN20" s="1466"/>
      <c r="AO20" s="1466"/>
      <c r="AP20" s="1466"/>
      <c r="AQ20" s="1466"/>
      <c r="AR20" s="1466"/>
      <c r="AS20" s="1466"/>
      <c r="AT20" s="1466"/>
      <c r="AU20" s="1466"/>
      <c r="AV20" s="1466"/>
      <c r="AW20" s="1466"/>
      <c r="AX20" s="1467">
        <f t="shared" si="0"/>
        <v>0</v>
      </c>
      <c r="AY20" s="971"/>
    </row>
    <row r="21" spans="1:51" ht="15">
      <c r="A21" s="1444" t="s">
        <v>157</v>
      </c>
      <c r="B21" s="1468"/>
      <c r="C21" s="1469" t="s">
        <v>793</v>
      </c>
      <c r="D21" s="1466"/>
      <c r="E21" s="1466"/>
      <c r="F21" s="1466"/>
      <c r="G21" s="1466"/>
      <c r="H21" s="1466"/>
      <c r="I21" s="1466"/>
      <c r="J21" s="1466"/>
      <c r="K21" s="1466"/>
      <c r="L21" s="1466"/>
      <c r="M21" s="1466"/>
      <c r="N21" s="1466"/>
      <c r="O21" s="1466"/>
      <c r="P21" s="1466"/>
      <c r="Q21" s="1466"/>
      <c r="R21" s="1466"/>
      <c r="S21" s="1466"/>
      <c r="T21" s="1466"/>
      <c r="U21" s="1466"/>
      <c r="V21" s="1466"/>
      <c r="W21" s="1466"/>
      <c r="X21" s="1466"/>
      <c r="Y21" s="1466"/>
      <c r="Z21" s="1466"/>
      <c r="AA21" s="1466"/>
      <c r="AB21" s="1466"/>
      <c r="AC21" s="1466"/>
      <c r="AD21" s="1466"/>
      <c r="AE21" s="1466"/>
      <c r="AF21" s="1466"/>
      <c r="AG21" s="1466"/>
      <c r="AH21" s="1466"/>
      <c r="AI21" s="1466"/>
      <c r="AJ21" s="1466"/>
      <c r="AK21" s="1466"/>
      <c r="AL21" s="1466"/>
      <c r="AM21" s="1466"/>
      <c r="AN21" s="1466"/>
      <c r="AO21" s="1466"/>
      <c r="AP21" s="1466"/>
      <c r="AQ21" s="1466"/>
      <c r="AR21" s="1466"/>
      <c r="AS21" s="1466"/>
      <c r="AT21" s="1466"/>
      <c r="AU21" s="1466"/>
      <c r="AV21" s="1466"/>
      <c r="AW21" s="1466"/>
      <c r="AX21" s="1467">
        <f t="shared" si="0"/>
        <v>0</v>
      </c>
      <c r="AY21" s="971"/>
    </row>
    <row r="22" spans="1:51" ht="15">
      <c r="A22" s="1444" t="s">
        <v>213</v>
      </c>
      <c r="B22" s="1468"/>
      <c r="C22" s="1469" t="s">
        <v>794</v>
      </c>
      <c r="D22" s="1466"/>
      <c r="E22" s="1466"/>
      <c r="F22" s="1466"/>
      <c r="G22" s="1466"/>
      <c r="H22" s="1466"/>
      <c r="I22" s="1466"/>
      <c r="J22" s="1466"/>
      <c r="K22" s="1466"/>
      <c r="L22" s="1466"/>
      <c r="M22" s="1466"/>
      <c r="N22" s="1466"/>
      <c r="O22" s="1466"/>
      <c r="P22" s="1466"/>
      <c r="Q22" s="1466"/>
      <c r="R22" s="1466"/>
      <c r="S22" s="1466"/>
      <c r="T22" s="1466"/>
      <c r="U22" s="1466"/>
      <c r="V22" s="1466"/>
      <c r="W22" s="1466"/>
      <c r="X22" s="1466"/>
      <c r="Y22" s="1466"/>
      <c r="Z22" s="1466"/>
      <c r="AA22" s="1466"/>
      <c r="AB22" s="1466"/>
      <c r="AC22" s="1466"/>
      <c r="AD22" s="1466"/>
      <c r="AE22" s="1466"/>
      <c r="AF22" s="1466"/>
      <c r="AG22" s="1466"/>
      <c r="AH22" s="1466"/>
      <c r="AI22" s="1466"/>
      <c r="AJ22" s="1466"/>
      <c r="AK22" s="1466"/>
      <c r="AL22" s="1466"/>
      <c r="AM22" s="1466"/>
      <c r="AN22" s="1466"/>
      <c r="AO22" s="1466"/>
      <c r="AP22" s="1466"/>
      <c r="AQ22" s="1466"/>
      <c r="AR22" s="1466"/>
      <c r="AS22" s="1466"/>
      <c r="AT22" s="1466"/>
      <c r="AU22" s="1466"/>
      <c r="AV22" s="1466"/>
      <c r="AW22" s="1466"/>
      <c r="AX22" s="1467">
        <f t="shared" si="0"/>
        <v>0</v>
      </c>
      <c r="AY22" s="971"/>
    </row>
    <row r="23" spans="1:51" ht="15">
      <c r="A23" s="1444" t="s">
        <v>215</v>
      </c>
      <c r="B23" s="1468"/>
      <c r="C23" s="1469" t="s">
        <v>734</v>
      </c>
      <c r="D23" s="1466"/>
      <c r="E23" s="1466"/>
      <c r="F23" s="1466"/>
      <c r="G23" s="1466"/>
      <c r="H23" s="1466"/>
      <c r="I23" s="1466"/>
      <c r="J23" s="1466"/>
      <c r="K23" s="1466"/>
      <c r="L23" s="1466"/>
      <c r="M23" s="1466"/>
      <c r="N23" s="1466"/>
      <c r="O23" s="1466"/>
      <c r="P23" s="1466"/>
      <c r="Q23" s="1466"/>
      <c r="R23" s="1466"/>
      <c r="S23" s="1466"/>
      <c r="T23" s="1466"/>
      <c r="U23" s="1466"/>
      <c r="V23" s="1466"/>
      <c r="W23" s="1466"/>
      <c r="X23" s="1466"/>
      <c r="Y23" s="1466"/>
      <c r="Z23" s="1466"/>
      <c r="AA23" s="1466"/>
      <c r="AB23" s="1466"/>
      <c r="AC23" s="1466"/>
      <c r="AD23" s="1466"/>
      <c r="AE23" s="1466"/>
      <c r="AF23" s="1466"/>
      <c r="AG23" s="1466"/>
      <c r="AH23" s="1466"/>
      <c r="AI23" s="1466"/>
      <c r="AJ23" s="1466"/>
      <c r="AK23" s="1466"/>
      <c r="AL23" s="1466"/>
      <c r="AM23" s="1466"/>
      <c r="AN23" s="1466"/>
      <c r="AO23" s="1466"/>
      <c r="AP23" s="1466"/>
      <c r="AQ23" s="1466"/>
      <c r="AR23" s="1466"/>
      <c r="AS23" s="1466"/>
      <c r="AT23" s="1466"/>
      <c r="AU23" s="1466"/>
      <c r="AV23" s="1466"/>
      <c r="AW23" s="1466"/>
      <c r="AX23" s="1467">
        <f t="shared" si="0"/>
        <v>0</v>
      </c>
      <c r="AY23" s="971"/>
    </row>
    <row r="24" spans="1:51" ht="15">
      <c r="A24" s="1444" t="s">
        <v>217</v>
      </c>
      <c r="B24" s="1468"/>
      <c r="C24" s="1469" t="s">
        <v>736</v>
      </c>
      <c r="D24" s="1466"/>
      <c r="E24" s="1466"/>
      <c r="F24" s="1466"/>
      <c r="G24" s="1466"/>
      <c r="H24" s="1466"/>
      <c r="I24" s="1466"/>
      <c r="J24" s="1466"/>
      <c r="K24" s="1466"/>
      <c r="L24" s="1466"/>
      <c r="M24" s="1466"/>
      <c r="N24" s="1466"/>
      <c r="O24" s="1466"/>
      <c r="P24" s="1466"/>
      <c r="Q24" s="1466"/>
      <c r="R24" s="1466"/>
      <c r="S24" s="1466"/>
      <c r="T24" s="1466"/>
      <c r="U24" s="1466"/>
      <c r="V24" s="1466"/>
      <c r="W24" s="1466"/>
      <c r="X24" s="1466"/>
      <c r="Y24" s="1466"/>
      <c r="Z24" s="1466"/>
      <c r="AA24" s="1466"/>
      <c r="AB24" s="1466"/>
      <c r="AC24" s="1466"/>
      <c r="AD24" s="1466"/>
      <c r="AE24" s="1466"/>
      <c r="AF24" s="1466"/>
      <c r="AG24" s="1466"/>
      <c r="AH24" s="1466"/>
      <c r="AI24" s="1466"/>
      <c r="AJ24" s="1466"/>
      <c r="AK24" s="1466"/>
      <c r="AL24" s="1466"/>
      <c r="AM24" s="1466"/>
      <c r="AN24" s="1466"/>
      <c r="AO24" s="1466"/>
      <c r="AP24" s="1466"/>
      <c r="AQ24" s="1466"/>
      <c r="AR24" s="1466"/>
      <c r="AS24" s="1466"/>
      <c r="AT24" s="1466"/>
      <c r="AU24" s="1466"/>
      <c r="AV24" s="1466"/>
      <c r="AW24" s="1466"/>
      <c r="AX24" s="1467">
        <f t="shared" si="0"/>
        <v>0</v>
      </c>
      <c r="AY24" s="971"/>
    </row>
    <row r="25" spans="1:51" ht="15">
      <c r="A25" s="1444" t="s">
        <v>219</v>
      </c>
      <c r="B25" s="1468"/>
      <c r="C25" s="1469" t="s">
        <v>738</v>
      </c>
      <c r="D25" s="1466"/>
      <c r="E25" s="1466"/>
      <c r="F25" s="1466"/>
      <c r="G25" s="1466"/>
      <c r="H25" s="1466"/>
      <c r="I25" s="1466"/>
      <c r="J25" s="1466"/>
      <c r="K25" s="1466"/>
      <c r="L25" s="1466"/>
      <c r="M25" s="1466"/>
      <c r="N25" s="1466"/>
      <c r="O25" s="1466"/>
      <c r="P25" s="1466"/>
      <c r="Q25" s="1466"/>
      <c r="R25" s="1466"/>
      <c r="S25" s="1466"/>
      <c r="T25" s="1466"/>
      <c r="U25" s="1466"/>
      <c r="V25" s="1466"/>
      <c r="W25" s="1466"/>
      <c r="X25" s="1466"/>
      <c r="Y25" s="1466"/>
      <c r="Z25" s="1466"/>
      <c r="AA25" s="1466"/>
      <c r="AB25" s="1466"/>
      <c r="AC25" s="1466"/>
      <c r="AD25" s="1466"/>
      <c r="AE25" s="1466"/>
      <c r="AF25" s="1466"/>
      <c r="AG25" s="1466"/>
      <c r="AH25" s="1466"/>
      <c r="AI25" s="1466"/>
      <c r="AJ25" s="1466"/>
      <c r="AK25" s="1466"/>
      <c r="AL25" s="1466"/>
      <c r="AM25" s="1466"/>
      <c r="AN25" s="1466"/>
      <c r="AO25" s="1466"/>
      <c r="AP25" s="1466"/>
      <c r="AQ25" s="1466"/>
      <c r="AR25" s="1466"/>
      <c r="AS25" s="1466"/>
      <c r="AT25" s="1466"/>
      <c r="AU25" s="1466"/>
      <c r="AV25" s="1466"/>
      <c r="AW25" s="1466"/>
      <c r="AX25" s="1467">
        <f t="shared" si="0"/>
        <v>0</v>
      </c>
      <c r="AY25" s="971"/>
    </row>
    <row r="26" spans="1:51" ht="15">
      <c r="A26" s="1444" t="s">
        <v>282</v>
      </c>
      <c r="B26" s="1468"/>
      <c r="C26" s="1469" t="s">
        <v>740</v>
      </c>
      <c r="D26" s="1466"/>
      <c r="E26" s="1466"/>
      <c r="F26" s="1466"/>
      <c r="G26" s="1466"/>
      <c r="H26" s="1466"/>
      <c r="I26" s="1466"/>
      <c r="J26" s="1466"/>
      <c r="K26" s="1466"/>
      <c r="L26" s="1466"/>
      <c r="M26" s="1466"/>
      <c r="N26" s="1466"/>
      <c r="O26" s="1466"/>
      <c r="P26" s="1466"/>
      <c r="Q26" s="1466"/>
      <c r="R26" s="1466"/>
      <c r="S26" s="1466"/>
      <c r="T26" s="1466"/>
      <c r="U26" s="1466"/>
      <c r="V26" s="1466"/>
      <c r="W26" s="1466"/>
      <c r="X26" s="1466"/>
      <c r="Y26" s="1466"/>
      <c r="Z26" s="1466"/>
      <c r="AA26" s="1466"/>
      <c r="AB26" s="1466"/>
      <c r="AC26" s="1466"/>
      <c r="AD26" s="1466"/>
      <c r="AE26" s="1466"/>
      <c r="AF26" s="1466"/>
      <c r="AG26" s="1466"/>
      <c r="AH26" s="1466"/>
      <c r="AI26" s="1466"/>
      <c r="AJ26" s="1466"/>
      <c r="AK26" s="1466"/>
      <c r="AL26" s="1466"/>
      <c r="AM26" s="1466"/>
      <c r="AN26" s="1466"/>
      <c r="AO26" s="1466"/>
      <c r="AP26" s="1466"/>
      <c r="AQ26" s="1466"/>
      <c r="AR26" s="1466"/>
      <c r="AS26" s="1466"/>
      <c r="AT26" s="1466"/>
      <c r="AU26" s="1466"/>
      <c r="AV26" s="1466"/>
      <c r="AW26" s="1466"/>
      <c r="AX26" s="1467">
        <f t="shared" si="0"/>
        <v>0</v>
      </c>
      <c r="AY26" s="971"/>
    </row>
    <row r="27" spans="1:51" ht="15">
      <c r="A27" s="1444" t="s">
        <v>286</v>
      </c>
      <c r="B27" s="1468"/>
      <c r="C27" s="1469" t="s">
        <v>795</v>
      </c>
      <c r="D27" s="1466"/>
      <c r="E27" s="1466"/>
      <c r="F27" s="1466"/>
      <c r="G27" s="1466"/>
      <c r="H27" s="1466"/>
      <c r="I27" s="1466"/>
      <c r="J27" s="1466"/>
      <c r="K27" s="1466"/>
      <c r="L27" s="1466"/>
      <c r="M27" s="1466"/>
      <c r="N27" s="1466"/>
      <c r="O27" s="1466"/>
      <c r="P27" s="1466"/>
      <c r="Q27" s="1466"/>
      <c r="R27" s="1466"/>
      <c r="S27" s="1466"/>
      <c r="T27" s="1466"/>
      <c r="U27" s="1466"/>
      <c r="V27" s="1466"/>
      <c r="W27" s="1466"/>
      <c r="X27" s="1466"/>
      <c r="Y27" s="1466"/>
      <c r="Z27" s="1466"/>
      <c r="AA27" s="1466"/>
      <c r="AB27" s="1466"/>
      <c r="AC27" s="1466"/>
      <c r="AD27" s="1466"/>
      <c r="AE27" s="1466"/>
      <c r="AF27" s="1466"/>
      <c r="AG27" s="1466"/>
      <c r="AH27" s="1466"/>
      <c r="AI27" s="1466"/>
      <c r="AJ27" s="1466"/>
      <c r="AK27" s="1466"/>
      <c r="AL27" s="1466"/>
      <c r="AM27" s="1466"/>
      <c r="AN27" s="1466"/>
      <c r="AO27" s="1466"/>
      <c r="AP27" s="1466"/>
      <c r="AQ27" s="1466"/>
      <c r="AR27" s="1466"/>
      <c r="AS27" s="1466"/>
      <c r="AT27" s="1466"/>
      <c r="AU27" s="1466"/>
      <c r="AV27" s="1466"/>
      <c r="AW27" s="1466"/>
      <c r="AX27" s="1467">
        <f t="shared" si="0"/>
        <v>0</v>
      </c>
      <c r="AY27" s="971"/>
    </row>
    <row r="28" spans="1:51" ht="15">
      <c r="A28" s="1444" t="s">
        <v>290</v>
      </c>
      <c r="B28" s="1468"/>
      <c r="C28" s="1469" t="s">
        <v>796</v>
      </c>
      <c r="D28" s="1466"/>
      <c r="E28" s="1466"/>
      <c r="F28" s="1466"/>
      <c r="G28" s="1466"/>
      <c r="H28" s="1466"/>
      <c r="I28" s="1466"/>
      <c r="J28" s="1466"/>
      <c r="K28" s="1466"/>
      <c r="L28" s="1466"/>
      <c r="M28" s="1466"/>
      <c r="N28" s="1466"/>
      <c r="O28" s="1466"/>
      <c r="P28" s="1466"/>
      <c r="Q28" s="1466"/>
      <c r="R28" s="1466"/>
      <c r="S28" s="1466"/>
      <c r="T28" s="1466"/>
      <c r="U28" s="1466"/>
      <c r="V28" s="1466"/>
      <c r="W28" s="1466"/>
      <c r="X28" s="1466"/>
      <c r="Y28" s="1466"/>
      <c r="Z28" s="1466"/>
      <c r="AA28" s="1466"/>
      <c r="AB28" s="1466"/>
      <c r="AC28" s="1466"/>
      <c r="AD28" s="1466"/>
      <c r="AE28" s="1466"/>
      <c r="AF28" s="1466"/>
      <c r="AG28" s="1466"/>
      <c r="AH28" s="1466"/>
      <c r="AI28" s="1466"/>
      <c r="AJ28" s="1466"/>
      <c r="AK28" s="1466"/>
      <c r="AL28" s="1466"/>
      <c r="AM28" s="1466"/>
      <c r="AN28" s="1466"/>
      <c r="AO28" s="1466"/>
      <c r="AP28" s="1466"/>
      <c r="AQ28" s="1466"/>
      <c r="AR28" s="1466"/>
      <c r="AS28" s="1466"/>
      <c r="AT28" s="1466"/>
      <c r="AU28" s="1466"/>
      <c r="AV28" s="1466"/>
      <c r="AW28" s="1466"/>
      <c r="AX28" s="1467">
        <f t="shared" si="0"/>
        <v>0</v>
      </c>
      <c r="AY28" s="971"/>
    </row>
    <row r="29" spans="1:51" ht="15">
      <c r="A29" s="1444" t="s">
        <v>294</v>
      </c>
      <c r="B29" s="1468"/>
      <c r="C29" s="1469" t="s">
        <v>797</v>
      </c>
      <c r="D29" s="1466"/>
      <c r="E29" s="1466"/>
      <c r="F29" s="1466"/>
      <c r="G29" s="1466"/>
      <c r="H29" s="1466"/>
      <c r="I29" s="1466"/>
      <c r="J29" s="1466"/>
      <c r="K29" s="1466"/>
      <c r="L29" s="1466"/>
      <c r="M29" s="1466"/>
      <c r="N29" s="1466"/>
      <c r="O29" s="1466"/>
      <c r="P29" s="1466"/>
      <c r="Q29" s="1466"/>
      <c r="R29" s="1466"/>
      <c r="S29" s="1466"/>
      <c r="T29" s="1466"/>
      <c r="U29" s="1466"/>
      <c r="V29" s="1466"/>
      <c r="W29" s="1466"/>
      <c r="X29" s="1466"/>
      <c r="Y29" s="1466"/>
      <c r="Z29" s="1466"/>
      <c r="AA29" s="1466"/>
      <c r="AB29" s="1466"/>
      <c r="AC29" s="1466"/>
      <c r="AD29" s="1466"/>
      <c r="AE29" s="1466"/>
      <c r="AF29" s="1466"/>
      <c r="AG29" s="1466"/>
      <c r="AH29" s="1466"/>
      <c r="AI29" s="1466"/>
      <c r="AJ29" s="1466"/>
      <c r="AK29" s="1466"/>
      <c r="AL29" s="1466"/>
      <c r="AM29" s="1466"/>
      <c r="AN29" s="1466"/>
      <c r="AO29" s="1466"/>
      <c r="AP29" s="1466"/>
      <c r="AQ29" s="1466"/>
      <c r="AR29" s="1466"/>
      <c r="AS29" s="1466"/>
      <c r="AT29" s="1466"/>
      <c r="AU29" s="1466"/>
      <c r="AV29" s="1466"/>
      <c r="AW29" s="1466"/>
      <c r="AX29" s="1467">
        <f t="shared" si="0"/>
        <v>0</v>
      </c>
      <c r="AY29" s="971"/>
    </row>
    <row r="30" spans="1:51" ht="15">
      <c r="A30" s="1444" t="s">
        <v>299</v>
      </c>
      <c r="B30" s="1468"/>
      <c r="C30" s="1469" t="s">
        <v>798</v>
      </c>
      <c r="D30" s="1466"/>
      <c r="E30" s="1466"/>
      <c r="F30" s="1466"/>
      <c r="G30" s="1466"/>
      <c r="H30" s="1466"/>
      <c r="I30" s="1466"/>
      <c r="J30" s="1466"/>
      <c r="K30" s="1466"/>
      <c r="L30" s="1466"/>
      <c r="M30" s="1466"/>
      <c r="N30" s="1466"/>
      <c r="O30" s="1466"/>
      <c r="P30" s="1466"/>
      <c r="Q30" s="1466"/>
      <c r="R30" s="1466"/>
      <c r="S30" s="1466"/>
      <c r="T30" s="1466"/>
      <c r="U30" s="1466"/>
      <c r="V30" s="1466"/>
      <c r="W30" s="1466"/>
      <c r="X30" s="1466"/>
      <c r="Y30" s="1466"/>
      <c r="Z30" s="1466"/>
      <c r="AA30" s="1466"/>
      <c r="AB30" s="1466"/>
      <c r="AC30" s="1466"/>
      <c r="AD30" s="1466"/>
      <c r="AE30" s="1466"/>
      <c r="AF30" s="1466"/>
      <c r="AG30" s="1466"/>
      <c r="AH30" s="1466"/>
      <c r="AI30" s="1466"/>
      <c r="AJ30" s="1466"/>
      <c r="AK30" s="1466"/>
      <c r="AL30" s="1466"/>
      <c r="AM30" s="1466"/>
      <c r="AN30" s="1466"/>
      <c r="AO30" s="1466"/>
      <c r="AP30" s="1466"/>
      <c r="AQ30" s="1466"/>
      <c r="AR30" s="1466"/>
      <c r="AS30" s="1466"/>
      <c r="AT30" s="1466"/>
      <c r="AU30" s="1466"/>
      <c r="AV30" s="1466"/>
      <c r="AW30" s="1466"/>
      <c r="AX30" s="1467">
        <f t="shared" si="0"/>
        <v>0</v>
      </c>
      <c r="AY30" s="971"/>
    </row>
    <row r="31" spans="1:51" ht="15">
      <c r="A31" s="1444" t="s">
        <v>302</v>
      </c>
      <c r="B31" s="1468"/>
      <c r="C31" s="1469" t="s">
        <v>792</v>
      </c>
      <c r="D31" s="1466"/>
      <c r="E31" s="1466"/>
      <c r="F31" s="1466"/>
      <c r="G31" s="1466"/>
      <c r="H31" s="1466"/>
      <c r="I31" s="1466"/>
      <c r="J31" s="1466"/>
      <c r="K31" s="1466"/>
      <c r="L31" s="1466"/>
      <c r="M31" s="1466"/>
      <c r="N31" s="1466"/>
      <c r="O31" s="1466"/>
      <c r="P31" s="1466"/>
      <c r="Q31" s="1466"/>
      <c r="R31" s="1466"/>
      <c r="S31" s="1466"/>
      <c r="T31" s="1466"/>
      <c r="U31" s="1466"/>
      <c r="V31" s="1466"/>
      <c r="W31" s="1466"/>
      <c r="X31" s="1466"/>
      <c r="Y31" s="1466"/>
      <c r="Z31" s="1466"/>
      <c r="AA31" s="1466"/>
      <c r="AB31" s="1466"/>
      <c r="AC31" s="1466"/>
      <c r="AD31" s="1466"/>
      <c r="AE31" s="1466"/>
      <c r="AF31" s="1466"/>
      <c r="AG31" s="1466"/>
      <c r="AH31" s="1466"/>
      <c r="AI31" s="1466"/>
      <c r="AJ31" s="1466"/>
      <c r="AK31" s="1466"/>
      <c r="AL31" s="1466"/>
      <c r="AM31" s="1466"/>
      <c r="AN31" s="1466"/>
      <c r="AO31" s="1466"/>
      <c r="AP31" s="1466"/>
      <c r="AQ31" s="1466"/>
      <c r="AR31" s="1466"/>
      <c r="AS31" s="1466"/>
      <c r="AT31" s="1466"/>
      <c r="AU31" s="1466"/>
      <c r="AV31" s="1466"/>
      <c r="AW31" s="1466"/>
      <c r="AX31" s="1467">
        <f t="shared" si="0"/>
        <v>0</v>
      </c>
      <c r="AY31" s="971"/>
    </row>
    <row r="32" spans="1:51" ht="15">
      <c r="A32" s="1444" t="s">
        <v>597</v>
      </c>
      <c r="B32" s="1468"/>
      <c r="C32" s="1469" t="s">
        <v>742</v>
      </c>
      <c r="D32" s="1466"/>
      <c r="E32" s="1466"/>
      <c r="F32" s="1466"/>
      <c r="G32" s="1466"/>
      <c r="H32" s="1466"/>
      <c r="I32" s="1466"/>
      <c r="J32" s="1466"/>
      <c r="K32" s="1466"/>
      <c r="L32" s="1466"/>
      <c r="M32" s="1466"/>
      <c r="N32" s="1466"/>
      <c r="O32" s="1466"/>
      <c r="P32" s="1466"/>
      <c r="Q32" s="1466"/>
      <c r="R32" s="1466"/>
      <c r="S32" s="1466"/>
      <c r="T32" s="1466"/>
      <c r="U32" s="1466"/>
      <c r="V32" s="1466"/>
      <c r="W32" s="1466"/>
      <c r="X32" s="1466"/>
      <c r="Y32" s="1466"/>
      <c r="Z32" s="1466"/>
      <c r="AA32" s="1466"/>
      <c r="AB32" s="1466"/>
      <c r="AC32" s="1466"/>
      <c r="AD32" s="1466"/>
      <c r="AE32" s="1466"/>
      <c r="AF32" s="1466"/>
      <c r="AG32" s="1466"/>
      <c r="AH32" s="1466"/>
      <c r="AI32" s="1466"/>
      <c r="AJ32" s="1466"/>
      <c r="AK32" s="1466"/>
      <c r="AL32" s="1466"/>
      <c r="AM32" s="1466"/>
      <c r="AN32" s="1466"/>
      <c r="AO32" s="1466"/>
      <c r="AP32" s="1466"/>
      <c r="AQ32" s="1466"/>
      <c r="AR32" s="1466"/>
      <c r="AS32" s="1466"/>
      <c r="AT32" s="1466"/>
      <c r="AU32" s="1466"/>
      <c r="AV32" s="1466"/>
      <c r="AW32" s="1466"/>
      <c r="AX32" s="1467">
        <f t="shared" si="0"/>
        <v>0</v>
      </c>
      <c r="AY32" s="971"/>
    </row>
    <row r="33" spans="1:51" ht="15">
      <c r="A33" s="1444" t="s">
        <v>949</v>
      </c>
      <c r="B33" s="1468"/>
      <c r="C33" s="1469" t="s">
        <v>744</v>
      </c>
      <c r="D33" s="1466"/>
      <c r="E33" s="1466"/>
      <c r="F33" s="1466"/>
      <c r="G33" s="1466"/>
      <c r="H33" s="1466"/>
      <c r="I33" s="1466"/>
      <c r="J33" s="1466"/>
      <c r="K33" s="1466"/>
      <c r="L33" s="1466"/>
      <c r="M33" s="1466"/>
      <c r="N33" s="1466"/>
      <c r="O33" s="1466"/>
      <c r="P33" s="1466"/>
      <c r="Q33" s="1466"/>
      <c r="R33" s="1466"/>
      <c r="S33" s="1466"/>
      <c r="T33" s="1466"/>
      <c r="U33" s="1466"/>
      <c r="V33" s="1466"/>
      <c r="W33" s="1466"/>
      <c r="X33" s="1466"/>
      <c r="Y33" s="1466"/>
      <c r="Z33" s="1466"/>
      <c r="AA33" s="1466"/>
      <c r="AB33" s="1466"/>
      <c r="AC33" s="1466"/>
      <c r="AD33" s="1466"/>
      <c r="AE33" s="1466"/>
      <c r="AF33" s="1466"/>
      <c r="AG33" s="1466"/>
      <c r="AH33" s="1466"/>
      <c r="AI33" s="1466"/>
      <c r="AJ33" s="1466"/>
      <c r="AK33" s="1466"/>
      <c r="AL33" s="1466"/>
      <c r="AM33" s="1466"/>
      <c r="AN33" s="1466"/>
      <c r="AO33" s="1466"/>
      <c r="AP33" s="1466"/>
      <c r="AQ33" s="1466"/>
      <c r="AR33" s="1466"/>
      <c r="AS33" s="1466"/>
      <c r="AT33" s="1466"/>
      <c r="AU33" s="1466"/>
      <c r="AV33" s="1466"/>
      <c r="AW33" s="1466"/>
      <c r="AX33" s="1467">
        <f t="shared" si="0"/>
        <v>0</v>
      </c>
      <c r="AY33" s="971"/>
    </row>
    <row r="34" spans="1:51" ht="15">
      <c r="A34" s="1444" t="s">
        <v>950</v>
      </c>
      <c r="B34" s="1468"/>
      <c r="C34" s="1469" t="s">
        <v>746</v>
      </c>
      <c r="D34" s="1466"/>
      <c r="E34" s="1466"/>
      <c r="F34" s="1466"/>
      <c r="G34" s="1466"/>
      <c r="H34" s="1466"/>
      <c r="I34" s="1466"/>
      <c r="J34" s="1466"/>
      <c r="K34" s="1466"/>
      <c r="L34" s="1466"/>
      <c r="M34" s="1466"/>
      <c r="N34" s="1466"/>
      <c r="O34" s="1466"/>
      <c r="P34" s="1466"/>
      <c r="Q34" s="1466"/>
      <c r="R34" s="1466"/>
      <c r="S34" s="1466"/>
      <c r="T34" s="1466"/>
      <c r="U34" s="1466"/>
      <c r="V34" s="1466"/>
      <c r="W34" s="1466"/>
      <c r="X34" s="1466"/>
      <c r="Y34" s="1466"/>
      <c r="Z34" s="1466"/>
      <c r="AA34" s="1466"/>
      <c r="AB34" s="1466"/>
      <c r="AC34" s="1466"/>
      <c r="AD34" s="1466"/>
      <c r="AE34" s="1466"/>
      <c r="AF34" s="1466"/>
      <c r="AG34" s="1466"/>
      <c r="AH34" s="1466"/>
      <c r="AI34" s="1466"/>
      <c r="AJ34" s="1466"/>
      <c r="AK34" s="1466"/>
      <c r="AL34" s="1466"/>
      <c r="AM34" s="1466"/>
      <c r="AN34" s="1466"/>
      <c r="AO34" s="1466"/>
      <c r="AP34" s="1466"/>
      <c r="AQ34" s="1466"/>
      <c r="AR34" s="1466"/>
      <c r="AS34" s="1466"/>
      <c r="AT34" s="1466"/>
      <c r="AU34" s="1466"/>
      <c r="AV34" s="1466"/>
      <c r="AW34" s="1466"/>
      <c r="AX34" s="1467">
        <f t="shared" si="0"/>
        <v>0</v>
      </c>
      <c r="AY34" s="971"/>
    </row>
    <row r="35" spans="1:51" ht="15">
      <c r="A35" s="1444" t="s">
        <v>951</v>
      </c>
      <c r="B35" s="1468"/>
      <c r="C35" s="1469" t="s">
        <v>799</v>
      </c>
      <c r="D35" s="1466"/>
      <c r="E35" s="1466"/>
      <c r="F35" s="1466"/>
      <c r="G35" s="1466"/>
      <c r="H35" s="1466"/>
      <c r="I35" s="1466"/>
      <c r="J35" s="1466"/>
      <c r="K35" s="1466"/>
      <c r="L35" s="1466"/>
      <c r="M35" s="1466"/>
      <c r="N35" s="1466"/>
      <c r="O35" s="1466"/>
      <c r="P35" s="1466"/>
      <c r="Q35" s="1466"/>
      <c r="R35" s="1466"/>
      <c r="S35" s="1466"/>
      <c r="T35" s="1466"/>
      <c r="U35" s="1466"/>
      <c r="V35" s="1466"/>
      <c r="W35" s="1466"/>
      <c r="X35" s="1466"/>
      <c r="Y35" s="1466"/>
      <c r="Z35" s="1466"/>
      <c r="AA35" s="1466"/>
      <c r="AB35" s="1466"/>
      <c r="AC35" s="1466"/>
      <c r="AD35" s="1466"/>
      <c r="AE35" s="1466"/>
      <c r="AF35" s="1466"/>
      <c r="AG35" s="1466"/>
      <c r="AH35" s="1466"/>
      <c r="AI35" s="1466"/>
      <c r="AJ35" s="1466"/>
      <c r="AK35" s="1466"/>
      <c r="AL35" s="1466"/>
      <c r="AM35" s="1466"/>
      <c r="AN35" s="1466"/>
      <c r="AO35" s="1466"/>
      <c r="AP35" s="1466"/>
      <c r="AQ35" s="1466"/>
      <c r="AR35" s="1466"/>
      <c r="AS35" s="1466"/>
      <c r="AT35" s="1466"/>
      <c r="AU35" s="1466"/>
      <c r="AV35" s="1466"/>
      <c r="AW35" s="1466"/>
      <c r="AX35" s="1467">
        <f t="shared" si="0"/>
        <v>0</v>
      </c>
      <c r="AY35" s="971"/>
    </row>
    <row r="36" spans="1:51" ht="15">
      <c r="A36" s="1444" t="s">
        <v>952</v>
      </c>
      <c r="B36" s="1468"/>
      <c r="C36" s="1469" t="s">
        <v>800</v>
      </c>
      <c r="D36" s="1466"/>
      <c r="E36" s="1466"/>
      <c r="F36" s="1466"/>
      <c r="G36" s="1466"/>
      <c r="H36" s="1466"/>
      <c r="I36" s="1466"/>
      <c r="J36" s="1466"/>
      <c r="K36" s="1466"/>
      <c r="L36" s="1466"/>
      <c r="M36" s="1466"/>
      <c r="N36" s="1466"/>
      <c r="O36" s="1466"/>
      <c r="P36" s="1466"/>
      <c r="Q36" s="1466"/>
      <c r="R36" s="1466"/>
      <c r="S36" s="1466"/>
      <c r="T36" s="1466"/>
      <c r="U36" s="1466"/>
      <c r="V36" s="1466"/>
      <c r="W36" s="1466"/>
      <c r="X36" s="1466"/>
      <c r="Y36" s="1466"/>
      <c r="Z36" s="1466"/>
      <c r="AA36" s="1466"/>
      <c r="AB36" s="1466"/>
      <c r="AC36" s="1466"/>
      <c r="AD36" s="1466"/>
      <c r="AE36" s="1466"/>
      <c r="AF36" s="1466"/>
      <c r="AG36" s="1466"/>
      <c r="AH36" s="1466"/>
      <c r="AI36" s="1466"/>
      <c r="AJ36" s="1466"/>
      <c r="AK36" s="1466"/>
      <c r="AL36" s="1466"/>
      <c r="AM36" s="1466"/>
      <c r="AN36" s="1466"/>
      <c r="AO36" s="1466"/>
      <c r="AP36" s="1466"/>
      <c r="AQ36" s="1466"/>
      <c r="AR36" s="1466"/>
      <c r="AS36" s="1466"/>
      <c r="AT36" s="1466"/>
      <c r="AU36" s="1466"/>
      <c r="AV36" s="1466"/>
      <c r="AW36" s="1466"/>
      <c r="AX36" s="1467">
        <f t="shared" si="0"/>
        <v>0</v>
      </c>
      <c r="AY36" s="971"/>
    </row>
    <row r="37" spans="1:51" ht="15">
      <c r="A37" s="1444" t="s">
        <v>953</v>
      </c>
      <c r="B37" s="1468"/>
      <c r="C37" s="1469" t="s">
        <v>801</v>
      </c>
      <c r="D37" s="1466"/>
      <c r="E37" s="1466"/>
      <c r="F37" s="1466"/>
      <c r="G37" s="1466"/>
      <c r="H37" s="1466"/>
      <c r="I37" s="1466"/>
      <c r="J37" s="1466"/>
      <c r="K37" s="1466"/>
      <c r="L37" s="1466"/>
      <c r="M37" s="1466"/>
      <c r="N37" s="1466"/>
      <c r="O37" s="1466"/>
      <c r="P37" s="1466"/>
      <c r="Q37" s="1466"/>
      <c r="R37" s="1466"/>
      <c r="S37" s="1466"/>
      <c r="T37" s="1466"/>
      <c r="U37" s="1466"/>
      <c r="V37" s="1466"/>
      <c r="W37" s="1466"/>
      <c r="X37" s="1466"/>
      <c r="Y37" s="1466"/>
      <c r="Z37" s="1466"/>
      <c r="AA37" s="1466"/>
      <c r="AB37" s="1466"/>
      <c r="AC37" s="1466"/>
      <c r="AD37" s="1466"/>
      <c r="AE37" s="1466"/>
      <c r="AF37" s="1466"/>
      <c r="AG37" s="1466"/>
      <c r="AH37" s="1466"/>
      <c r="AI37" s="1466"/>
      <c r="AJ37" s="1466"/>
      <c r="AK37" s="1466"/>
      <c r="AL37" s="1466"/>
      <c r="AM37" s="1466"/>
      <c r="AN37" s="1466"/>
      <c r="AO37" s="1466"/>
      <c r="AP37" s="1466"/>
      <c r="AQ37" s="1466"/>
      <c r="AR37" s="1466"/>
      <c r="AS37" s="1466"/>
      <c r="AT37" s="1466"/>
      <c r="AU37" s="1466"/>
      <c r="AV37" s="1466"/>
      <c r="AW37" s="1466"/>
      <c r="AX37" s="1467">
        <f t="shared" si="0"/>
        <v>0</v>
      </c>
      <c r="AY37" s="971"/>
    </row>
    <row r="38" spans="1:51" ht="15">
      <c r="A38" s="1444" t="s">
        <v>954</v>
      </c>
      <c r="B38" s="1468"/>
      <c r="C38" s="1469" t="s">
        <v>803</v>
      </c>
      <c r="D38" s="1466"/>
      <c r="E38" s="1466"/>
      <c r="F38" s="1466"/>
      <c r="G38" s="1466"/>
      <c r="H38" s="1466"/>
      <c r="I38" s="1466"/>
      <c r="J38" s="1466"/>
      <c r="K38" s="1466"/>
      <c r="L38" s="1466"/>
      <c r="M38" s="1466"/>
      <c r="N38" s="1466"/>
      <c r="O38" s="1466"/>
      <c r="P38" s="1466"/>
      <c r="Q38" s="1466"/>
      <c r="R38" s="1466"/>
      <c r="S38" s="1466"/>
      <c r="T38" s="1466"/>
      <c r="U38" s="1466"/>
      <c r="V38" s="1466"/>
      <c r="W38" s="1466"/>
      <c r="X38" s="1466"/>
      <c r="Y38" s="1466"/>
      <c r="Z38" s="1466"/>
      <c r="AA38" s="1466"/>
      <c r="AB38" s="1466"/>
      <c r="AC38" s="1466"/>
      <c r="AD38" s="1466"/>
      <c r="AE38" s="1466"/>
      <c r="AF38" s="1466"/>
      <c r="AG38" s="1466"/>
      <c r="AH38" s="1466"/>
      <c r="AI38" s="1466"/>
      <c r="AJ38" s="1466"/>
      <c r="AK38" s="1466"/>
      <c r="AL38" s="1466"/>
      <c r="AM38" s="1466"/>
      <c r="AN38" s="1466"/>
      <c r="AO38" s="1466"/>
      <c r="AP38" s="1466"/>
      <c r="AQ38" s="1466"/>
      <c r="AR38" s="1466"/>
      <c r="AS38" s="1466"/>
      <c r="AT38" s="1466"/>
      <c r="AU38" s="1466"/>
      <c r="AV38" s="1466"/>
      <c r="AW38" s="1466"/>
      <c r="AX38" s="1467">
        <f t="shared" si="0"/>
        <v>0</v>
      </c>
      <c r="AY38" s="971"/>
    </row>
    <row r="39" spans="1:51" ht="15">
      <c r="A39" s="1444" t="s">
        <v>955</v>
      </c>
      <c r="B39" s="1468"/>
      <c r="C39" s="1469" t="s">
        <v>727</v>
      </c>
      <c r="D39" s="1466"/>
      <c r="E39" s="1466"/>
      <c r="F39" s="1466"/>
      <c r="G39" s="1466"/>
      <c r="H39" s="1466"/>
      <c r="I39" s="1466"/>
      <c r="J39" s="1466"/>
      <c r="K39" s="1466"/>
      <c r="L39" s="1466"/>
      <c r="M39" s="1466"/>
      <c r="N39" s="1466"/>
      <c r="O39" s="1466"/>
      <c r="P39" s="1466"/>
      <c r="Q39" s="1466"/>
      <c r="R39" s="1466"/>
      <c r="S39" s="1466"/>
      <c r="T39" s="1466"/>
      <c r="U39" s="1466"/>
      <c r="V39" s="1466"/>
      <c r="W39" s="1466"/>
      <c r="X39" s="1466"/>
      <c r="Y39" s="1466"/>
      <c r="Z39" s="1466"/>
      <c r="AA39" s="1466"/>
      <c r="AB39" s="1466"/>
      <c r="AC39" s="1466"/>
      <c r="AD39" s="1466"/>
      <c r="AE39" s="1466"/>
      <c r="AF39" s="1466"/>
      <c r="AG39" s="1466"/>
      <c r="AH39" s="1466"/>
      <c r="AI39" s="1466"/>
      <c r="AJ39" s="1466"/>
      <c r="AK39" s="1466"/>
      <c r="AL39" s="1466"/>
      <c r="AM39" s="1466"/>
      <c r="AN39" s="1466"/>
      <c r="AO39" s="1466"/>
      <c r="AP39" s="1466"/>
      <c r="AQ39" s="1466"/>
      <c r="AR39" s="1466"/>
      <c r="AS39" s="1466"/>
      <c r="AT39" s="1466"/>
      <c r="AU39" s="1466"/>
      <c r="AV39" s="1466"/>
      <c r="AW39" s="1466"/>
      <c r="AX39" s="1467">
        <f t="shared" si="0"/>
        <v>0</v>
      </c>
      <c r="AY39" s="971"/>
    </row>
    <row r="40" spans="1:51" ht="15">
      <c r="A40" s="1444" t="s">
        <v>956</v>
      </c>
      <c r="B40" s="1468"/>
      <c r="C40" s="1469" t="s">
        <v>748</v>
      </c>
      <c r="D40" s="1466"/>
      <c r="E40" s="1466"/>
      <c r="F40" s="1466"/>
      <c r="G40" s="1466"/>
      <c r="H40" s="1466"/>
      <c r="I40" s="1466"/>
      <c r="J40" s="1466"/>
      <c r="K40" s="1466"/>
      <c r="L40" s="1466"/>
      <c r="M40" s="1466"/>
      <c r="N40" s="1466"/>
      <c r="O40" s="1466"/>
      <c r="P40" s="1466"/>
      <c r="Q40" s="1466"/>
      <c r="R40" s="1466"/>
      <c r="S40" s="1466"/>
      <c r="T40" s="1466"/>
      <c r="U40" s="1466"/>
      <c r="V40" s="1466"/>
      <c r="W40" s="1466"/>
      <c r="X40" s="1466"/>
      <c r="Y40" s="1466"/>
      <c r="Z40" s="1466"/>
      <c r="AA40" s="1466"/>
      <c r="AB40" s="1466"/>
      <c r="AC40" s="1466"/>
      <c r="AD40" s="1466"/>
      <c r="AE40" s="1466"/>
      <c r="AF40" s="1466"/>
      <c r="AG40" s="1466"/>
      <c r="AH40" s="1466"/>
      <c r="AI40" s="1466"/>
      <c r="AJ40" s="1466"/>
      <c r="AK40" s="1466"/>
      <c r="AL40" s="1466"/>
      <c r="AM40" s="1466"/>
      <c r="AN40" s="1466"/>
      <c r="AO40" s="1466"/>
      <c r="AP40" s="1466"/>
      <c r="AQ40" s="1466"/>
      <c r="AR40" s="1466"/>
      <c r="AS40" s="1466"/>
      <c r="AT40" s="1466"/>
      <c r="AU40" s="1466"/>
      <c r="AV40" s="1466"/>
      <c r="AW40" s="1466"/>
      <c r="AX40" s="1467">
        <f t="shared" si="0"/>
        <v>0</v>
      </c>
      <c r="AY40" s="971"/>
    </row>
    <row r="41" spans="1:51" ht="15">
      <c r="A41" s="1444" t="s">
        <v>957</v>
      </c>
      <c r="B41" s="1468"/>
      <c r="C41" s="1469" t="s">
        <v>750</v>
      </c>
      <c r="D41" s="1466"/>
      <c r="E41" s="1466"/>
      <c r="F41" s="1466"/>
      <c r="G41" s="1466"/>
      <c r="H41" s="1466"/>
      <c r="I41" s="1466"/>
      <c r="J41" s="1466"/>
      <c r="K41" s="1466"/>
      <c r="L41" s="1466"/>
      <c r="M41" s="1466"/>
      <c r="N41" s="1466"/>
      <c r="O41" s="1466"/>
      <c r="P41" s="1466"/>
      <c r="Q41" s="1466"/>
      <c r="R41" s="1466"/>
      <c r="S41" s="1466"/>
      <c r="T41" s="1466"/>
      <c r="U41" s="1466"/>
      <c r="V41" s="1466"/>
      <c r="W41" s="1466"/>
      <c r="X41" s="1466"/>
      <c r="Y41" s="1466"/>
      <c r="Z41" s="1466"/>
      <c r="AA41" s="1466"/>
      <c r="AB41" s="1466"/>
      <c r="AC41" s="1466"/>
      <c r="AD41" s="1466"/>
      <c r="AE41" s="1466"/>
      <c r="AF41" s="1466"/>
      <c r="AG41" s="1466"/>
      <c r="AH41" s="1466"/>
      <c r="AI41" s="1466"/>
      <c r="AJ41" s="1466"/>
      <c r="AK41" s="1466"/>
      <c r="AL41" s="1466"/>
      <c r="AM41" s="1466"/>
      <c r="AN41" s="1466"/>
      <c r="AO41" s="1466"/>
      <c r="AP41" s="1466"/>
      <c r="AQ41" s="1466"/>
      <c r="AR41" s="1466"/>
      <c r="AS41" s="1466"/>
      <c r="AT41" s="1466"/>
      <c r="AU41" s="1466"/>
      <c r="AV41" s="1466"/>
      <c r="AW41" s="1466"/>
      <c r="AX41" s="1467">
        <f t="shared" si="0"/>
        <v>0</v>
      </c>
      <c r="AY41" s="971"/>
    </row>
    <row r="42" spans="1:51" ht="15">
      <c r="A42" s="1444" t="s">
        <v>958</v>
      </c>
      <c r="B42" s="1468"/>
      <c r="C42" s="1469" t="s">
        <v>752</v>
      </c>
      <c r="D42" s="1466"/>
      <c r="E42" s="1466"/>
      <c r="F42" s="1466"/>
      <c r="G42" s="1466"/>
      <c r="H42" s="1466"/>
      <c r="I42" s="1466"/>
      <c r="J42" s="1466"/>
      <c r="K42" s="1466"/>
      <c r="L42" s="1466"/>
      <c r="M42" s="1466"/>
      <c r="N42" s="1466"/>
      <c r="O42" s="1466"/>
      <c r="P42" s="1466"/>
      <c r="Q42" s="1466"/>
      <c r="R42" s="1466"/>
      <c r="S42" s="1466"/>
      <c r="T42" s="1466"/>
      <c r="U42" s="1466"/>
      <c r="V42" s="1466"/>
      <c r="W42" s="1466"/>
      <c r="X42" s="1466"/>
      <c r="Y42" s="1466"/>
      <c r="Z42" s="1466"/>
      <c r="AA42" s="1466"/>
      <c r="AB42" s="1466"/>
      <c r="AC42" s="1466"/>
      <c r="AD42" s="1466"/>
      <c r="AE42" s="1466"/>
      <c r="AF42" s="1466"/>
      <c r="AG42" s="1466"/>
      <c r="AH42" s="1466"/>
      <c r="AI42" s="1466"/>
      <c r="AJ42" s="1466"/>
      <c r="AK42" s="1466"/>
      <c r="AL42" s="1466"/>
      <c r="AM42" s="1466"/>
      <c r="AN42" s="1466"/>
      <c r="AO42" s="1466"/>
      <c r="AP42" s="1466"/>
      <c r="AQ42" s="1466"/>
      <c r="AR42" s="1466"/>
      <c r="AS42" s="1466"/>
      <c r="AT42" s="1466"/>
      <c r="AU42" s="1466"/>
      <c r="AV42" s="1466"/>
      <c r="AW42" s="1466"/>
      <c r="AX42" s="1467">
        <f t="shared" si="0"/>
        <v>0</v>
      </c>
      <c r="AY42" s="971"/>
    </row>
    <row r="43" spans="1:51" ht="15">
      <c r="A43" s="1444" t="s">
        <v>959</v>
      </c>
      <c r="B43" s="1468"/>
      <c r="C43" s="1469" t="s">
        <v>729</v>
      </c>
      <c r="D43" s="1466"/>
      <c r="E43" s="1466"/>
      <c r="F43" s="1466"/>
      <c r="G43" s="1466"/>
      <c r="H43" s="1466"/>
      <c r="I43" s="1466"/>
      <c r="J43" s="1466"/>
      <c r="K43" s="1466"/>
      <c r="L43" s="1466"/>
      <c r="M43" s="1466"/>
      <c r="N43" s="1466"/>
      <c r="O43" s="1466"/>
      <c r="P43" s="1466"/>
      <c r="Q43" s="1466"/>
      <c r="R43" s="1466"/>
      <c r="S43" s="1466"/>
      <c r="T43" s="1466"/>
      <c r="U43" s="1466"/>
      <c r="V43" s="1466"/>
      <c r="W43" s="1466"/>
      <c r="X43" s="1466"/>
      <c r="Y43" s="1466"/>
      <c r="Z43" s="1466"/>
      <c r="AA43" s="1466"/>
      <c r="AB43" s="1466"/>
      <c r="AC43" s="1466"/>
      <c r="AD43" s="1466"/>
      <c r="AE43" s="1466"/>
      <c r="AF43" s="1466"/>
      <c r="AG43" s="1466"/>
      <c r="AH43" s="1466"/>
      <c r="AI43" s="1466"/>
      <c r="AJ43" s="1466"/>
      <c r="AK43" s="1466"/>
      <c r="AL43" s="1466"/>
      <c r="AM43" s="1466"/>
      <c r="AN43" s="1466"/>
      <c r="AO43" s="1466"/>
      <c r="AP43" s="1466"/>
      <c r="AQ43" s="1466"/>
      <c r="AR43" s="1466"/>
      <c r="AS43" s="1466"/>
      <c r="AT43" s="1466"/>
      <c r="AU43" s="1466"/>
      <c r="AV43" s="1466"/>
      <c r="AW43" s="1466"/>
      <c r="AX43" s="1467">
        <f t="shared" si="0"/>
        <v>0</v>
      </c>
      <c r="AY43" s="971"/>
    </row>
    <row r="44" spans="1:51" ht="15">
      <c r="A44" s="1444" t="s">
        <v>960</v>
      </c>
      <c r="B44" s="1468"/>
      <c r="C44" s="1469" t="s">
        <v>754</v>
      </c>
      <c r="D44" s="1466"/>
      <c r="E44" s="1466"/>
      <c r="F44" s="1466"/>
      <c r="G44" s="1466"/>
      <c r="H44" s="1466"/>
      <c r="I44" s="1466"/>
      <c r="J44" s="1466"/>
      <c r="K44" s="1466"/>
      <c r="L44" s="1466"/>
      <c r="M44" s="1466"/>
      <c r="N44" s="1466"/>
      <c r="O44" s="1466"/>
      <c r="P44" s="1466"/>
      <c r="Q44" s="1466"/>
      <c r="R44" s="1466"/>
      <c r="S44" s="1466"/>
      <c r="T44" s="1466"/>
      <c r="U44" s="1466"/>
      <c r="V44" s="1466"/>
      <c r="W44" s="1466"/>
      <c r="X44" s="1466"/>
      <c r="Y44" s="1466"/>
      <c r="Z44" s="1466"/>
      <c r="AA44" s="1466"/>
      <c r="AB44" s="1466"/>
      <c r="AC44" s="1466"/>
      <c r="AD44" s="1466"/>
      <c r="AE44" s="1466"/>
      <c r="AF44" s="1466"/>
      <c r="AG44" s="1466"/>
      <c r="AH44" s="1466"/>
      <c r="AI44" s="1466"/>
      <c r="AJ44" s="1466"/>
      <c r="AK44" s="1466"/>
      <c r="AL44" s="1466"/>
      <c r="AM44" s="1466"/>
      <c r="AN44" s="1466"/>
      <c r="AO44" s="1466"/>
      <c r="AP44" s="1466"/>
      <c r="AQ44" s="1466"/>
      <c r="AR44" s="1466"/>
      <c r="AS44" s="1466"/>
      <c r="AT44" s="1466"/>
      <c r="AU44" s="1466"/>
      <c r="AV44" s="1466"/>
      <c r="AW44" s="1466"/>
      <c r="AX44" s="1467">
        <f t="shared" si="0"/>
        <v>0</v>
      </c>
      <c r="AY44" s="971"/>
    </row>
    <row r="45" spans="1:51" ht="15">
      <c r="A45" s="1444" t="s">
        <v>961</v>
      </c>
      <c r="B45" s="1468"/>
      <c r="C45" s="1469" t="s">
        <v>805</v>
      </c>
      <c r="D45" s="1466"/>
      <c r="E45" s="1466"/>
      <c r="F45" s="1466"/>
      <c r="G45" s="1466"/>
      <c r="H45" s="1466"/>
      <c r="I45" s="1466"/>
      <c r="J45" s="1466"/>
      <c r="K45" s="1466"/>
      <c r="L45" s="1466"/>
      <c r="M45" s="1466"/>
      <c r="N45" s="1466"/>
      <c r="O45" s="1466"/>
      <c r="P45" s="1466"/>
      <c r="Q45" s="1466"/>
      <c r="R45" s="1466"/>
      <c r="S45" s="1466"/>
      <c r="T45" s="1466"/>
      <c r="U45" s="1466"/>
      <c r="V45" s="1466"/>
      <c r="W45" s="1466"/>
      <c r="X45" s="1466"/>
      <c r="Y45" s="1466"/>
      <c r="Z45" s="1466"/>
      <c r="AA45" s="1466"/>
      <c r="AB45" s="1466"/>
      <c r="AC45" s="1466"/>
      <c r="AD45" s="1466"/>
      <c r="AE45" s="1466"/>
      <c r="AF45" s="1466"/>
      <c r="AG45" s="1466"/>
      <c r="AH45" s="1466"/>
      <c r="AI45" s="1466"/>
      <c r="AJ45" s="1466"/>
      <c r="AK45" s="1466"/>
      <c r="AL45" s="1466"/>
      <c r="AM45" s="1466"/>
      <c r="AN45" s="1466"/>
      <c r="AO45" s="1466"/>
      <c r="AP45" s="1466"/>
      <c r="AQ45" s="1466"/>
      <c r="AR45" s="1466"/>
      <c r="AS45" s="1466"/>
      <c r="AT45" s="1466"/>
      <c r="AU45" s="1466"/>
      <c r="AV45" s="1466"/>
      <c r="AW45" s="1466"/>
      <c r="AX45" s="1467">
        <f t="shared" si="0"/>
        <v>0</v>
      </c>
      <c r="AY45" s="971"/>
    </row>
    <row r="46" spans="1:51" ht="15">
      <c r="A46" s="1444" t="s">
        <v>962</v>
      </c>
      <c r="B46" s="1468"/>
      <c r="C46" s="1469" t="s">
        <v>807</v>
      </c>
      <c r="D46" s="1466"/>
      <c r="E46" s="1466"/>
      <c r="F46" s="1466"/>
      <c r="G46" s="1466"/>
      <c r="H46" s="1466"/>
      <c r="I46" s="1466"/>
      <c r="J46" s="1466"/>
      <c r="K46" s="1466"/>
      <c r="L46" s="1466"/>
      <c r="M46" s="1466"/>
      <c r="N46" s="1466"/>
      <c r="O46" s="1466"/>
      <c r="P46" s="1466"/>
      <c r="Q46" s="1466"/>
      <c r="R46" s="1466"/>
      <c r="S46" s="1466"/>
      <c r="T46" s="1466"/>
      <c r="U46" s="1466"/>
      <c r="V46" s="1466"/>
      <c r="W46" s="1466"/>
      <c r="X46" s="1466"/>
      <c r="Y46" s="1466"/>
      <c r="Z46" s="1466"/>
      <c r="AA46" s="1466"/>
      <c r="AB46" s="1466"/>
      <c r="AC46" s="1466"/>
      <c r="AD46" s="1466"/>
      <c r="AE46" s="1466"/>
      <c r="AF46" s="1466"/>
      <c r="AG46" s="1466"/>
      <c r="AH46" s="1466"/>
      <c r="AI46" s="1466"/>
      <c r="AJ46" s="1466"/>
      <c r="AK46" s="1466"/>
      <c r="AL46" s="1466"/>
      <c r="AM46" s="1466"/>
      <c r="AN46" s="1466"/>
      <c r="AO46" s="1466"/>
      <c r="AP46" s="1466"/>
      <c r="AQ46" s="1466"/>
      <c r="AR46" s="1466"/>
      <c r="AS46" s="1466"/>
      <c r="AT46" s="1466"/>
      <c r="AU46" s="1466"/>
      <c r="AV46" s="1466"/>
      <c r="AW46" s="1466"/>
      <c r="AX46" s="1467">
        <f t="shared" si="0"/>
        <v>0</v>
      </c>
      <c r="AY46" s="971"/>
    </row>
    <row r="47" spans="1:51" ht="15">
      <c r="A47" s="1444" t="s">
        <v>963</v>
      </c>
      <c r="B47" s="1468"/>
      <c r="C47" s="1469" t="s">
        <v>809</v>
      </c>
      <c r="D47" s="1466"/>
      <c r="E47" s="1466"/>
      <c r="F47" s="1466"/>
      <c r="G47" s="1466"/>
      <c r="H47" s="1466"/>
      <c r="I47" s="1466"/>
      <c r="J47" s="1466"/>
      <c r="K47" s="1466"/>
      <c r="L47" s="1466"/>
      <c r="M47" s="1466"/>
      <c r="N47" s="1466"/>
      <c r="O47" s="1466"/>
      <c r="P47" s="1466"/>
      <c r="Q47" s="1466"/>
      <c r="R47" s="1466"/>
      <c r="S47" s="1466"/>
      <c r="T47" s="1466"/>
      <c r="U47" s="1466"/>
      <c r="V47" s="1466"/>
      <c r="W47" s="1466"/>
      <c r="X47" s="1466"/>
      <c r="Y47" s="1466"/>
      <c r="Z47" s="1466"/>
      <c r="AA47" s="1466"/>
      <c r="AB47" s="1466"/>
      <c r="AC47" s="1466"/>
      <c r="AD47" s="1466"/>
      <c r="AE47" s="1466"/>
      <c r="AF47" s="1466"/>
      <c r="AG47" s="1466"/>
      <c r="AH47" s="1466"/>
      <c r="AI47" s="1466"/>
      <c r="AJ47" s="1466"/>
      <c r="AK47" s="1466"/>
      <c r="AL47" s="1466"/>
      <c r="AM47" s="1466"/>
      <c r="AN47" s="1466"/>
      <c r="AO47" s="1466"/>
      <c r="AP47" s="1466"/>
      <c r="AQ47" s="1466"/>
      <c r="AR47" s="1466"/>
      <c r="AS47" s="1466"/>
      <c r="AT47" s="1466"/>
      <c r="AU47" s="1466"/>
      <c r="AV47" s="1466"/>
      <c r="AW47" s="1466"/>
      <c r="AX47" s="1467">
        <f t="shared" si="0"/>
        <v>0</v>
      </c>
      <c r="AY47" s="971"/>
    </row>
    <row r="48" spans="1:51" ht="15">
      <c r="A48" s="1444" t="s">
        <v>964</v>
      </c>
      <c r="B48" s="1468"/>
      <c r="C48" s="1469" t="s">
        <v>811</v>
      </c>
      <c r="D48" s="1466"/>
      <c r="E48" s="1466"/>
      <c r="F48" s="1466"/>
      <c r="G48" s="1466"/>
      <c r="H48" s="1466"/>
      <c r="I48" s="1466"/>
      <c r="J48" s="1466"/>
      <c r="K48" s="1466"/>
      <c r="L48" s="1466"/>
      <c r="M48" s="1466"/>
      <c r="N48" s="1466"/>
      <c r="O48" s="1466"/>
      <c r="P48" s="1466"/>
      <c r="Q48" s="1466"/>
      <c r="R48" s="1466"/>
      <c r="S48" s="1466"/>
      <c r="T48" s="1466"/>
      <c r="U48" s="1466"/>
      <c r="V48" s="1466"/>
      <c r="W48" s="1466"/>
      <c r="X48" s="1466"/>
      <c r="Y48" s="1466"/>
      <c r="Z48" s="1466"/>
      <c r="AA48" s="1466"/>
      <c r="AB48" s="1466"/>
      <c r="AC48" s="1466"/>
      <c r="AD48" s="1466"/>
      <c r="AE48" s="1466"/>
      <c r="AF48" s="1466"/>
      <c r="AG48" s="1466"/>
      <c r="AH48" s="1466"/>
      <c r="AI48" s="1466"/>
      <c r="AJ48" s="1466"/>
      <c r="AK48" s="1466"/>
      <c r="AL48" s="1466"/>
      <c r="AM48" s="1466"/>
      <c r="AN48" s="1466"/>
      <c r="AO48" s="1466"/>
      <c r="AP48" s="1466"/>
      <c r="AQ48" s="1466"/>
      <c r="AR48" s="1466"/>
      <c r="AS48" s="1466"/>
      <c r="AT48" s="1466"/>
      <c r="AU48" s="1466"/>
      <c r="AV48" s="1466"/>
      <c r="AW48" s="1466"/>
      <c r="AX48" s="1467">
        <f t="shared" si="0"/>
        <v>0</v>
      </c>
      <c r="AY48" s="971"/>
    </row>
    <row r="49" spans="1:51" ht="15">
      <c r="A49" s="1444" t="s">
        <v>965</v>
      </c>
      <c r="B49" s="1468"/>
      <c r="C49" s="1469" t="s">
        <v>813</v>
      </c>
      <c r="D49" s="1466"/>
      <c r="E49" s="1466"/>
      <c r="F49" s="1466"/>
      <c r="G49" s="1466"/>
      <c r="H49" s="1466"/>
      <c r="I49" s="1466"/>
      <c r="J49" s="1466"/>
      <c r="K49" s="1466"/>
      <c r="L49" s="1466"/>
      <c r="M49" s="1466"/>
      <c r="N49" s="1466"/>
      <c r="O49" s="1466"/>
      <c r="P49" s="1466"/>
      <c r="Q49" s="1466"/>
      <c r="R49" s="1466"/>
      <c r="S49" s="1466"/>
      <c r="T49" s="1466"/>
      <c r="U49" s="1466"/>
      <c r="V49" s="1466"/>
      <c r="W49" s="1466"/>
      <c r="X49" s="1466"/>
      <c r="Y49" s="1466"/>
      <c r="Z49" s="1466"/>
      <c r="AA49" s="1466"/>
      <c r="AB49" s="1466"/>
      <c r="AC49" s="1466"/>
      <c r="AD49" s="1466"/>
      <c r="AE49" s="1466"/>
      <c r="AF49" s="1466"/>
      <c r="AG49" s="1466"/>
      <c r="AH49" s="1466"/>
      <c r="AI49" s="1466"/>
      <c r="AJ49" s="1466"/>
      <c r="AK49" s="1466"/>
      <c r="AL49" s="1466"/>
      <c r="AM49" s="1466"/>
      <c r="AN49" s="1466"/>
      <c r="AO49" s="1466"/>
      <c r="AP49" s="1466"/>
      <c r="AQ49" s="1466"/>
      <c r="AR49" s="1466"/>
      <c r="AS49" s="1466"/>
      <c r="AT49" s="1466"/>
      <c r="AU49" s="1466"/>
      <c r="AV49" s="1466"/>
      <c r="AW49" s="1466"/>
      <c r="AX49" s="1467">
        <f t="shared" si="0"/>
        <v>0</v>
      </c>
      <c r="AY49" s="971"/>
    </row>
    <row r="50" spans="1:51" ht="15">
      <c r="A50" s="1444" t="s">
        <v>966</v>
      </c>
      <c r="B50" s="1468"/>
      <c r="C50" s="1469" t="s">
        <v>815</v>
      </c>
      <c r="D50" s="1466"/>
      <c r="E50" s="1466"/>
      <c r="F50" s="1466"/>
      <c r="G50" s="1466"/>
      <c r="H50" s="1466"/>
      <c r="I50" s="1466"/>
      <c r="J50" s="1466"/>
      <c r="K50" s="1466"/>
      <c r="L50" s="1466"/>
      <c r="M50" s="1466"/>
      <c r="N50" s="1466"/>
      <c r="O50" s="1466"/>
      <c r="P50" s="1466"/>
      <c r="Q50" s="1466"/>
      <c r="R50" s="1466"/>
      <c r="S50" s="1466"/>
      <c r="T50" s="1466"/>
      <c r="U50" s="1466"/>
      <c r="V50" s="1466"/>
      <c r="W50" s="1466"/>
      <c r="X50" s="1466"/>
      <c r="Y50" s="1466"/>
      <c r="Z50" s="1466"/>
      <c r="AA50" s="1466"/>
      <c r="AB50" s="1466"/>
      <c r="AC50" s="1466"/>
      <c r="AD50" s="1466"/>
      <c r="AE50" s="1466"/>
      <c r="AF50" s="1466"/>
      <c r="AG50" s="1466"/>
      <c r="AH50" s="1466"/>
      <c r="AI50" s="1466"/>
      <c r="AJ50" s="1466"/>
      <c r="AK50" s="1466"/>
      <c r="AL50" s="1466"/>
      <c r="AM50" s="1466"/>
      <c r="AN50" s="1466"/>
      <c r="AO50" s="1466"/>
      <c r="AP50" s="1466"/>
      <c r="AQ50" s="1466"/>
      <c r="AR50" s="1466"/>
      <c r="AS50" s="1466"/>
      <c r="AT50" s="1466"/>
      <c r="AU50" s="1466"/>
      <c r="AV50" s="1466"/>
      <c r="AW50" s="1466"/>
      <c r="AX50" s="1467">
        <f t="shared" ref="AX50:AX71" si="1">SUM(D50:AW50)</f>
        <v>0</v>
      </c>
      <c r="AY50" s="971"/>
    </row>
    <row r="51" spans="1:51" ht="15">
      <c r="A51" s="1444" t="s">
        <v>967</v>
      </c>
      <c r="B51" s="1468"/>
      <c r="C51" s="1469" t="s">
        <v>756</v>
      </c>
      <c r="D51" s="1466"/>
      <c r="E51" s="1466"/>
      <c r="F51" s="1466"/>
      <c r="G51" s="1466"/>
      <c r="H51" s="1466"/>
      <c r="I51" s="1466"/>
      <c r="J51" s="1466"/>
      <c r="K51" s="1466"/>
      <c r="L51" s="1466"/>
      <c r="M51" s="1466"/>
      <c r="N51" s="1466"/>
      <c r="O51" s="1466"/>
      <c r="P51" s="1466"/>
      <c r="Q51" s="1466"/>
      <c r="R51" s="1466"/>
      <c r="S51" s="1466"/>
      <c r="T51" s="1466"/>
      <c r="U51" s="1466"/>
      <c r="V51" s="1466"/>
      <c r="W51" s="1466"/>
      <c r="X51" s="1466"/>
      <c r="Y51" s="1466"/>
      <c r="Z51" s="1466"/>
      <c r="AA51" s="1466"/>
      <c r="AB51" s="1466"/>
      <c r="AC51" s="1466"/>
      <c r="AD51" s="1466"/>
      <c r="AE51" s="1466"/>
      <c r="AF51" s="1466"/>
      <c r="AG51" s="1466"/>
      <c r="AH51" s="1466"/>
      <c r="AI51" s="1466"/>
      <c r="AJ51" s="1466"/>
      <c r="AK51" s="1466"/>
      <c r="AL51" s="1466"/>
      <c r="AM51" s="1466"/>
      <c r="AN51" s="1466"/>
      <c r="AO51" s="1466"/>
      <c r="AP51" s="1466"/>
      <c r="AQ51" s="1466"/>
      <c r="AR51" s="1466"/>
      <c r="AS51" s="1466"/>
      <c r="AT51" s="1466"/>
      <c r="AU51" s="1466"/>
      <c r="AV51" s="1466"/>
      <c r="AW51" s="1466"/>
      <c r="AX51" s="1467">
        <f t="shared" si="1"/>
        <v>0</v>
      </c>
      <c r="AY51" s="971"/>
    </row>
    <row r="52" spans="1:51" ht="15">
      <c r="A52" s="1444" t="s">
        <v>968</v>
      </c>
      <c r="B52" s="1468"/>
      <c r="C52" s="1469" t="s">
        <v>760</v>
      </c>
      <c r="D52" s="1466"/>
      <c r="E52" s="1466"/>
      <c r="F52" s="1466"/>
      <c r="G52" s="1466"/>
      <c r="H52" s="1466"/>
      <c r="I52" s="1466"/>
      <c r="J52" s="1466"/>
      <c r="K52" s="1466"/>
      <c r="L52" s="1466"/>
      <c r="M52" s="1466"/>
      <c r="N52" s="1466"/>
      <c r="O52" s="1466"/>
      <c r="P52" s="1466"/>
      <c r="Q52" s="1466"/>
      <c r="R52" s="1466"/>
      <c r="S52" s="1466"/>
      <c r="T52" s="1466"/>
      <c r="U52" s="1466"/>
      <c r="V52" s="1466"/>
      <c r="W52" s="1466"/>
      <c r="X52" s="1466"/>
      <c r="Y52" s="1466"/>
      <c r="Z52" s="1466"/>
      <c r="AA52" s="1466"/>
      <c r="AB52" s="1466"/>
      <c r="AC52" s="1466"/>
      <c r="AD52" s="1466"/>
      <c r="AE52" s="1466"/>
      <c r="AF52" s="1466"/>
      <c r="AG52" s="1466"/>
      <c r="AH52" s="1466"/>
      <c r="AI52" s="1466"/>
      <c r="AJ52" s="1466"/>
      <c r="AK52" s="1466"/>
      <c r="AL52" s="1466"/>
      <c r="AM52" s="1466"/>
      <c r="AN52" s="1466"/>
      <c r="AO52" s="1466"/>
      <c r="AP52" s="1466"/>
      <c r="AQ52" s="1466"/>
      <c r="AR52" s="1466"/>
      <c r="AS52" s="1466"/>
      <c r="AT52" s="1466"/>
      <c r="AU52" s="1466"/>
      <c r="AV52" s="1466"/>
      <c r="AW52" s="1466"/>
      <c r="AX52" s="1467">
        <f t="shared" si="1"/>
        <v>0</v>
      </c>
      <c r="AY52" s="971"/>
    </row>
    <row r="53" spans="1:51" ht="15">
      <c r="A53" s="1444" t="s">
        <v>969</v>
      </c>
      <c r="B53" s="1468"/>
      <c r="C53" s="1469" t="s">
        <v>762</v>
      </c>
      <c r="D53" s="1466"/>
      <c r="E53" s="1466"/>
      <c r="F53" s="1466"/>
      <c r="G53" s="1466"/>
      <c r="H53" s="1466"/>
      <c r="I53" s="1466"/>
      <c r="J53" s="1466"/>
      <c r="K53" s="1466"/>
      <c r="L53" s="1466"/>
      <c r="M53" s="1466"/>
      <c r="N53" s="1466"/>
      <c r="O53" s="1466"/>
      <c r="P53" s="1466"/>
      <c r="Q53" s="1466"/>
      <c r="R53" s="1466"/>
      <c r="S53" s="1466"/>
      <c r="T53" s="1466"/>
      <c r="U53" s="1466"/>
      <c r="V53" s="1466"/>
      <c r="W53" s="1466"/>
      <c r="X53" s="1466"/>
      <c r="Y53" s="1466"/>
      <c r="Z53" s="1466"/>
      <c r="AA53" s="1466"/>
      <c r="AB53" s="1466"/>
      <c r="AC53" s="1466"/>
      <c r="AD53" s="1466"/>
      <c r="AE53" s="1466"/>
      <c r="AF53" s="1466"/>
      <c r="AG53" s="1466"/>
      <c r="AH53" s="1466"/>
      <c r="AI53" s="1466"/>
      <c r="AJ53" s="1466"/>
      <c r="AK53" s="1466"/>
      <c r="AL53" s="1466"/>
      <c r="AM53" s="1466"/>
      <c r="AN53" s="1466"/>
      <c r="AO53" s="1466"/>
      <c r="AP53" s="1466"/>
      <c r="AQ53" s="1466"/>
      <c r="AR53" s="1466"/>
      <c r="AS53" s="1466"/>
      <c r="AT53" s="1466"/>
      <c r="AU53" s="1466"/>
      <c r="AV53" s="1466"/>
      <c r="AW53" s="1466"/>
      <c r="AX53" s="1467">
        <f t="shared" si="1"/>
        <v>0</v>
      </c>
      <c r="AY53" s="971"/>
    </row>
    <row r="54" spans="1:51" ht="15">
      <c r="A54" s="1444" t="s">
        <v>970</v>
      </c>
      <c r="B54" s="1468"/>
      <c r="C54" s="1469" t="s">
        <v>764</v>
      </c>
      <c r="D54" s="1466"/>
      <c r="E54" s="1466"/>
      <c r="F54" s="1466"/>
      <c r="G54" s="1466"/>
      <c r="H54" s="1466"/>
      <c r="I54" s="1466"/>
      <c r="J54" s="1466"/>
      <c r="K54" s="1466"/>
      <c r="L54" s="1466"/>
      <c r="M54" s="1466"/>
      <c r="N54" s="1466"/>
      <c r="O54" s="1466"/>
      <c r="P54" s="1466"/>
      <c r="Q54" s="1466"/>
      <c r="R54" s="1466"/>
      <c r="S54" s="1466"/>
      <c r="T54" s="1466"/>
      <c r="U54" s="1466"/>
      <c r="V54" s="1466"/>
      <c r="W54" s="1466"/>
      <c r="X54" s="1466"/>
      <c r="Y54" s="1466"/>
      <c r="Z54" s="1466"/>
      <c r="AA54" s="1466"/>
      <c r="AB54" s="1466"/>
      <c r="AC54" s="1466"/>
      <c r="AD54" s="1466"/>
      <c r="AE54" s="1466"/>
      <c r="AF54" s="1466"/>
      <c r="AG54" s="1466"/>
      <c r="AH54" s="1466"/>
      <c r="AI54" s="1466"/>
      <c r="AJ54" s="1466"/>
      <c r="AK54" s="1466"/>
      <c r="AL54" s="1466"/>
      <c r="AM54" s="1466"/>
      <c r="AN54" s="1466"/>
      <c r="AO54" s="1466"/>
      <c r="AP54" s="1466"/>
      <c r="AQ54" s="1466"/>
      <c r="AR54" s="1466"/>
      <c r="AS54" s="1466"/>
      <c r="AT54" s="1466"/>
      <c r="AU54" s="1466"/>
      <c r="AV54" s="1466"/>
      <c r="AW54" s="1466"/>
      <c r="AX54" s="1467">
        <f t="shared" si="1"/>
        <v>0</v>
      </c>
      <c r="AY54" s="971"/>
    </row>
    <row r="55" spans="1:51" ht="15">
      <c r="A55" s="1444" t="s">
        <v>971</v>
      </c>
      <c r="B55" s="1468"/>
      <c r="C55" s="1469" t="s">
        <v>766</v>
      </c>
      <c r="D55" s="1466"/>
      <c r="E55" s="1466"/>
      <c r="F55" s="1466"/>
      <c r="G55" s="1466"/>
      <c r="H55" s="1466"/>
      <c r="I55" s="1466"/>
      <c r="J55" s="1466"/>
      <c r="K55" s="1466"/>
      <c r="L55" s="1466"/>
      <c r="M55" s="1466"/>
      <c r="N55" s="1466"/>
      <c r="O55" s="1466"/>
      <c r="P55" s="1466"/>
      <c r="Q55" s="1466"/>
      <c r="R55" s="1466"/>
      <c r="S55" s="1466"/>
      <c r="T55" s="1466"/>
      <c r="U55" s="1466"/>
      <c r="V55" s="1466"/>
      <c r="W55" s="1466"/>
      <c r="X55" s="1466"/>
      <c r="Y55" s="1466"/>
      <c r="Z55" s="1466"/>
      <c r="AA55" s="1466"/>
      <c r="AB55" s="1466"/>
      <c r="AC55" s="1466"/>
      <c r="AD55" s="1466"/>
      <c r="AE55" s="1466"/>
      <c r="AF55" s="1466"/>
      <c r="AG55" s="1466"/>
      <c r="AH55" s="1466"/>
      <c r="AI55" s="1466"/>
      <c r="AJ55" s="1466"/>
      <c r="AK55" s="1466"/>
      <c r="AL55" s="1466"/>
      <c r="AM55" s="1466"/>
      <c r="AN55" s="1466"/>
      <c r="AO55" s="1466"/>
      <c r="AP55" s="1466"/>
      <c r="AQ55" s="1466"/>
      <c r="AR55" s="1466"/>
      <c r="AS55" s="1466"/>
      <c r="AT55" s="1466"/>
      <c r="AU55" s="1466"/>
      <c r="AV55" s="1466"/>
      <c r="AW55" s="1466"/>
      <c r="AX55" s="1467">
        <f t="shared" si="1"/>
        <v>0</v>
      </c>
      <c r="AY55" s="971"/>
    </row>
    <row r="56" spans="1:51" ht="15">
      <c r="A56" s="1444" t="s">
        <v>972</v>
      </c>
      <c r="B56" s="1468"/>
      <c r="C56" s="1469" t="s">
        <v>768</v>
      </c>
      <c r="D56" s="1466"/>
      <c r="E56" s="1466"/>
      <c r="F56" s="1466"/>
      <c r="G56" s="1466"/>
      <c r="H56" s="1466"/>
      <c r="I56" s="1466"/>
      <c r="J56" s="1466"/>
      <c r="K56" s="1466"/>
      <c r="L56" s="1466"/>
      <c r="M56" s="1466"/>
      <c r="N56" s="1466"/>
      <c r="O56" s="1466"/>
      <c r="P56" s="1466"/>
      <c r="Q56" s="1466"/>
      <c r="R56" s="1466"/>
      <c r="S56" s="1466"/>
      <c r="T56" s="1466"/>
      <c r="U56" s="1466"/>
      <c r="V56" s="1466"/>
      <c r="W56" s="1466"/>
      <c r="X56" s="1466"/>
      <c r="Y56" s="1466"/>
      <c r="Z56" s="1466"/>
      <c r="AA56" s="1466"/>
      <c r="AB56" s="1466"/>
      <c r="AC56" s="1466"/>
      <c r="AD56" s="1466"/>
      <c r="AE56" s="1466"/>
      <c r="AF56" s="1466"/>
      <c r="AG56" s="1466"/>
      <c r="AH56" s="1466"/>
      <c r="AI56" s="1466"/>
      <c r="AJ56" s="1466"/>
      <c r="AK56" s="1466"/>
      <c r="AL56" s="1466"/>
      <c r="AM56" s="1466"/>
      <c r="AN56" s="1466"/>
      <c r="AO56" s="1466"/>
      <c r="AP56" s="1466"/>
      <c r="AQ56" s="1466"/>
      <c r="AR56" s="1466"/>
      <c r="AS56" s="1466"/>
      <c r="AT56" s="1466"/>
      <c r="AU56" s="1466"/>
      <c r="AV56" s="1466"/>
      <c r="AW56" s="1466"/>
      <c r="AX56" s="1467">
        <f t="shared" si="1"/>
        <v>0</v>
      </c>
      <c r="AY56" s="971"/>
    </row>
    <row r="57" spans="1:51" ht="15">
      <c r="A57" s="1444" t="s">
        <v>973</v>
      </c>
      <c r="B57" s="1468"/>
      <c r="C57" s="1469" t="s">
        <v>770</v>
      </c>
      <c r="D57" s="1466"/>
      <c r="E57" s="1466"/>
      <c r="F57" s="1466"/>
      <c r="G57" s="1466"/>
      <c r="H57" s="1466"/>
      <c r="I57" s="1466"/>
      <c r="J57" s="1466"/>
      <c r="K57" s="1466"/>
      <c r="L57" s="1466"/>
      <c r="M57" s="1466"/>
      <c r="N57" s="1466"/>
      <c r="O57" s="1466"/>
      <c r="P57" s="1466"/>
      <c r="Q57" s="1466"/>
      <c r="R57" s="1466"/>
      <c r="S57" s="1466"/>
      <c r="T57" s="1466"/>
      <c r="U57" s="1466"/>
      <c r="V57" s="1466"/>
      <c r="W57" s="1466"/>
      <c r="X57" s="1466"/>
      <c r="Y57" s="1466"/>
      <c r="Z57" s="1466"/>
      <c r="AA57" s="1466"/>
      <c r="AB57" s="1466"/>
      <c r="AC57" s="1466"/>
      <c r="AD57" s="1466"/>
      <c r="AE57" s="1466"/>
      <c r="AF57" s="1466"/>
      <c r="AG57" s="1466"/>
      <c r="AH57" s="1466"/>
      <c r="AI57" s="1466"/>
      <c r="AJ57" s="1466"/>
      <c r="AK57" s="1466"/>
      <c r="AL57" s="1466"/>
      <c r="AM57" s="1466"/>
      <c r="AN57" s="1466"/>
      <c r="AO57" s="1466"/>
      <c r="AP57" s="1466"/>
      <c r="AQ57" s="1466"/>
      <c r="AR57" s="1466"/>
      <c r="AS57" s="1466"/>
      <c r="AT57" s="1466"/>
      <c r="AU57" s="1466"/>
      <c r="AV57" s="1466"/>
      <c r="AW57" s="1466"/>
      <c r="AX57" s="1467">
        <f t="shared" si="1"/>
        <v>0</v>
      </c>
      <c r="AY57" s="971"/>
    </row>
    <row r="58" spans="1:51" ht="15">
      <c r="A58" s="1444" t="s">
        <v>974</v>
      </c>
      <c r="B58" s="1468"/>
      <c r="C58" s="1469" t="s">
        <v>772</v>
      </c>
      <c r="D58" s="1466"/>
      <c r="E58" s="1466"/>
      <c r="F58" s="1466"/>
      <c r="G58" s="1466"/>
      <c r="H58" s="1466"/>
      <c r="I58" s="1466"/>
      <c r="J58" s="1466"/>
      <c r="K58" s="1466"/>
      <c r="L58" s="1466"/>
      <c r="M58" s="1466"/>
      <c r="N58" s="1466"/>
      <c r="O58" s="1466"/>
      <c r="P58" s="1466"/>
      <c r="Q58" s="1466"/>
      <c r="R58" s="1466"/>
      <c r="S58" s="1466"/>
      <c r="T58" s="1466"/>
      <c r="U58" s="1466"/>
      <c r="V58" s="1466"/>
      <c r="W58" s="1466"/>
      <c r="X58" s="1466"/>
      <c r="Y58" s="1466"/>
      <c r="Z58" s="1466"/>
      <c r="AA58" s="1466"/>
      <c r="AB58" s="1466"/>
      <c r="AC58" s="1466"/>
      <c r="AD58" s="1466"/>
      <c r="AE58" s="1466"/>
      <c r="AF58" s="1466"/>
      <c r="AG58" s="1466"/>
      <c r="AH58" s="1466"/>
      <c r="AI58" s="1466"/>
      <c r="AJ58" s="1466"/>
      <c r="AK58" s="1466"/>
      <c r="AL58" s="1466"/>
      <c r="AM58" s="1466"/>
      <c r="AN58" s="1466"/>
      <c r="AO58" s="1466"/>
      <c r="AP58" s="1466"/>
      <c r="AQ58" s="1466"/>
      <c r="AR58" s="1466"/>
      <c r="AS58" s="1466"/>
      <c r="AT58" s="1466"/>
      <c r="AU58" s="1466"/>
      <c r="AV58" s="1466"/>
      <c r="AW58" s="1466"/>
      <c r="AX58" s="1467">
        <f t="shared" si="1"/>
        <v>0</v>
      </c>
      <c r="AY58" s="971"/>
    </row>
    <row r="59" spans="1:51" ht="15">
      <c r="A59" s="1444" t="s">
        <v>975</v>
      </c>
      <c r="B59" s="1468"/>
      <c r="C59" s="1469" t="s">
        <v>776</v>
      </c>
      <c r="D59" s="1466"/>
      <c r="E59" s="1466"/>
      <c r="F59" s="1466"/>
      <c r="G59" s="1466"/>
      <c r="H59" s="1466"/>
      <c r="I59" s="1466"/>
      <c r="J59" s="1466"/>
      <c r="K59" s="1466"/>
      <c r="L59" s="1466"/>
      <c r="M59" s="1466"/>
      <c r="N59" s="1466"/>
      <c r="O59" s="1466"/>
      <c r="P59" s="1466"/>
      <c r="Q59" s="1466"/>
      <c r="R59" s="1466"/>
      <c r="S59" s="1466"/>
      <c r="T59" s="1466"/>
      <c r="U59" s="1466"/>
      <c r="V59" s="1466"/>
      <c r="W59" s="1466"/>
      <c r="X59" s="1466"/>
      <c r="Y59" s="1466"/>
      <c r="Z59" s="1466"/>
      <c r="AA59" s="1466"/>
      <c r="AB59" s="1466"/>
      <c r="AC59" s="1466"/>
      <c r="AD59" s="1466"/>
      <c r="AE59" s="1466"/>
      <c r="AF59" s="1466"/>
      <c r="AG59" s="1466"/>
      <c r="AH59" s="1466"/>
      <c r="AI59" s="1466"/>
      <c r="AJ59" s="1466"/>
      <c r="AK59" s="1466"/>
      <c r="AL59" s="1466"/>
      <c r="AM59" s="1466"/>
      <c r="AN59" s="1466"/>
      <c r="AO59" s="1466"/>
      <c r="AP59" s="1466"/>
      <c r="AQ59" s="1466"/>
      <c r="AR59" s="1466"/>
      <c r="AS59" s="1466"/>
      <c r="AT59" s="1466"/>
      <c r="AU59" s="1466"/>
      <c r="AV59" s="1466"/>
      <c r="AW59" s="1466"/>
      <c r="AX59" s="1467">
        <f t="shared" si="1"/>
        <v>0</v>
      </c>
      <c r="AY59" s="971"/>
    </row>
    <row r="60" spans="1:51" ht="15">
      <c r="A60" s="1444" t="s">
        <v>976</v>
      </c>
      <c r="B60" s="1468"/>
      <c r="C60" s="1469" t="s">
        <v>774</v>
      </c>
      <c r="D60" s="1466"/>
      <c r="E60" s="1466"/>
      <c r="F60" s="1466"/>
      <c r="G60" s="1466"/>
      <c r="H60" s="1466"/>
      <c r="I60" s="1466"/>
      <c r="J60" s="1466"/>
      <c r="K60" s="1466"/>
      <c r="L60" s="1466"/>
      <c r="M60" s="1466"/>
      <c r="N60" s="1466"/>
      <c r="O60" s="1466"/>
      <c r="P60" s="1466"/>
      <c r="Q60" s="1466"/>
      <c r="R60" s="1466"/>
      <c r="S60" s="1466"/>
      <c r="T60" s="1466"/>
      <c r="U60" s="1466"/>
      <c r="V60" s="1466"/>
      <c r="W60" s="1466"/>
      <c r="X60" s="1466"/>
      <c r="Y60" s="1466"/>
      <c r="Z60" s="1466"/>
      <c r="AA60" s="1466"/>
      <c r="AB60" s="1466"/>
      <c r="AC60" s="1466"/>
      <c r="AD60" s="1466"/>
      <c r="AE60" s="1466"/>
      <c r="AF60" s="1466"/>
      <c r="AG60" s="1466"/>
      <c r="AH60" s="1466"/>
      <c r="AI60" s="1466"/>
      <c r="AJ60" s="1466"/>
      <c r="AK60" s="1466"/>
      <c r="AL60" s="1466"/>
      <c r="AM60" s="1466"/>
      <c r="AN60" s="1466"/>
      <c r="AO60" s="1466"/>
      <c r="AP60" s="1466"/>
      <c r="AQ60" s="1466"/>
      <c r="AR60" s="1466"/>
      <c r="AS60" s="1466"/>
      <c r="AT60" s="1466"/>
      <c r="AU60" s="1466"/>
      <c r="AV60" s="1466"/>
      <c r="AW60" s="1466"/>
      <c r="AX60" s="1467">
        <f t="shared" si="1"/>
        <v>0</v>
      </c>
      <c r="AY60" s="971"/>
    </row>
    <row r="61" spans="1:51" ht="15">
      <c r="A61" s="1444" t="s">
        <v>977</v>
      </c>
      <c r="B61" s="1468"/>
      <c r="C61" s="1469" t="s">
        <v>778</v>
      </c>
      <c r="D61" s="1466"/>
      <c r="E61" s="1466"/>
      <c r="F61" s="1466"/>
      <c r="G61" s="1466"/>
      <c r="H61" s="1466"/>
      <c r="I61" s="1466"/>
      <c r="J61" s="1466"/>
      <c r="K61" s="1466"/>
      <c r="L61" s="1466"/>
      <c r="M61" s="1466"/>
      <c r="N61" s="1466"/>
      <c r="O61" s="1466"/>
      <c r="P61" s="1466"/>
      <c r="Q61" s="1466"/>
      <c r="R61" s="1466"/>
      <c r="S61" s="1466"/>
      <c r="T61" s="1466"/>
      <c r="U61" s="1466"/>
      <c r="V61" s="1466"/>
      <c r="W61" s="1466"/>
      <c r="X61" s="1466"/>
      <c r="Y61" s="1466"/>
      <c r="Z61" s="1466"/>
      <c r="AA61" s="1466"/>
      <c r="AB61" s="1466"/>
      <c r="AC61" s="1466"/>
      <c r="AD61" s="1466"/>
      <c r="AE61" s="1466"/>
      <c r="AF61" s="1466"/>
      <c r="AG61" s="1466"/>
      <c r="AH61" s="1466"/>
      <c r="AI61" s="1466"/>
      <c r="AJ61" s="1466"/>
      <c r="AK61" s="1466"/>
      <c r="AL61" s="1466"/>
      <c r="AM61" s="1466"/>
      <c r="AN61" s="1466"/>
      <c r="AO61" s="1466"/>
      <c r="AP61" s="1466"/>
      <c r="AQ61" s="1466"/>
      <c r="AR61" s="1466"/>
      <c r="AS61" s="1466"/>
      <c r="AT61" s="1466"/>
      <c r="AU61" s="1466"/>
      <c r="AV61" s="1466"/>
      <c r="AW61" s="1466"/>
      <c r="AX61" s="1467">
        <f t="shared" si="1"/>
        <v>0</v>
      </c>
      <c r="AY61" s="971"/>
    </row>
    <row r="62" spans="1:51" ht="15">
      <c r="A62" s="1444" t="s">
        <v>978</v>
      </c>
      <c r="B62" s="1468"/>
      <c r="C62" s="1469" t="s">
        <v>780</v>
      </c>
      <c r="D62" s="1466"/>
      <c r="E62" s="1466"/>
      <c r="F62" s="1466"/>
      <c r="G62" s="1466"/>
      <c r="H62" s="1466"/>
      <c r="I62" s="1466"/>
      <c r="J62" s="1466"/>
      <c r="K62" s="1466"/>
      <c r="L62" s="1466"/>
      <c r="M62" s="1466"/>
      <c r="N62" s="1466"/>
      <c r="O62" s="1466"/>
      <c r="P62" s="1466"/>
      <c r="Q62" s="1466"/>
      <c r="R62" s="1466"/>
      <c r="S62" s="1466"/>
      <c r="T62" s="1466"/>
      <c r="U62" s="1466"/>
      <c r="V62" s="1466"/>
      <c r="W62" s="1466"/>
      <c r="X62" s="1466"/>
      <c r="Y62" s="1466"/>
      <c r="Z62" s="1466"/>
      <c r="AA62" s="1466"/>
      <c r="AB62" s="1466"/>
      <c r="AC62" s="1466"/>
      <c r="AD62" s="1466"/>
      <c r="AE62" s="1466"/>
      <c r="AF62" s="1466"/>
      <c r="AG62" s="1466"/>
      <c r="AH62" s="1466"/>
      <c r="AI62" s="1466"/>
      <c r="AJ62" s="1466"/>
      <c r="AK62" s="1466"/>
      <c r="AL62" s="1466"/>
      <c r="AM62" s="1466"/>
      <c r="AN62" s="1466"/>
      <c r="AO62" s="1466"/>
      <c r="AP62" s="1466"/>
      <c r="AQ62" s="1466"/>
      <c r="AR62" s="1466"/>
      <c r="AS62" s="1466"/>
      <c r="AT62" s="1466"/>
      <c r="AU62" s="1466"/>
      <c r="AV62" s="1466"/>
      <c r="AW62" s="1466"/>
      <c r="AX62" s="1467">
        <f t="shared" si="1"/>
        <v>0</v>
      </c>
      <c r="AY62" s="971"/>
    </row>
    <row r="63" spans="1:51" ht="15">
      <c r="A63" s="1444" t="s">
        <v>979</v>
      </c>
      <c r="B63" s="1468"/>
      <c r="C63" s="1469" t="s">
        <v>788</v>
      </c>
      <c r="D63" s="1466"/>
      <c r="E63" s="1466"/>
      <c r="F63" s="1466"/>
      <c r="G63" s="1466"/>
      <c r="H63" s="1466"/>
      <c r="I63" s="1466"/>
      <c r="J63" s="1466"/>
      <c r="K63" s="1466"/>
      <c r="L63" s="1466"/>
      <c r="M63" s="1466"/>
      <c r="N63" s="1466"/>
      <c r="O63" s="1466"/>
      <c r="P63" s="1466"/>
      <c r="Q63" s="1466"/>
      <c r="R63" s="1466"/>
      <c r="S63" s="1466"/>
      <c r="T63" s="1466"/>
      <c r="U63" s="1466"/>
      <c r="V63" s="1466"/>
      <c r="W63" s="1466"/>
      <c r="X63" s="1466"/>
      <c r="Y63" s="1466"/>
      <c r="Z63" s="1466"/>
      <c r="AA63" s="1466"/>
      <c r="AB63" s="1466"/>
      <c r="AC63" s="1466"/>
      <c r="AD63" s="1466"/>
      <c r="AE63" s="1466"/>
      <c r="AF63" s="1466"/>
      <c r="AG63" s="1466"/>
      <c r="AH63" s="1466"/>
      <c r="AI63" s="1466"/>
      <c r="AJ63" s="1466"/>
      <c r="AK63" s="1466"/>
      <c r="AL63" s="1466"/>
      <c r="AM63" s="1466"/>
      <c r="AN63" s="1466"/>
      <c r="AO63" s="1466"/>
      <c r="AP63" s="1466"/>
      <c r="AQ63" s="1466"/>
      <c r="AR63" s="1466"/>
      <c r="AS63" s="1466"/>
      <c r="AT63" s="1466"/>
      <c r="AU63" s="1466"/>
      <c r="AV63" s="1466"/>
      <c r="AW63" s="1466"/>
      <c r="AX63" s="1467">
        <f t="shared" si="1"/>
        <v>0</v>
      </c>
      <c r="AY63" s="971"/>
    </row>
    <row r="64" spans="1:51" ht="15">
      <c r="A64" s="1444" t="s">
        <v>980</v>
      </c>
      <c r="B64" s="1468"/>
      <c r="C64" s="1469" t="s">
        <v>786</v>
      </c>
      <c r="D64" s="1466"/>
      <c r="E64" s="1466"/>
      <c r="F64" s="1466"/>
      <c r="G64" s="1466"/>
      <c r="H64" s="1466"/>
      <c r="I64" s="1466"/>
      <c r="J64" s="1466"/>
      <c r="K64" s="1466"/>
      <c r="L64" s="1466"/>
      <c r="M64" s="1466"/>
      <c r="N64" s="1466"/>
      <c r="O64" s="1466"/>
      <c r="P64" s="1466"/>
      <c r="Q64" s="1466"/>
      <c r="R64" s="1466"/>
      <c r="S64" s="1466"/>
      <c r="T64" s="1466"/>
      <c r="U64" s="1466"/>
      <c r="V64" s="1466"/>
      <c r="W64" s="1466"/>
      <c r="X64" s="1466"/>
      <c r="Y64" s="1466"/>
      <c r="Z64" s="1466"/>
      <c r="AA64" s="1466"/>
      <c r="AB64" s="1466"/>
      <c r="AC64" s="1466"/>
      <c r="AD64" s="1466"/>
      <c r="AE64" s="1466"/>
      <c r="AF64" s="1466"/>
      <c r="AG64" s="1466"/>
      <c r="AH64" s="1466"/>
      <c r="AI64" s="1466"/>
      <c r="AJ64" s="1466"/>
      <c r="AK64" s="1466"/>
      <c r="AL64" s="1466"/>
      <c r="AM64" s="1466"/>
      <c r="AN64" s="1466"/>
      <c r="AO64" s="1466"/>
      <c r="AP64" s="1466"/>
      <c r="AQ64" s="1466"/>
      <c r="AR64" s="1466"/>
      <c r="AS64" s="1466"/>
      <c r="AT64" s="1466"/>
      <c r="AU64" s="1466"/>
      <c r="AV64" s="1466"/>
      <c r="AW64" s="1466"/>
      <c r="AX64" s="1467">
        <f t="shared" si="1"/>
        <v>0</v>
      </c>
      <c r="AY64" s="971"/>
    </row>
    <row r="65" spans="1:51" ht="15">
      <c r="A65" s="1444" t="s">
        <v>981</v>
      </c>
      <c r="B65" s="1468"/>
      <c r="C65" s="1469" t="s">
        <v>782</v>
      </c>
      <c r="D65" s="1466"/>
      <c r="E65" s="1466"/>
      <c r="F65" s="1466"/>
      <c r="G65" s="1466"/>
      <c r="H65" s="1466"/>
      <c r="I65" s="1466"/>
      <c r="J65" s="1466"/>
      <c r="K65" s="1466"/>
      <c r="L65" s="1466"/>
      <c r="M65" s="1466"/>
      <c r="N65" s="1466"/>
      <c r="O65" s="1466"/>
      <c r="P65" s="1466"/>
      <c r="Q65" s="1466"/>
      <c r="R65" s="1466"/>
      <c r="S65" s="1466"/>
      <c r="T65" s="1466"/>
      <c r="U65" s="1466"/>
      <c r="V65" s="1466"/>
      <c r="W65" s="1466"/>
      <c r="X65" s="1466"/>
      <c r="Y65" s="1466"/>
      <c r="Z65" s="1466"/>
      <c r="AA65" s="1466"/>
      <c r="AB65" s="1466"/>
      <c r="AC65" s="1466"/>
      <c r="AD65" s="1466"/>
      <c r="AE65" s="1466"/>
      <c r="AF65" s="1466"/>
      <c r="AG65" s="1466"/>
      <c r="AH65" s="1466"/>
      <c r="AI65" s="1466"/>
      <c r="AJ65" s="1466"/>
      <c r="AK65" s="1466"/>
      <c r="AL65" s="1466"/>
      <c r="AM65" s="1466"/>
      <c r="AN65" s="1466"/>
      <c r="AO65" s="1466"/>
      <c r="AP65" s="1466"/>
      <c r="AQ65" s="1466"/>
      <c r="AR65" s="1466"/>
      <c r="AS65" s="1466"/>
      <c r="AT65" s="1466"/>
      <c r="AU65" s="1466"/>
      <c r="AV65" s="1466"/>
      <c r="AW65" s="1466"/>
      <c r="AX65" s="1467">
        <f t="shared" si="1"/>
        <v>0</v>
      </c>
      <c r="AY65" s="971"/>
    </row>
    <row r="66" spans="1:51" ht="15">
      <c r="A66" s="1444" t="s">
        <v>982</v>
      </c>
      <c r="B66" s="1468"/>
      <c r="C66" s="1469" t="s">
        <v>784</v>
      </c>
      <c r="D66" s="1466"/>
      <c r="E66" s="1466"/>
      <c r="F66" s="1466"/>
      <c r="G66" s="1466"/>
      <c r="H66" s="1466"/>
      <c r="I66" s="1466"/>
      <c r="J66" s="1466"/>
      <c r="K66" s="1466"/>
      <c r="L66" s="1466"/>
      <c r="M66" s="1466"/>
      <c r="N66" s="1466"/>
      <c r="O66" s="1466"/>
      <c r="P66" s="1466"/>
      <c r="Q66" s="1466"/>
      <c r="R66" s="1466"/>
      <c r="S66" s="1466"/>
      <c r="T66" s="1466"/>
      <c r="U66" s="1466"/>
      <c r="V66" s="1466"/>
      <c r="W66" s="1466"/>
      <c r="X66" s="1466"/>
      <c r="Y66" s="1466"/>
      <c r="Z66" s="1466"/>
      <c r="AA66" s="1466"/>
      <c r="AB66" s="1466"/>
      <c r="AC66" s="1466"/>
      <c r="AD66" s="1466"/>
      <c r="AE66" s="1466"/>
      <c r="AF66" s="1466"/>
      <c r="AG66" s="1466"/>
      <c r="AH66" s="1466"/>
      <c r="AI66" s="1466"/>
      <c r="AJ66" s="1466"/>
      <c r="AK66" s="1466"/>
      <c r="AL66" s="1466"/>
      <c r="AM66" s="1466"/>
      <c r="AN66" s="1466"/>
      <c r="AO66" s="1466"/>
      <c r="AP66" s="1466"/>
      <c r="AQ66" s="1466"/>
      <c r="AR66" s="1466"/>
      <c r="AS66" s="1466"/>
      <c r="AT66" s="1466"/>
      <c r="AU66" s="1466"/>
      <c r="AV66" s="1466"/>
      <c r="AW66" s="1466"/>
      <c r="AX66" s="1467">
        <f t="shared" si="1"/>
        <v>0</v>
      </c>
      <c r="AY66" s="971"/>
    </row>
    <row r="67" spans="1:51" ht="15">
      <c r="A67" s="1444" t="s">
        <v>983</v>
      </c>
      <c r="B67" s="1468"/>
      <c r="C67" s="1469" t="s">
        <v>790</v>
      </c>
      <c r="D67" s="1466"/>
      <c r="E67" s="1466"/>
      <c r="F67" s="1466"/>
      <c r="G67" s="1466"/>
      <c r="H67" s="1466"/>
      <c r="I67" s="1466"/>
      <c r="J67" s="1466"/>
      <c r="K67" s="1466"/>
      <c r="L67" s="1466"/>
      <c r="M67" s="1466"/>
      <c r="N67" s="1466"/>
      <c r="O67" s="1466"/>
      <c r="P67" s="1466"/>
      <c r="Q67" s="1466"/>
      <c r="R67" s="1466"/>
      <c r="S67" s="1466"/>
      <c r="T67" s="1466"/>
      <c r="U67" s="1466"/>
      <c r="V67" s="1466"/>
      <c r="W67" s="1466"/>
      <c r="X67" s="1466"/>
      <c r="Y67" s="1466"/>
      <c r="Z67" s="1466"/>
      <c r="AA67" s="1466"/>
      <c r="AB67" s="1466"/>
      <c r="AC67" s="1466"/>
      <c r="AD67" s="1466"/>
      <c r="AE67" s="1466"/>
      <c r="AF67" s="1466"/>
      <c r="AG67" s="1466"/>
      <c r="AH67" s="1466"/>
      <c r="AI67" s="1466"/>
      <c r="AJ67" s="1466"/>
      <c r="AK67" s="1466"/>
      <c r="AL67" s="1466"/>
      <c r="AM67" s="1466"/>
      <c r="AN67" s="1466"/>
      <c r="AO67" s="1466"/>
      <c r="AP67" s="1466"/>
      <c r="AQ67" s="1466"/>
      <c r="AR67" s="1466"/>
      <c r="AS67" s="1466"/>
      <c r="AT67" s="1466"/>
      <c r="AU67" s="1466"/>
      <c r="AV67" s="1466"/>
      <c r="AW67" s="1466"/>
      <c r="AX67" s="1467">
        <f t="shared" si="1"/>
        <v>0</v>
      </c>
      <c r="AY67" s="971"/>
    </row>
    <row r="68" spans="1:51" ht="15">
      <c r="A68" s="1444" t="s">
        <v>984</v>
      </c>
      <c r="B68" s="1468"/>
      <c r="C68" s="1617" t="s">
        <v>1976</v>
      </c>
      <c r="D68" s="1466"/>
      <c r="E68" s="1466"/>
      <c r="F68" s="1466"/>
      <c r="G68" s="1466"/>
      <c r="H68" s="1466"/>
      <c r="I68" s="1466"/>
      <c r="J68" s="1466"/>
      <c r="K68" s="1466"/>
      <c r="L68" s="1466"/>
      <c r="M68" s="1466"/>
      <c r="N68" s="1466"/>
      <c r="O68" s="1466"/>
      <c r="P68" s="1466"/>
      <c r="Q68" s="1466"/>
      <c r="R68" s="1466"/>
      <c r="S68" s="1466"/>
      <c r="T68" s="1466"/>
      <c r="U68" s="1466"/>
      <c r="V68" s="1466"/>
      <c r="W68" s="1466"/>
      <c r="X68" s="1466"/>
      <c r="Y68" s="1466"/>
      <c r="Z68" s="1466"/>
      <c r="AA68" s="1466"/>
      <c r="AB68" s="1466"/>
      <c r="AC68" s="1466"/>
      <c r="AD68" s="1466"/>
      <c r="AE68" s="1466"/>
      <c r="AF68" s="1466"/>
      <c r="AG68" s="1466"/>
      <c r="AH68" s="1466"/>
      <c r="AI68" s="1466"/>
      <c r="AJ68" s="1466"/>
      <c r="AK68" s="1466"/>
      <c r="AL68" s="1466"/>
      <c r="AM68" s="1466"/>
      <c r="AN68" s="1466"/>
      <c r="AO68" s="1466"/>
      <c r="AP68" s="1466"/>
      <c r="AQ68" s="1466"/>
      <c r="AR68" s="1466"/>
      <c r="AS68" s="1466"/>
      <c r="AT68" s="1466"/>
      <c r="AU68" s="1466"/>
      <c r="AV68" s="1466"/>
      <c r="AW68" s="1466"/>
      <c r="AX68" s="1467">
        <f t="shared" si="1"/>
        <v>0</v>
      </c>
      <c r="AY68" s="971"/>
    </row>
    <row r="69" spans="1:51" ht="15">
      <c r="A69" s="1591" t="s">
        <v>1946</v>
      </c>
      <c r="B69" s="1468"/>
      <c r="C69" s="1617" t="s">
        <v>1977</v>
      </c>
      <c r="D69" s="1466"/>
      <c r="E69" s="1466"/>
      <c r="F69" s="1466"/>
      <c r="G69" s="1466"/>
      <c r="H69" s="1466"/>
      <c r="I69" s="1466"/>
      <c r="J69" s="1466"/>
      <c r="K69" s="1466"/>
      <c r="L69" s="1466"/>
      <c r="M69" s="1466"/>
      <c r="N69" s="1466"/>
      <c r="O69" s="1466"/>
      <c r="P69" s="1466"/>
      <c r="Q69" s="1466"/>
      <c r="R69" s="1466"/>
      <c r="S69" s="1466"/>
      <c r="T69" s="1466"/>
      <c r="U69" s="1466"/>
      <c r="V69" s="1466"/>
      <c r="W69" s="1466"/>
      <c r="X69" s="1466"/>
      <c r="Y69" s="1466"/>
      <c r="Z69" s="1466"/>
      <c r="AA69" s="1466"/>
      <c r="AB69" s="1466"/>
      <c r="AC69" s="1466"/>
      <c r="AD69" s="1466"/>
      <c r="AE69" s="1466"/>
      <c r="AF69" s="1466"/>
      <c r="AG69" s="1466"/>
      <c r="AH69" s="1466"/>
      <c r="AI69" s="1466"/>
      <c r="AJ69" s="1466"/>
      <c r="AK69" s="1466"/>
      <c r="AL69" s="1466"/>
      <c r="AM69" s="1466"/>
      <c r="AN69" s="1466"/>
      <c r="AO69" s="1466"/>
      <c r="AP69" s="1466"/>
      <c r="AQ69" s="1466"/>
      <c r="AR69" s="1466"/>
      <c r="AS69" s="1466"/>
      <c r="AT69" s="1466"/>
      <c r="AU69" s="1466"/>
      <c r="AV69" s="1466"/>
      <c r="AW69" s="1466"/>
      <c r="AX69" s="1467">
        <f t="shared" si="1"/>
        <v>0</v>
      </c>
      <c r="AY69" s="971"/>
    </row>
    <row r="70" spans="1:51" thickBot="1">
      <c r="A70" s="1453" t="s">
        <v>126</v>
      </c>
      <c r="B70" s="1470"/>
      <c r="C70" s="1470"/>
      <c r="D70" s="1466"/>
      <c r="E70" s="1466"/>
      <c r="F70" s="1466"/>
      <c r="G70" s="1466"/>
      <c r="H70" s="1466"/>
      <c r="I70" s="1466"/>
      <c r="J70" s="1466"/>
      <c r="K70" s="1466"/>
      <c r="L70" s="1466"/>
      <c r="M70" s="1466"/>
      <c r="N70" s="1466"/>
      <c r="O70" s="1466"/>
      <c r="P70" s="1466"/>
      <c r="Q70" s="1466"/>
      <c r="R70" s="1466"/>
      <c r="S70" s="1466"/>
      <c r="T70" s="1466"/>
      <c r="U70" s="1466"/>
      <c r="V70" s="1466"/>
      <c r="W70" s="1466"/>
      <c r="X70" s="1466"/>
      <c r="Y70" s="1466"/>
      <c r="Z70" s="1466"/>
      <c r="AA70" s="1466"/>
      <c r="AB70" s="1466"/>
      <c r="AC70" s="1466"/>
      <c r="AD70" s="1466"/>
      <c r="AE70" s="1466"/>
      <c r="AF70" s="1466"/>
      <c r="AG70" s="1466"/>
      <c r="AH70" s="1466"/>
      <c r="AI70" s="1466"/>
      <c r="AJ70" s="1466"/>
      <c r="AK70" s="1466"/>
      <c r="AL70" s="1466"/>
      <c r="AM70" s="1466"/>
      <c r="AN70" s="1466"/>
      <c r="AO70" s="1466"/>
      <c r="AP70" s="1466"/>
      <c r="AQ70" s="1466"/>
      <c r="AR70" s="1466"/>
      <c r="AS70" s="1466"/>
      <c r="AT70" s="1466"/>
      <c r="AU70" s="1466"/>
      <c r="AV70" s="1466"/>
      <c r="AW70" s="1466"/>
      <c r="AX70" s="1467">
        <f t="shared" si="1"/>
        <v>0</v>
      </c>
      <c r="AY70" s="971"/>
    </row>
    <row r="71" spans="1:51" ht="16.5" thickBot="1">
      <c r="A71" s="1444">
        <v>2</v>
      </c>
      <c r="B71" s="1471"/>
      <c r="C71" s="1472" t="s">
        <v>758</v>
      </c>
      <c r="D71" s="1473"/>
      <c r="E71" s="1473"/>
      <c r="F71" s="1473"/>
      <c r="G71" s="1473"/>
      <c r="H71" s="1473"/>
      <c r="I71" s="1473"/>
      <c r="J71" s="1473"/>
      <c r="K71" s="1473"/>
      <c r="L71" s="1473"/>
      <c r="M71" s="1473"/>
      <c r="N71" s="1473"/>
      <c r="O71" s="1473"/>
      <c r="P71" s="1473"/>
      <c r="Q71" s="1473"/>
      <c r="R71" s="1473"/>
      <c r="S71" s="1473"/>
      <c r="T71" s="1473"/>
      <c r="U71" s="1473"/>
      <c r="V71" s="1473"/>
      <c r="W71" s="1473"/>
      <c r="X71" s="1473"/>
      <c r="Y71" s="1473"/>
      <c r="Z71" s="1473"/>
      <c r="AA71" s="1473"/>
      <c r="AB71" s="1473"/>
      <c r="AC71" s="1473"/>
      <c r="AD71" s="1473"/>
      <c r="AE71" s="1473"/>
      <c r="AF71" s="1473"/>
      <c r="AG71" s="1473"/>
      <c r="AH71" s="1474"/>
      <c r="AI71" s="1473"/>
      <c r="AJ71" s="1473"/>
      <c r="AK71" s="1473"/>
      <c r="AL71" s="1473"/>
      <c r="AM71" s="1474"/>
      <c r="AN71" s="1473"/>
      <c r="AO71" s="1473"/>
      <c r="AP71" s="1473"/>
      <c r="AQ71" s="1473"/>
      <c r="AR71" s="1473"/>
      <c r="AS71" s="1473"/>
      <c r="AT71" s="1473"/>
      <c r="AU71" s="1473"/>
      <c r="AV71" s="1473"/>
      <c r="AW71" s="1466"/>
      <c r="AX71" s="1467">
        <f t="shared" si="1"/>
        <v>0</v>
      </c>
      <c r="AY71" s="971"/>
    </row>
    <row r="72" spans="1:51" ht="15">
      <c r="A72" s="1444"/>
      <c r="B72" s="1471"/>
      <c r="C72" s="1471"/>
      <c r="D72" s="1475"/>
      <c r="E72" s="1475"/>
      <c r="F72" s="1475"/>
      <c r="G72" s="1476"/>
      <c r="H72" s="1476"/>
      <c r="I72" s="1476"/>
      <c r="J72" s="1476"/>
      <c r="K72" s="1476"/>
      <c r="L72" s="1476"/>
      <c r="M72" s="1476"/>
      <c r="N72" s="1476"/>
      <c r="O72" s="1476"/>
      <c r="P72" s="1476"/>
      <c r="Q72" s="1476"/>
      <c r="R72" s="1476"/>
      <c r="S72" s="1476"/>
      <c r="T72" s="1476"/>
      <c r="U72" s="1476"/>
      <c r="V72" s="1476"/>
      <c r="W72" s="1476"/>
      <c r="X72" s="1476"/>
      <c r="Y72" s="1476"/>
      <c r="Z72" s="1476"/>
      <c r="AA72" s="1476"/>
      <c r="AB72" s="1476"/>
      <c r="AC72" s="1476"/>
      <c r="AD72" s="1476"/>
      <c r="AE72" s="1476"/>
      <c r="AF72" s="1476"/>
      <c r="AG72" s="1476"/>
      <c r="AH72" s="1476"/>
      <c r="AI72" s="1476"/>
      <c r="AJ72" s="1476"/>
      <c r="AK72" s="1476"/>
      <c r="AL72" s="1476"/>
      <c r="AM72" s="1476"/>
      <c r="AN72" s="1476"/>
      <c r="AO72" s="1476"/>
      <c r="AP72" s="1476"/>
      <c r="AQ72" s="1476"/>
      <c r="AR72" s="1476"/>
      <c r="AS72" s="1476"/>
      <c r="AT72" s="1476"/>
      <c r="AU72" s="1476"/>
      <c r="AV72" s="1476"/>
      <c r="AW72" s="1476"/>
      <c r="AX72" s="1467"/>
      <c r="AY72" s="971"/>
    </row>
    <row r="73" spans="1:51" ht="15">
      <c r="A73" s="1444">
        <v>3</v>
      </c>
      <c r="B73" s="1477" t="s">
        <v>905</v>
      </c>
      <c r="C73" s="1478"/>
      <c r="D73" s="1479">
        <f t="shared" ref="D73:AV73" si="2">SUM(D18:D71)</f>
        <v>0</v>
      </c>
      <c r="E73" s="1479">
        <f t="shared" si="2"/>
        <v>0</v>
      </c>
      <c r="F73" s="1479">
        <f t="shared" si="2"/>
        <v>0</v>
      </c>
      <c r="G73" s="1479">
        <f t="shared" si="2"/>
        <v>0</v>
      </c>
      <c r="H73" s="1479">
        <f t="shared" si="2"/>
        <v>0</v>
      </c>
      <c r="I73" s="1479">
        <f t="shared" si="2"/>
        <v>0</v>
      </c>
      <c r="J73" s="1479">
        <f t="shared" si="2"/>
        <v>0</v>
      </c>
      <c r="K73" s="1479">
        <f t="shared" si="2"/>
        <v>0</v>
      </c>
      <c r="L73" s="1479">
        <f t="shared" si="2"/>
        <v>0</v>
      </c>
      <c r="M73" s="1479">
        <f t="shared" si="2"/>
        <v>0</v>
      </c>
      <c r="N73" s="1479">
        <f t="shared" si="2"/>
        <v>0</v>
      </c>
      <c r="O73" s="1479">
        <f t="shared" si="2"/>
        <v>0</v>
      </c>
      <c r="P73" s="1479">
        <f t="shared" si="2"/>
        <v>0</v>
      </c>
      <c r="Q73" s="1479">
        <f t="shared" si="2"/>
        <v>0</v>
      </c>
      <c r="R73" s="1479">
        <f t="shared" si="2"/>
        <v>0</v>
      </c>
      <c r="S73" s="1479">
        <f t="shared" si="2"/>
        <v>0</v>
      </c>
      <c r="T73" s="1479">
        <f t="shared" si="2"/>
        <v>0</v>
      </c>
      <c r="U73" s="1479">
        <f t="shared" si="2"/>
        <v>0</v>
      </c>
      <c r="V73" s="1479">
        <f t="shared" si="2"/>
        <v>0</v>
      </c>
      <c r="W73" s="1479">
        <f t="shared" si="2"/>
        <v>0</v>
      </c>
      <c r="X73" s="1479">
        <f t="shared" si="2"/>
        <v>0</v>
      </c>
      <c r="Y73" s="1479">
        <f t="shared" si="2"/>
        <v>0</v>
      </c>
      <c r="Z73" s="1479">
        <f t="shared" si="2"/>
        <v>0</v>
      </c>
      <c r="AA73" s="1479">
        <f t="shared" si="2"/>
        <v>0</v>
      </c>
      <c r="AB73" s="1479">
        <f t="shared" si="2"/>
        <v>0</v>
      </c>
      <c r="AC73" s="1479">
        <f t="shared" si="2"/>
        <v>0</v>
      </c>
      <c r="AD73" s="1479">
        <f t="shared" si="2"/>
        <v>0</v>
      </c>
      <c r="AE73" s="1479">
        <f t="shared" si="2"/>
        <v>0</v>
      </c>
      <c r="AF73" s="1479">
        <f t="shared" si="2"/>
        <v>0</v>
      </c>
      <c r="AG73" s="1479">
        <f t="shared" si="2"/>
        <v>0</v>
      </c>
      <c r="AH73" s="1479">
        <f t="shared" si="2"/>
        <v>0</v>
      </c>
      <c r="AI73" s="1479">
        <f t="shared" si="2"/>
        <v>0</v>
      </c>
      <c r="AJ73" s="1479">
        <f t="shared" si="2"/>
        <v>0</v>
      </c>
      <c r="AK73" s="1479">
        <f t="shared" si="2"/>
        <v>0</v>
      </c>
      <c r="AL73" s="1479">
        <f t="shared" si="2"/>
        <v>0</v>
      </c>
      <c r="AM73" s="1479">
        <f t="shared" si="2"/>
        <v>0</v>
      </c>
      <c r="AN73" s="1479">
        <f t="shared" si="2"/>
        <v>0</v>
      </c>
      <c r="AO73" s="1479">
        <f t="shared" si="2"/>
        <v>0</v>
      </c>
      <c r="AP73" s="1479">
        <f t="shared" si="2"/>
        <v>0</v>
      </c>
      <c r="AQ73" s="1479">
        <f t="shared" si="2"/>
        <v>0</v>
      </c>
      <c r="AR73" s="1479">
        <f t="shared" si="2"/>
        <v>0</v>
      </c>
      <c r="AS73" s="1479">
        <f t="shared" si="2"/>
        <v>0</v>
      </c>
      <c r="AT73" s="1479">
        <f t="shared" si="2"/>
        <v>0</v>
      </c>
      <c r="AU73" s="1479">
        <f t="shared" si="2"/>
        <v>0</v>
      </c>
      <c r="AV73" s="1479">
        <f t="shared" si="2"/>
        <v>0</v>
      </c>
      <c r="AW73" s="1479">
        <f>SUM(AW18:AW71)</f>
        <v>0</v>
      </c>
      <c r="AX73" s="1467">
        <f>SUM(AX18:AX71)</f>
        <v>0</v>
      </c>
      <c r="AY73" s="973"/>
    </row>
    <row r="74" spans="1:51" ht="15">
      <c r="A74" s="1452"/>
      <c r="B74" s="1449"/>
      <c r="C74" s="1449"/>
      <c r="D74" s="1480"/>
      <c r="E74" s="1480"/>
      <c r="F74" s="1480"/>
      <c r="G74" s="1481"/>
      <c r="H74" s="1481"/>
      <c r="I74" s="1481"/>
      <c r="J74" s="1481"/>
      <c r="K74" s="1481"/>
      <c r="L74" s="1481"/>
      <c r="M74" s="1481"/>
      <c r="N74" s="1481"/>
      <c r="O74" s="1481"/>
      <c r="P74" s="1481"/>
      <c r="Q74" s="1481"/>
      <c r="R74" s="1481"/>
      <c r="S74" s="1481"/>
      <c r="T74" s="1481"/>
      <c r="U74" s="1481"/>
      <c r="V74" s="1481"/>
      <c r="W74" s="1481"/>
      <c r="X74" s="1481"/>
      <c r="Y74" s="1481"/>
      <c r="Z74" s="1481"/>
      <c r="AA74" s="1481"/>
      <c r="AB74" s="1481"/>
      <c r="AC74" s="1481"/>
      <c r="AD74" s="1481"/>
      <c r="AE74" s="1481"/>
      <c r="AF74" s="1481"/>
      <c r="AG74" s="1481"/>
      <c r="AH74" s="1481"/>
      <c r="AI74" s="1481"/>
      <c r="AJ74" s="1481"/>
      <c r="AK74" s="1481"/>
      <c r="AL74" s="1481"/>
      <c r="AM74" s="1481"/>
      <c r="AN74" s="1481"/>
      <c r="AO74" s="1482"/>
      <c r="AP74" s="1482"/>
      <c r="AQ74" s="1482"/>
      <c r="AR74" s="1481"/>
      <c r="AS74" s="1482"/>
      <c r="AT74" s="1482"/>
      <c r="AU74" s="1482"/>
      <c r="AV74" s="1482"/>
      <c r="AW74" s="1482"/>
      <c r="AX74" s="1452"/>
    </row>
    <row r="75" spans="1:51">
      <c r="B75" s="972"/>
      <c r="C75" s="972"/>
    </row>
    <row r="76" spans="1:51">
      <c r="B76" s="972"/>
      <c r="C76" s="972"/>
      <c r="AF76" s="422"/>
      <c r="AG76" s="422"/>
    </row>
    <row r="77" spans="1:51">
      <c r="B77" s="972"/>
      <c r="C77" s="972"/>
      <c r="AF77" s="422"/>
      <c r="AG77" s="422"/>
    </row>
    <row r="78" spans="1:51">
      <c r="B78" s="972"/>
      <c r="C78" s="972"/>
      <c r="AF78" s="422"/>
      <c r="AG78" s="422"/>
    </row>
    <row r="79" spans="1:51">
      <c r="B79" s="972"/>
      <c r="C79" s="972"/>
      <c r="AF79" s="422"/>
      <c r="AG79" s="422"/>
    </row>
    <row r="80" spans="1:51">
      <c r="B80" s="972"/>
      <c r="C80" s="972"/>
      <c r="AF80" s="422"/>
      <c r="AG80" s="422"/>
    </row>
    <row r="81" spans="2:33">
      <c r="B81" s="972"/>
      <c r="C81" s="972"/>
      <c r="AF81" s="422"/>
      <c r="AG81" s="422"/>
    </row>
    <row r="82" spans="2:33">
      <c r="B82" s="972"/>
      <c r="C82" s="972"/>
      <c r="AF82" s="422"/>
      <c r="AG82" s="422"/>
    </row>
    <row r="83" spans="2:33">
      <c r="B83" s="972"/>
      <c r="C83" s="972"/>
      <c r="AF83" s="422"/>
      <c r="AG83" s="422"/>
    </row>
    <row r="84" spans="2:33">
      <c r="B84" s="972"/>
      <c r="C84" s="972"/>
    </row>
    <row r="85" spans="2:33">
      <c r="B85" s="972"/>
      <c r="C85" s="972"/>
    </row>
    <row r="86" spans="2:33">
      <c r="B86" s="972"/>
      <c r="C86" s="972"/>
    </row>
    <row r="87" spans="2:33">
      <c r="B87" s="972"/>
      <c r="C87" s="972"/>
    </row>
    <row r="88" spans="2:33">
      <c r="B88" s="972"/>
      <c r="C88" s="972"/>
    </row>
    <row r="89" spans="2:33">
      <c r="B89" s="972"/>
      <c r="C89" s="972"/>
    </row>
    <row r="90" spans="2:33">
      <c r="B90" s="972"/>
      <c r="C90" s="972"/>
    </row>
    <row r="91" spans="2:33">
      <c r="B91" s="972"/>
      <c r="C91" s="972"/>
    </row>
    <row r="92" spans="2:33">
      <c r="B92" s="972"/>
      <c r="C92" s="972"/>
    </row>
    <row r="93" spans="2:33">
      <c r="B93" s="972"/>
      <c r="C93" s="972"/>
    </row>
    <row r="94" spans="2:33">
      <c r="B94" s="972"/>
      <c r="C94" s="972"/>
    </row>
    <row r="95" spans="2:33">
      <c r="B95" s="972"/>
      <c r="C95" s="972"/>
    </row>
    <row r="96" spans="2:33">
      <c r="B96" s="972"/>
      <c r="C96" s="972"/>
    </row>
    <row r="97" spans="2:3">
      <c r="B97" s="972"/>
      <c r="C97" s="972"/>
    </row>
    <row r="98" spans="2:3">
      <c r="B98" s="972"/>
      <c r="C98" s="972"/>
    </row>
    <row r="99" spans="2:3">
      <c r="B99" s="972"/>
      <c r="C99" s="972"/>
    </row>
    <row r="100" spans="2:3">
      <c r="B100" s="972"/>
      <c r="C100" s="972"/>
    </row>
    <row r="101" spans="2:3">
      <c r="B101" s="972"/>
      <c r="C101" s="972"/>
    </row>
  </sheetData>
  <customSheetViews>
    <customSheetView guid="{B321D76C-CDE5-48BB-9CDE-80FF97D58FCF}" scale="115" showPageBreaks="1" printArea="1" view="pageBreakPreview" topLeftCell="A10">
      <selection activeCell="D33" sqref="D33"/>
      <colBreaks count="1" manualBreakCount="1">
        <brk id="21" max="71" man="1"/>
      </colBreaks>
      <pageMargins left="0" right="0" top="0" bottom="0" header="0" footer="0"/>
      <printOptions horizontalCentered="1"/>
      <pageSetup scale="35" fitToWidth="2" orientation="landscape" r:id="rId1"/>
    </customSheetView>
    <customSheetView guid="{343BF296-013A-41F5-BDAB-AD6220EA7F78}" scale="115" showPageBreaks="1" printArea="1" view="pageBreakPreview" topLeftCell="A10">
      <selection activeCell="D33" sqref="D33"/>
      <colBreaks count="1" manualBreakCount="1">
        <brk id="21" max="71" man="1"/>
      </colBreaks>
      <pageMargins left="0" right="0" top="0" bottom="0" header="0" footer="0"/>
      <printOptions horizontalCentered="1"/>
      <pageSetup scale="35" fitToWidth="2" orientation="landscape" r:id="rId2"/>
    </customSheetView>
  </customSheetViews>
  <mergeCells count="6">
    <mergeCell ref="B10:H10"/>
    <mergeCell ref="D4:G4"/>
    <mergeCell ref="D5:G5"/>
    <mergeCell ref="D6:G6"/>
    <mergeCell ref="D8:G8"/>
    <mergeCell ref="D9:G9"/>
  </mergeCells>
  <printOptions horizontalCentered="1"/>
  <pageMargins left="0.4" right="0.4" top="0.5" bottom="0.5" header="0.3" footer="0.3"/>
  <pageSetup scale="34" fitToWidth="3" orientation="landscape" r:id="rId3"/>
  <colBreaks count="2" manualBreakCount="2">
    <brk id="20" max="73" man="1"/>
    <brk id="37" max="73" man="1"/>
  </colBreaks>
  <drawing r:id="rId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3">
    <tabColor rgb="FF92D050"/>
    <pageSetUpPr fitToPage="1"/>
  </sheetPr>
  <dimension ref="A1:L29"/>
  <sheetViews>
    <sheetView view="pageBreakPreview" zoomScale="80" zoomScaleNormal="100" zoomScaleSheetLayoutView="80" workbookViewId="0">
      <selection activeCell="H35" sqref="H35"/>
    </sheetView>
  </sheetViews>
  <sheetFormatPr defaultColWidth="9" defaultRowHeight="12.75"/>
  <cols>
    <col min="1" max="1" width="7.75" style="46" bestFit="1" customWidth="1"/>
    <col min="2" max="2" width="9" style="46" bestFit="1" customWidth="1"/>
    <col min="3" max="3" width="41.25" style="46" bestFit="1" customWidth="1"/>
    <col min="4" max="4" width="16.75" style="46" bestFit="1" customWidth="1"/>
    <col min="5" max="5" width="2.75" style="46" customWidth="1"/>
    <col min="6" max="6" width="10.125" style="46" customWidth="1"/>
    <col min="7" max="7" width="1.75" style="46" customWidth="1"/>
    <col min="8" max="8" width="36.375" style="46" customWidth="1"/>
    <col min="9" max="10" width="9" style="46"/>
    <col min="11" max="11" width="29.125" style="46" customWidth="1"/>
    <col min="12" max="16384" width="9" style="46"/>
  </cols>
  <sheetData>
    <row r="1" spans="1:12" s="44" customFormat="1" ht="15.75">
      <c r="A1" s="43"/>
      <c r="C1" s="204"/>
      <c r="H1" s="45"/>
      <c r="L1" s="77"/>
    </row>
    <row r="3" spans="1:12" ht="18">
      <c r="A3" s="140"/>
      <c r="B3" s="137"/>
      <c r="C3" s="254"/>
      <c r="D3" s="137"/>
      <c r="E3" s="137"/>
      <c r="F3" s="137"/>
      <c r="G3" s="137"/>
      <c r="H3" s="137"/>
      <c r="I3" s="137"/>
      <c r="J3" s="137"/>
      <c r="K3" s="279"/>
      <c r="L3" s="1142"/>
    </row>
    <row r="4" spans="1:12" ht="18">
      <c r="A4" s="1630" t="s">
        <v>255</v>
      </c>
      <c r="B4" s="1630"/>
      <c r="C4" s="1630"/>
      <c r="D4" s="1630"/>
      <c r="E4" s="1630"/>
      <c r="F4" s="1630"/>
      <c r="G4" s="1630"/>
      <c r="H4" s="1630"/>
      <c r="I4" s="140"/>
      <c r="J4" s="140"/>
      <c r="K4" s="140"/>
      <c r="L4" s="140"/>
    </row>
    <row r="5" spans="1:12" ht="18">
      <c r="A5" s="1630" t="s">
        <v>88</v>
      </c>
      <c r="B5" s="1630"/>
      <c r="C5" s="1630"/>
      <c r="D5" s="1630"/>
      <c r="E5" s="1630"/>
      <c r="F5" s="1630"/>
      <c r="G5" s="1630"/>
      <c r="H5" s="1630"/>
      <c r="I5" s="140"/>
      <c r="J5" s="140"/>
      <c r="K5" s="140"/>
      <c r="L5" s="140"/>
    </row>
    <row r="6" spans="1:12" ht="18">
      <c r="A6" s="1628" t="str">
        <f>SUMMARY!A7</f>
        <v>YEAR ENDING DECEMBER 31, ____</v>
      </c>
      <c r="B6" s="1628"/>
      <c r="C6" s="1628"/>
      <c r="D6" s="1628"/>
      <c r="E6" s="1628"/>
      <c r="F6" s="1628"/>
      <c r="G6" s="1628"/>
      <c r="H6" s="1628"/>
      <c r="I6" s="140"/>
      <c r="J6" s="140"/>
      <c r="K6" s="140"/>
      <c r="L6" s="140"/>
    </row>
    <row r="7" spans="1:12" ht="12" customHeight="1">
      <c r="A7" s="137"/>
      <c r="B7" s="137"/>
      <c r="C7" s="142"/>
      <c r="D7" s="137"/>
      <c r="E7" s="137"/>
      <c r="F7" s="137"/>
      <c r="G7" s="137"/>
      <c r="H7" s="137"/>
      <c r="I7" s="137"/>
      <c r="J7" s="137"/>
      <c r="K7" s="137"/>
      <c r="L7" s="137"/>
    </row>
    <row r="8" spans="1:12" ht="18">
      <c r="A8" s="1630" t="s">
        <v>985</v>
      </c>
      <c r="B8" s="1630"/>
      <c r="C8" s="1630"/>
      <c r="D8" s="1630"/>
      <c r="E8" s="1630"/>
      <c r="F8" s="1630"/>
      <c r="G8" s="1630"/>
      <c r="H8" s="1630"/>
      <c r="I8" s="140"/>
      <c r="J8" s="140"/>
      <c r="K8" s="140"/>
      <c r="L8" s="140"/>
    </row>
    <row r="9" spans="1:12" ht="18">
      <c r="A9" s="1630" t="s">
        <v>33</v>
      </c>
      <c r="B9" s="1630"/>
      <c r="C9" s="1630"/>
      <c r="D9" s="1630"/>
      <c r="E9" s="1630"/>
      <c r="F9" s="1630"/>
      <c r="G9" s="1630"/>
      <c r="H9" s="1630"/>
      <c r="I9" s="140"/>
      <c r="J9" s="140"/>
      <c r="K9" s="140"/>
      <c r="L9" s="140"/>
    </row>
    <row r="11" spans="1:12" s="44" customFormat="1" ht="15"/>
    <row r="12" spans="1:12" s="44" customFormat="1" ht="15"/>
    <row r="13" spans="1:12" s="44" customFormat="1" ht="15.75">
      <c r="D13" s="882" t="s">
        <v>620</v>
      </c>
      <c r="E13" s="1144"/>
      <c r="F13" s="1160" t="s">
        <v>986</v>
      </c>
      <c r="H13" s="204" t="s">
        <v>370</v>
      </c>
    </row>
    <row r="14" spans="1:12" s="44" customFormat="1" ht="15.75">
      <c r="B14" s="347" t="s">
        <v>90</v>
      </c>
      <c r="D14" s="480" t="s">
        <v>335</v>
      </c>
      <c r="E14" s="480"/>
      <c r="F14" s="480" t="s">
        <v>336</v>
      </c>
      <c r="H14" s="666"/>
    </row>
    <row r="15" spans="1:12" s="44" customFormat="1" ht="15">
      <c r="B15" s="347"/>
      <c r="D15" s="72"/>
      <c r="E15" s="72"/>
      <c r="F15" s="72"/>
      <c r="G15" s="72"/>
    </row>
    <row r="16" spans="1:12" s="44" customFormat="1" ht="15.75">
      <c r="B16" s="1144">
        <v>1</v>
      </c>
      <c r="C16" s="44" t="s">
        <v>987</v>
      </c>
      <c r="D16" s="1205">
        <f>SUM('B2-Plant'!H24:H25,'B2-Plant'!H33)</f>
        <v>0</v>
      </c>
      <c r="E16" s="1206"/>
      <c r="F16" s="1207"/>
      <c r="G16" s="1207"/>
      <c r="H16" s="1067" t="s">
        <v>1878</v>
      </c>
    </row>
    <row r="17" spans="2:8" s="44" customFormat="1" ht="15.75">
      <c r="B17" s="1144"/>
      <c r="D17" s="1205"/>
      <c r="E17" s="1205"/>
      <c r="F17" s="1205"/>
      <c r="G17" s="1067"/>
      <c r="H17" s="1067"/>
    </row>
    <row r="18" spans="2:8" s="44" customFormat="1" ht="30.75">
      <c r="B18" s="1144">
        <v>2</v>
      </c>
      <c r="C18" s="255" t="s">
        <v>988</v>
      </c>
      <c r="D18" s="1208">
        <f>-'B2-Plant'!H35</f>
        <v>0</v>
      </c>
      <c r="E18" s="1205"/>
      <c r="F18" s="1205"/>
      <c r="G18" s="1067"/>
      <c r="H18" s="1067" t="s">
        <v>1880</v>
      </c>
    </row>
    <row r="19" spans="2:8" s="44" customFormat="1" ht="16.5" thickBot="1">
      <c r="B19" s="1144"/>
      <c r="D19" s="66"/>
      <c r="E19" s="66"/>
      <c r="F19" s="66"/>
    </row>
    <row r="20" spans="2:8" s="44" customFormat="1" ht="16.5" thickBot="1">
      <c r="B20" s="1144">
        <v>3</v>
      </c>
      <c r="C20" s="43" t="s">
        <v>986</v>
      </c>
      <c r="D20" s="66"/>
      <c r="E20" s="66"/>
      <c r="F20" s="1560">
        <v>0</v>
      </c>
      <c r="G20" s="537"/>
      <c r="H20" s="44" t="s">
        <v>989</v>
      </c>
    </row>
    <row r="21" spans="2:8" s="44" customFormat="1" ht="15.75">
      <c r="B21" s="43"/>
      <c r="D21" s="66"/>
      <c r="E21" s="66"/>
      <c r="F21" s="66"/>
    </row>
    <row r="22" spans="2:8" s="44" customFormat="1" ht="15.75">
      <c r="B22" s="1144">
        <v>4</v>
      </c>
      <c r="C22" s="44" t="s">
        <v>990</v>
      </c>
      <c r="D22" s="66">
        <f>'A1-O&amp;M'!H31</f>
        <v>0</v>
      </c>
      <c r="E22" s="66"/>
      <c r="F22" s="66"/>
      <c r="H22" s="44" t="s">
        <v>991</v>
      </c>
    </row>
    <row r="23" spans="2:8" s="44" customFormat="1" ht="15.75">
      <c r="B23" s="43"/>
      <c r="D23" s="66"/>
      <c r="E23" s="66"/>
      <c r="F23" s="66"/>
    </row>
    <row r="24" spans="2:8" s="44" customFormat="1" ht="15.75">
      <c r="B24" s="1144">
        <v>5</v>
      </c>
      <c r="C24" s="43" t="s">
        <v>992</v>
      </c>
      <c r="D24" s="65">
        <f>-D22*F20</f>
        <v>0</v>
      </c>
      <c r="E24" s="65"/>
      <c r="F24" s="66"/>
      <c r="H24" s="44" t="s">
        <v>993</v>
      </c>
    </row>
    <row r="25" spans="2:8" s="44" customFormat="1" ht="15.75">
      <c r="B25" s="1144"/>
      <c r="D25" s="66"/>
    </row>
    <row r="26" spans="2:8" s="44" customFormat="1" ht="15.75">
      <c r="B26" s="1144"/>
    </row>
    <row r="27" spans="2:8" s="44" customFormat="1" ht="15"/>
    <row r="28" spans="2:8" s="44" customFormat="1" ht="15"/>
    <row r="29" spans="2:8" s="44" customFormat="1" ht="15"/>
  </sheetData>
  <customSheetViews>
    <customSheetView guid="{B321D76C-CDE5-48BB-9CDE-80FF97D58FCF}" scale="85" showPageBreaks="1" fitToPage="1" printArea="1" view="pageBreakPreview" topLeftCell="A7">
      <selection activeCell="D33" sqref="D33"/>
      <pageMargins left="0" right="0" top="0" bottom="0" header="0" footer="0"/>
      <printOptions horizontalCentered="1"/>
      <pageSetup orientation="landscape" r:id="rId1"/>
    </customSheetView>
    <customSheetView guid="{343BF296-013A-41F5-BDAB-AD6220EA7F78}" scale="85" showPageBreaks="1" fitToPage="1" printArea="1" view="pageBreakPreview" topLeftCell="A7">
      <selection activeCell="D33" sqref="D33"/>
      <pageMargins left="0" right="0" top="0" bottom="0" header="0" footer="0"/>
      <printOptions horizontalCentered="1"/>
      <pageSetup orientation="landscape" r:id="rId2"/>
    </customSheetView>
  </customSheetViews>
  <mergeCells count="5">
    <mergeCell ref="A4:H4"/>
    <mergeCell ref="A5:H5"/>
    <mergeCell ref="A6:H6"/>
    <mergeCell ref="A8:H8"/>
    <mergeCell ref="A9:H9"/>
  </mergeCells>
  <printOptions horizontalCentered="1"/>
  <pageMargins left="0.45" right="0.45" top="0.75" bottom="0.75" header="0.3" footer="0.3"/>
  <pageSetup orientation="landscape" r:id="rId3"/>
  <ignoredErrors>
    <ignoredError sqref="D14:F14" numberStoredAsText="1"/>
  </ignoredErrors>
  <drawing r:id="rId4"/>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4">
    <tabColor rgb="FF92D050"/>
    <pageSetUpPr fitToPage="1"/>
  </sheetPr>
  <dimension ref="A1:K29"/>
  <sheetViews>
    <sheetView view="pageBreakPreview" zoomScale="80" zoomScaleNormal="100" zoomScaleSheetLayoutView="80" workbookViewId="0">
      <selection activeCell="J29" sqref="J29"/>
    </sheetView>
  </sheetViews>
  <sheetFormatPr defaultColWidth="9" defaultRowHeight="12"/>
  <cols>
    <col min="1" max="1" width="1.375" style="265" customWidth="1"/>
    <col min="2" max="2" width="7.25" style="265" customWidth="1"/>
    <col min="3" max="3" width="50.75" style="265" customWidth="1"/>
    <col min="4" max="4" width="17.125" style="265" customWidth="1"/>
    <col min="5" max="5" width="12.375" style="265" bestFit="1" customWidth="1"/>
    <col min="6" max="6" width="33" style="265" customWidth="1"/>
    <col min="7" max="7" width="1.75" style="265" customWidth="1"/>
    <col min="8" max="10" width="9" style="265"/>
    <col min="11" max="11" width="29.125" style="265" customWidth="1"/>
    <col min="12" max="16384" width="9" style="265"/>
  </cols>
  <sheetData>
    <row r="1" spans="1:11" s="133" customFormat="1" ht="15.75">
      <c r="A1" s="43"/>
      <c r="B1" s="44"/>
      <c r="C1" s="190"/>
      <c r="D1" s="44"/>
      <c r="E1" s="44"/>
      <c r="F1" s="45"/>
      <c r="K1" s="77"/>
    </row>
    <row r="2" spans="1:11" s="135" customFormat="1"/>
    <row r="3" spans="1:11" s="135" customFormat="1" ht="18">
      <c r="A3" s="140"/>
      <c r="B3" s="137"/>
      <c r="C3" s="138"/>
      <c r="D3" s="137"/>
      <c r="E3" s="137"/>
      <c r="F3" s="137"/>
      <c r="G3" s="137"/>
      <c r="H3" s="137"/>
      <c r="I3" s="137"/>
      <c r="J3" s="279"/>
      <c r="K3" s="1142"/>
    </row>
    <row r="4" spans="1:11" s="135" customFormat="1" ht="18">
      <c r="A4" s="1630" t="s">
        <v>255</v>
      </c>
      <c r="B4" s="1630"/>
      <c r="C4" s="1630"/>
      <c r="D4" s="1630"/>
      <c r="E4" s="1630"/>
      <c r="F4" s="1630"/>
      <c r="G4" s="140"/>
      <c r="H4" s="140"/>
      <c r="I4" s="140"/>
      <c r="J4" s="140"/>
      <c r="K4" s="140"/>
    </row>
    <row r="5" spans="1:11" s="135" customFormat="1" ht="18">
      <c r="A5" s="1630" t="s">
        <v>88</v>
      </c>
      <c r="B5" s="1630"/>
      <c r="C5" s="1630"/>
      <c r="D5" s="1630"/>
      <c r="E5" s="1630"/>
      <c r="F5" s="1630"/>
      <c r="G5" s="140"/>
      <c r="H5" s="140"/>
      <c r="I5" s="140"/>
      <c r="J5" s="140"/>
      <c r="K5" s="140"/>
    </row>
    <row r="6" spans="1:11" s="135" customFormat="1" ht="18">
      <c r="A6" s="1628" t="str">
        <f>SUMMARY!A7</f>
        <v>YEAR ENDING DECEMBER 31, ____</v>
      </c>
      <c r="B6" s="1628"/>
      <c r="C6" s="1628"/>
      <c r="D6" s="1628"/>
      <c r="E6" s="1628"/>
      <c r="F6" s="1628"/>
      <c r="G6" s="140"/>
      <c r="H6" s="140"/>
      <c r="I6" s="140"/>
      <c r="J6" s="140"/>
      <c r="K6" s="140"/>
    </row>
    <row r="7" spans="1:11" s="135" customFormat="1" ht="12" customHeight="1">
      <c r="A7" s="137"/>
      <c r="B7" s="137"/>
      <c r="C7" s="142"/>
      <c r="D7" s="137"/>
      <c r="E7" s="137"/>
      <c r="F7" s="137"/>
      <c r="G7" s="137"/>
      <c r="H7" s="137"/>
      <c r="I7" s="137"/>
      <c r="J7" s="137"/>
      <c r="K7" s="137"/>
    </row>
    <row r="8" spans="1:11" s="135" customFormat="1" ht="18">
      <c r="A8" s="1630" t="s">
        <v>994</v>
      </c>
      <c r="B8" s="1630"/>
      <c r="C8" s="1630"/>
      <c r="D8" s="1630"/>
      <c r="E8" s="1630"/>
      <c r="F8" s="1630"/>
      <c r="G8" s="140"/>
      <c r="H8" s="140"/>
      <c r="I8" s="140"/>
      <c r="J8" s="140"/>
      <c r="K8" s="140"/>
    </row>
    <row r="9" spans="1:11" s="46" customFormat="1" ht="18">
      <c r="A9" s="1630" t="s">
        <v>35</v>
      </c>
      <c r="B9" s="1630"/>
      <c r="C9" s="1630"/>
      <c r="D9" s="1630"/>
      <c r="E9" s="1630"/>
      <c r="F9" s="1630"/>
      <c r="G9" s="140"/>
      <c r="H9" s="140"/>
      <c r="I9" s="140"/>
      <c r="J9" s="140"/>
      <c r="K9" s="140"/>
    </row>
    <row r="10" spans="1:11" s="46" customFormat="1" ht="18">
      <c r="A10" s="1142"/>
      <c r="B10" s="1142"/>
      <c r="C10" s="1142"/>
      <c r="D10" s="1142"/>
      <c r="E10" s="1142"/>
      <c r="F10" s="1142"/>
      <c r="G10" s="140"/>
      <c r="H10" s="140"/>
      <c r="I10" s="140"/>
      <c r="J10" s="140"/>
      <c r="K10" s="140"/>
    </row>
    <row r="11" spans="1:11" s="46" customFormat="1" ht="18">
      <c r="A11" s="1142"/>
      <c r="B11" s="1142"/>
      <c r="C11" s="1142"/>
      <c r="D11" s="1142"/>
      <c r="E11" s="1142"/>
      <c r="F11" s="1142"/>
      <c r="G11" s="140"/>
      <c r="H11" s="140"/>
      <c r="I11" s="140"/>
      <c r="J11" s="140"/>
      <c r="K11" s="140"/>
    </row>
    <row r="12" spans="1:11" s="46" customFormat="1" ht="12.75"/>
    <row r="13" spans="1:11" s="44" customFormat="1" ht="15.75">
      <c r="D13" s="882" t="s">
        <v>620</v>
      </c>
      <c r="E13" s="1160" t="s">
        <v>986</v>
      </c>
      <c r="F13" s="204" t="s">
        <v>370</v>
      </c>
    </row>
    <row r="14" spans="1:11" s="44" customFormat="1" ht="15.75">
      <c r="B14" s="347" t="s">
        <v>90</v>
      </c>
      <c r="C14" s="43"/>
      <c r="D14" s="480" t="s">
        <v>335</v>
      </c>
      <c r="E14" s="480" t="s">
        <v>336</v>
      </c>
      <c r="F14" s="666"/>
    </row>
    <row r="15" spans="1:11" s="44" customFormat="1" ht="15">
      <c r="B15" s="347"/>
      <c r="D15" s="72"/>
      <c r="E15" s="72"/>
      <c r="F15" s="72"/>
    </row>
    <row r="16" spans="1:11" s="44" customFormat="1" ht="15.75">
      <c r="B16" s="1144">
        <v>1</v>
      </c>
      <c r="C16" s="44" t="s">
        <v>987</v>
      </c>
      <c r="D16" s="1205">
        <f>SUM('B2-Plant'!H24:H25,'B2-Plant'!H33)</f>
        <v>0</v>
      </c>
      <c r="E16" s="1205"/>
      <c r="F16" s="1067" t="s">
        <v>1878</v>
      </c>
    </row>
    <row r="17" spans="2:6" s="44" customFormat="1" ht="15.75">
      <c r="B17" s="1144"/>
      <c r="D17" s="1205"/>
      <c r="E17" s="1205"/>
      <c r="F17" s="1067"/>
    </row>
    <row r="18" spans="2:6" s="44" customFormat="1" ht="15.75">
      <c r="B18" s="1144">
        <v>2</v>
      </c>
      <c r="C18" s="8" t="s">
        <v>995</v>
      </c>
      <c r="D18" s="1208">
        <f>-'B2-Plant'!H36</f>
        <v>0</v>
      </c>
      <c r="E18" s="1205"/>
      <c r="F18" s="1067" t="s">
        <v>1879</v>
      </c>
    </row>
    <row r="19" spans="2:6" s="44" customFormat="1" ht="16.5" thickBot="1">
      <c r="B19" s="1144"/>
      <c r="D19" s="66"/>
      <c r="E19" s="66"/>
    </row>
    <row r="20" spans="2:6" s="44" customFormat="1" ht="16.5" thickBot="1">
      <c r="B20" s="1144">
        <v>3</v>
      </c>
      <c r="C20" s="43" t="s">
        <v>986</v>
      </c>
      <c r="D20" s="66"/>
      <c r="E20" s="1560">
        <v>0</v>
      </c>
      <c r="F20" s="44" t="s">
        <v>989</v>
      </c>
    </row>
    <row r="21" spans="2:6" s="44" customFormat="1" ht="15.75">
      <c r="B21" s="1144"/>
      <c r="D21" s="66"/>
      <c r="E21" s="66"/>
    </row>
    <row r="22" spans="2:6" s="44" customFormat="1" ht="15.75">
      <c r="B22" s="1144">
        <v>4</v>
      </c>
      <c r="C22" s="44" t="s">
        <v>990</v>
      </c>
      <c r="D22" s="66">
        <f>'A1-O&amp;M'!H31</f>
        <v>0</v>
      </c>
      <c r="E22" s="66"/>
      <c r="F22" s="44" t="s">
        <v>996</v>
      </c>
    </row>
    <row r="23" spans="2:6" s="44" customFormat="1" ht="15.75">
      <c r="B23" s="1144"/>
      <c r="D23" s="66"/>
      <c r="E23" s="66"/>
    </row>
    <row r="24" spans="2:6" s="44" customFormat="1" ht="15.75">
      <c r="B24" s="1144">
        <v>5</v>
      </c>
      <c r="C24" s="43" t="s">
        <v>997</v>
      </c>
      <c r="D24" s="65">
        <f>-D22*E20</f>
        <v>0</v>
      </c>
      <c r="E24" s="66"/>
      <c r="F24" s="44" t="s">
        <v>998</v>
      </c>
    </row>
    <row r="25" spans="2:6" s="44" customFormat="1" ht="15.75">
      <c r="D25" s="536"/>
      <c r="E25" s="502"/>
    </row>
    <row r="26" spans="2:6" s="44" customFormat="1" ht="15"/>
    <row r="27" spans="2:6" s="44" customFormat="1" ht="15"/>
    <row r="28" spans="2:6" s="44" customFormat="1" ht="15"/>
    <row r="29" spans="2:6" s="44" customFormat="1" ht="15"/>
  </sheetData>
  <customSheetViews>
    <customSheetView guid="{B321D76C-CDE5-48BB-9CDE-80FF97D58FCF}" scale="85" showPageBreaks="1" fitToPage="1" printArea="1" view="pageBreakPreview" topLeftCell="A4">
      <selection activeCell="D33" sqref="D33"/>
      <pageMargins left="0" right="0" top="0" bottom="0" header="0" footer="0"/>
      <printOptions horizontalCentered="1"/>
      <pageSetup orientation="landscape" r:id="rId1"/>
    </customSheetView>
    <customSheetView guid="{343BF296-013A-41F5-BDAB-AD6220EA7F78}" scale="85" showPageBreaks="1" fitToPage="1" printArea="1" view="pageBreakPreview" topLeftCell="A4">
      <selection activeCell="D33" sqref="D33"/>
      <pageMargins left="0" right="0" top="0" bottom="0" header="0" footer="0"/>
      <printOptions horizontalCentered="1"/>
      <pageSetup orientation="landscape" r:id="rId2"/>
    </customSheetView>
  </customSheetViews>
  <mergeCells count="5">
    <mergeCell ref="A4:F4"/>
    <mergeCell ref="A5:F5"/>
    <mergeCell ref="A6:F6"/>
    <mergeCell ref="A8:F8"/>
    <mergeCell ref="A9:F9"/>
  </mergeCells>
  <printOptions horizontalCentered="1"/>
  <pageMargins left="0.45" right="0.45" top="0.75" bottom="0.75" header="0.3" footer="0.3"/>
  <pageSetup orientation="landscape" r:id="rId3"/>
  <ignoredErrors>
    <ignoredError sqref="D14:E14" numberStoredAsText="1"/>
  </ignoredErrors>
  <drawing r:id="rId4"/>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tabColor rgb="FF92D050"/>
  </sheetPr>
  <dimension ref="A1:L34"/>
  <sheetViews>
    <sheetView view="pageBreakPreview" zoomScale="80" zoomScaleNormal="100" zoomScaleSheetLayoutView="80" workbookViewId="0">
      <selection activeCell="L34" sqref="L34"/>
    </sheetView>
  </sheetViews>
  <sheetFormatPr defaultColWidth="16.75" defaultRowHeight="12.75"/>
  <cols>
    <col min="1" max="1" width="7.75" style="46" customWidth="1"/>
    <col min="2" max="2" width="8.75" style="229" customWidth="1"/>
    <col min="3" max="3" width="3" style="229" customWidth="1"/>
    <col min="4" max="4" width="13.75" style="46" customWidth="1"/>
    <col min="5" max="5" width="3.375" style="46" customWidth="1"/>
    <col min="6" max="6" width="11.375" style="46" bestFit="1" customWidth="1"/>
    <col min="7" max="7" width="3.375" style="46" customWidth="1"/>
    <col min="8" max="8" width="14.375" style="46" bestFit="1" customWidth="1"/>
    <col min="9" max="9" width="2.75" style="46" customWidth="1"/>
    <col min="10" max="10" width="6.125" style="46" customWidth="1"/>
    <col min="11" max="11" width="29.125" style="46" customWidth="1"/>
    <col min="12" max="16384" width="16.75" style="46"/>
  </cols>
  <sheetData>
    <row r="1" spans="1:12" ht="15.75">
      <c r="A1" s="43"/>
      <c r="B1" s="225"/>
      <c r="C1" s="225"/>
      <c r="D1" s="43"/>
      <c r="E1" s="44"/>
      <c r="F1" s="204"/>
      <c r="G1" s="44"/>
      <c r="H1" s="44"/>
      <c r="I1" s="44"/>
      <c r="K1" s="191"/>
    </row>
    <row r="2" spans="1:12" ht="15.75">
      <c r="A2" s="43"/>
      <c r="D2" s="43"/>
      <c r="E2" s="44"/>
      <c r="F2" s="204"/>
      <c r="G2" s="44"/>
      <c r="H2" s="44"/>
      <c r="I2" s="44"/>
      <c r="J2" s="191"/>
      <c r="K2" s="191"/>
      <c r="L2" s="77"/>
    </row>
    <row r="3" spans="1:12" ht="18">
      <c r="A3" s="140"/>
      <c r="B3" s="228"/>
      <c r="C3" s="228"/>
      <c r="D3" s="140"/>
      <c r="E3" s="137"/>
      <c r="F3" s="254"/>
      <c r="G3" s="137"/>
      <c r="H3" s="137"/>
      <c r="I3" s="137"/>
      <c r="J3" s="137"/>
      <c r="K3" s="137"/>
      <c r="L3" s="1142"/>
    </row>
    <row r="4" spans="1:12" ht="18">
      <c r="A4" s="1630" t="s">
        <v>255</v>
      </c>
      <c r="B4" s="1630"/>
      <c r="C4" s="1630"/>
      <c r="D4" s="1630"/>
      <c r="E4" s="1630"/>
      <c r="F4" s="1630"/>
      <c r="G4" s="1630"/>
      <c r="H4" s="1630"/>
      <c r="I4" s="1630"/>
      <c r="J4" s="1630"/>
      <c r="K4" s="140"/>
      <c r="L4" s="140"/>
    </row>
    <row r="5" spans="1:12" ht="18">
      <c r="A5" s="1630" t="s">
        <v>88</v>
      </c>
      <c r="B5" s="1630"/>
      <c r="C5" s="1630"/>
      <c r="D5" s="1630"/>
      <c r="E5" s="1630"/>
      <c r="F5" s="1630"/>
      <c r="G5" s="1630"/>
      <c r="H5" s="1630"/>
      <c r="I5" s="1630"/>
      <c r="J5" s="1630"/>
      <c r="K5" s="140"/>
      <c r="L5" s="140"/>
    </row>
    <row r="6" spans="1:12" ht="18">
      <c r="A6" s="1628" t="str">
        <f>SUMMARY!A7</f>
        <v>YEAR ENDING DECEMBER 31, ____</v>
      </c>
      <c r="B6" s="1628"/>
      <c r="C6" s="1628"/>
      <c r="D6" s="1628"/>
      <c r="E6" s="1628"/>
      <c r="F6" s="1628"/>
      <c r="G6" s="1628"/>
      <c r="H6" s="1628"/>
      <c r="I6" s="1628"/>
      <c r="J6" s="1628"/>
      <c r="K6" s="140"/>
      <c r="L6" s="140"/>
    </row>
    <row r="7" spans="1:12" ht="18">
      <c r="A7" s="137"/>
      <c r="B7" s="228"/>
      <c r="C7" s="228"/>
      <c r="D7" s="137"/>
      <c r="E7" s="137"/>
      <c r="F7" s="142"/>
      <c r="G7" s="137"/>
      <c r="H7" s="137"/>
      <c r="I7" s="137"/>
      <c r="J7" s="137"/>
      <c r="K7" s="137"/>
      <c r="L7" s="137"/>
    </row>
    <row r="8" spans="1:12" ht="18">
      <c r="A8" s="1630" t="s">
        <v>616</v>
      </c>
      <c r="B8" s="1630"/>
      <c r="C8" s="1630"/>
      <c r="D8" s="1630"/>
      <c r="E8" s="1630"/>
      <c r="F8" s="1630"/>
      <c r="G8" s="1630"/>
      <c r="H8" s="1630"/>
      <c r="I8" s="1630"/>
      <c r="J8" s="1630"/>
      <c r="K8" s="140"/>
      <c r="L8" s="140"/>
    </row>
    <row r="9" spans="1:12" ht="18">
      <c r="A9" s="1630" t="s">
        <v>37</v>
      </c>
      <c r="B9" s="1630"/>
      <c r="C9" s="1630"/>
      <c r="D9" s="1630"/>
      <c r="E9" s="1630"/>
      <c r="F9" s="1630"/>
      <c r="G9" s="1630"/>
      <c r="H9" s="1630"/>
      <c r="I9" s="1630"/>
      <c r="J9" s="1630"/>
      <c r="K9" s="140"/>
      <c r="L9" s="140"/>
    </row>
    <row r="10" spans="1:12" ht="18">
      <c r="A10" s="140"/>
      <c r="B10" s="1154"/>
      <c r="C10" s="1154"/>
      <c r="D10" s="140"/>
      <c r="E10" s="140"/>
      <c r="F10" s="140"/>
      <c r="G10" s="140"/>
      <c r="H10" s="140"/>
      <c r="I10" s="140"/>
      <c r="J10" s="140"/>
      <c r="K10" s="140"/>
      <c r="L10" s="140"/>
    </row>
    <row r="11" spans="1:12" ht="18">
      <c r="A11" s="140"/>
      <c r="B11" s="1154"/>
      <c r="C11" s="1154"/>
      <c r="D11" s="140"/>
      <c r="E11" s="140"/>
      <c r="F11" s="140"/>
      <c r="G11" s="140"/>
      <c r="H11" s="140"/>
      <c r="I11" s="140"/>
      <c r="J11" s="140"/>
      <c r="K11" s="140"/>
      <c r="L11" s="140"/>
    </row>
    <row r="12" spans="1:12" s="44" customFormat="1" ht="18">
      <c r="A12" s="140"/>
      <c r="B12" s="229"/>
      <c r="C12" s="229"/>
      <c r="D12" s="523" t="s">
        <v>335</v>
      </c>
      <c r="E12" s="140"/>
      <c r="F12" s="524" t="s">
        <v>336</v>
      </c>
      <c r="G12" s="140"/>
      <c r="H12" s="1263" t="s">
        <v>337</v>
      </c>
      <c r="I12" s="1144"/>
    </row>
    <row r="13" spans="1:12" s="44" customFormat="1" ht="15.75">
      <c r="B13" s="229"/>
      <c r="C13" s="229"/>
      <c r="D13" s="1144"/>
      <c r="E13" s="1144"/>
      <c r="F13" s="1144"/>
      <c r="G13" s="1144"/>
      <c r="H13" s="1144"/>
      <c r="I13" s="1144"/>
    </row>
    <row r="14" spans="1:12" s="44" customFormat="1" ht="15.75">
      <c r="B14" s="225"/>
      <c r="C14" s="229"/>
      <c r="D14" s="1144" t="s">
        <v>617</v>
      </c>
      <c r="E14" s="1144"/>
      <c r="F14" s="1144"/>
      <c r="G14" s="1144"/>
      <c r="H14" s="1144" t="s">
        <v>618</v>
      </c>
      <c r="I14" s="1158"/>
    </row>
    <row r="15" spans="1:12" s="44" customFormat="1" ht="15.75">
      <c r="B15" s="525" t="s">
        <v>90</v>
      </c>
      <c r="C15" s="225"/>
      <c r="D15" s="881" t="s">
        <v>619</v>
      </c>
      <c r="E15" s="1144"/>
      <c r="F15" s="881" t="s">
        <v>134</v>
      </c>
      <c r="G15" s="1158"/>
      <c r="H15" s="881" t="s">
        <v>620</v>
      </c>
      <c r="I15" s="1158"/>
    </row>
    <row r="16" spans="1:12" s="44" customFormat="1" ht="15.75">
      <c r="B16" s="72" t="s">
        <v>147</v>
      </c>
      <c r="C16" s="487"/>
      <c r="D16" s="533"/>
      <c r="E16" s="1144"/>
      <c r="F16" s="257"/>
      <c r="G16" s="255"/>
      <c r="H16" s="258"/>
      <c r="I16" s="534"/>
    </row>
    <row r="17" spans="2:9" s="44" customFormat="1" ht="15.75">
      <c r="B17" s="72" t="s">
        <v>151</v>
      </c>
      <c r="C17" s="490"/>
      <c r="D17" s="533"/>
      <c r="E17" s="1144"/>
      <c r="F17" s="257"/>
      <c r="G17" s="255"/>
      <c r="H17" s="258"/>
      <c r="I17" s="534"/>
    </row>
    <row r="18" spans="2:9" s="44" customFormat="1" ht="15.75">
      <c r="B18" s="72" t="s">
        <v>154</v>
      </c>
      <c r="C18" s="490"/>
      <c r="D18" s="533"/>
      <c r="E18" s="1144"/>
      <c r="F18" s="257"/>
      <c r="G18" s="255"/>
      <c r="H18" s="258"/>
      <c r="I18" s="534"/>
    </row>
    <row r="19" spans="2:9" s="44" customFormat="1" ht="15.75">
      <c r="B19" s="72" t="s">
        <v>157</v>
      </c>
      <c r="C19" s="72"/>
      <c r="D19" s="533"/>
      <c r="E19" s="1144"/>
      <c r="F19" s="257"/>
      <c r="G19" s="255"/>
      <c r="H19" s="258"/>
      <c r="I19" s="534"/>
    </row>
    <row r="20" spans="2:9" s="44" customFormat="1" ht="15.75">
      <c r="B20" s="72" t="s">
        <v>213</v>
      </c>
      <c r="C20" s="72"/>
      <c r="D20" s="533"/>
      <c r="E20" s="1144"/>
      <c r="F20" s="257"/>
      <c r="G20" s="255"/>
      <c r="H20" s="258"/>
      <c r="I20" s="534"/>
    </row>
    <row r="21" spans="2:9" s="44" customFormat="1" ht="15.75">
      <c r="B21" s="72" t="s">
        <v>215</v>
      </c>
      <c r="C21" s="72"/>
      <c r="D21" s="533"/>
      <c r="E21" s="1144"/>
      <c r="F21" s="257"/>
      <c r="G21" s="255"/>
      <c r="H21" s="258"/>
      <c r="I21" s="534"/>
    </row>
    <row r="22" spans="2:9" s="44" customFormat="1" ht="15">
      <c r="B22" s="72" t="s">
        <v>217</v>
      </c>
      <c r="C22" s="72"/>
      <c r="D22" s="533"/>
      <c r="E22" s="255"/>
      <c r="F22" s="257"/>
      <c r="G22" s="255"/>
      <c r="H22" s="258"/>
      <c r="I22" s="534"/>
    </row>
    <row r="23" spans="2:9" s="44" customFormat="1" ht="15.75">
      <c r="B23" s="72" t="s">
        <v>219</v>
      </c>
      <c r="C23" s="72"/>
      <c r="D23" s="533"/>
      <c r="E23" s="1144"/>
      <c r="F23" s="257"/>
      <c r="G23" s="255"/>
      <c r="H23" s="258"/>
      <c r="I23" s="534"/>
    </row>
    <row r="24" spans="2:9" s="44" customFormat="1" ht="15">
      <c r="B24" s="72" t="s">
        <v>282</v>
      </c>
      <c r="C24" s="72"/>
      <c r="D24" s="533"/>
      <c r="E24" s="255"/>
      <c r="F24" s="257"/>
      <c r="G24" s="255"/>
      <c r="H24" s="258"/>
      <c r="I24" s="534"/>
    </row>
    <row r="25" spans="2:9" s="44" customFormat="1" ht="15">
      <c r="B25" s="72" t="s">
        <v>286</v>
      </c>
      <c r="C25" s="72"/>
      <c r="D25" s="533"/>
      <c r="E25" s="255"/>
      <c r="F25" s="257"/>
      <c r="G25" s="255"/>
      <c r="H25" s="258"/>
      <c r="I25" s="534"/>
    </row>
    <row r="26" spans="2:9" s="44" customFormat="1" ht="15.75">
      <c r="B26" s="72" t="s">
        <v>290</v>
      </c>
      <c r="C26" s="72"/>
      <c r="D26" s="533"/>
      <c r="E26" s="1144"/>
      <c r="F26" s="257"/>
      <c r="G26" s="255"/>
      <c r="H26" s="258"/>
      <c r="I26" s="534"/>
    </row>
    <row r="27" spans="2:9" s="44" customFormat="1" ht="15">
      <c r="B27" s="72" t="s">
        <v>294</v>
      </c>
      <c r="C27" s="72"/>
      <c r="D27" s="533"/>
      <c r="E27" s="255"/>
      <c r="F27" s="257"/>
      <c r="G27" s="255"/>
      <c r="H27" s="258"/>
      <c r="I27" s="534"/>
    </row>
    <row r="28" spans="2:9" s="44" customFormat="1" ht="15">
      <c r="B28" s="72" t="s">
        <v>299</v>
      </c>
      <c r="C28" s="488"/>
      <c r="D28" s="533"/>
      <c r="E28" s="255"/>
      <c r="F28" s="257"/>
      <c r="G28" s="255"/>
      <c r="H28" s="259"/>
      <c r="I28" s="534"/>
    </row>
    <row r="29" spans="2:9" s="44" customFormat="1" ht="15">
      <c r="B29" s="83" t="s">
        <v>126</v>
      </c>
      <c r="C29" s="488"/>
      <c r="D29" s="535"/>
      <c r="E29" s="255"/>
      <c r="F29" s="260"/>
      <c r="G29" s="255"/>
      <c r="H29" s="780"/>
      <c r="I29" s="534"/>
    </row>
    <row r="30" spans="2:9" s="44" customFormat="1" ht="15.75">
      <c r="B30" s="72">
        <v>2</v>
      </c>
      <c r="C30" s="488"/>
      <c r="D30" s="255"/>
      <c r="E30" s="255"/>
      <c r="F30" s="255" t="s">
        <v>621</v>
      </c>
      <c r="G30" s="255"/>
      <c r="H30" s="262">
        <f>SUM(H16:H29)</f>
        <v>0</v>
      </c>
      <c r="I30" s="263"/>
    </row>
    <row r="31" spans="2:9" s="44" customFormat="1" ht="15.75">
      <c r="B31" s="225"/>
      <c r="C31" s="225"/>
      <c r="H31" s="43"/>
    </row>
    <row r="32" spans="2:9" s="44" customFormat="1" ht="15.75">
      <c r="B32" s="229"/>
      <c r="C32" s="229"/>
      <c r="H32" s="43"/>
    </row>
    <row r="33" spans="2:3" s="44" customFormat="1" ht="15">
      <c r="B33" s="229"/>
      <c r="C33" s="229"/>
    </row>
    <row r="34" spans="2:3" s="44" customFormat="1" ht="15">
      <c r="B34" s="229"/>
      <c r="C34" s="229"/>
    </row>
  </sheetData>
  <sortState xmlns:xlrd2="http://schemas.microsoft.com/office/spreadsheetml/2017/richdata2" ref="D16:H28">
    <sortCondition ref="D16:D28"/>
  </sortState>
  <customSheetViews>
    <customSheetView guid="{B321D76C-CDE5-48BB-9CDE-80FF97D58FCF}" scale="85" showPageBreaks="1" printArea="1" view="pageBreakPreview">
      <selection activeCell="D33" sqref="D33"/>
      <pageMargins left="0" right="0" top="0" bottom="0" header="0" footer="0"/>
      <printOptions horizontalCentered="1"/>
      <pageSetup orientation="portrait" r:id="rId1"/>
    </customSheetView>
    <customSheetView guid="{343BF296-013A-41F5-BDAB-AD6220EA7F78}" scale="85" showPageBreaks="1" printArea="1" view="pageBreakPreview">
      <selection activeCell="D33" sqref="D33"/>
      <pageMargins left="0" right="0" top="0" bottom="0" header="0" footer="0"/>
      <printOptions horizontalCentered="1"/>
      <pageSetup orientation="portrait" r:id="rId2"/>
    </customSheetView>
  </customSheetViews>
  <mergeCells count="5">
    <mergeCell ref="A4:J4"/>
    <mergeCell ref="A5:J5"/>
    <mergeCell ref="A6:J6"/>
    <mergeCell ref="A8:J8"/>
    <mergeCell ref="A9:J9"/>
  </mergeCells>
  <printOptions horizontalCentered="1"/>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codeName="Sheet3">
    <pageSetUpPr fitToPage="1"/>
  </sheetPr>
  <dimension ref="A1:J53"/>
  <sheetViews>
    <sheetView showGridLines="0" defaultGridColor="0" view="pageBreakPreview" colorId="22" zoomScale="80" zoomScaleNormal="80" zoomScaleSheetLayoutView="80" workbookViewId="0">
      <selection activeCell="F69" sqref="F69"/>
    </sheetView>
  </sheetViews>
  <sheetFormatPr defaultColWidth="13.375" defaultRowHeight="12"/>
  <cols>
    <col min="1" max="1" width="9.125" style="33" customWidth="1"/>
    <col min="2" max="2" width="49.25" style="33" customWidth="1"/>
    <col min="3" max="3" width="3.75" style="33" customWidth="1"/>
    <col min="4" max="4" width="18.75" style="33" customWidth="1"/>
    <col min="5" max="5" width="5.25" style="33" customWidth="1"/>
    <col min="6" max="6" width="46.75" style="33" bestFit="1" customWidth="1"/>
    <col min="7" max="7" width="7.75" style="33" customWidth="1"/>
    <col min="8" max="8" width="5.75" style="33" customWidth="1"/>
    <col min="9" max="10" width="18.75" customWidth="1"/>
    <col min="11" max="11" width="29.125" style="33" customWidth="1"/>
    <col min="12" max="16384" width="13.375" style="33"/>
  </cols>
  <sheetData>
    <row r="1" spans="1:10" ht="15.75">
      <c r="A1" s="478"/>
      <c r="B1" s="478"/>
      <c r="C1" s="89"/>
      <c r="D1" s="89"/>
      <c r="E1" s="89"/>
      <c r="F1" s="45"/>
    </row>
    <row r="2" spans="1:10" ht="15">
      <c r="A2" s="89"/>
      <c r="B2" s="370"/>
      <c r="C2" s="89"/>
      <c r="D2" s="89"/>
      <c r="E2" s="89"/>
      <c r="F2" s="89"/>
    </row>
    <row r="5" spans="1:10" ht="18">
      <c r="A5" s="1627" t="s">
        <v>87</v>
      </c>
      <c r="B5" s="1627"/>
      <c r="C5" s="1627"/>
      <c r="D5" s="1627"/>
      <c r="E5" s="1627"/>
      <c r="F5" s="1627"/>
      <c r="G5" s="1627"/>
      <c r="H5" s="1627"/>
    </row>
    <row r="6" spans="1:10" ht="18">
      <c r="A6" s="1627" t="s">
        <v>88</v>
      </c>
      <c r="B6" s="1627"/>
      <c r="C6" s="1627"/>
      <c r="D6" s="1627"/>
      <c r="E6" s="1627"/>
      <c r="F6" s="1627"/>
      <c r="G6" s="1627"/>
      <c r="H6" s="1627"/>
    </row>
    <row r="7" spans="1:10" ht="18">
      <c r="A7" s="1628" t="s">
        <v>1651</v>
      </c>
      <c r="B7" s="1628"/>
      <c r="C7" s="1628"/>
      <c r="D7" s="1628"/>
      <c r="E7" s="1628"/>
      <c r="F7" s="1628"/>
      <c r="G7" s="1628"/>
      <c r="H7" s="1628"/>
    </row>
    <row r="10" spans="1:10" ht="18">
      <c r="A10" s="1627" t="s">
        <v>3</v>
      </c>
      <c r="B10" s="1627"/>
      <c r="C10" s="1627"/>
      <c r="D10" s="1627"/>
      <c r="E10" s="1627"/>
      <c r="F10" s="1627"/>
      <c r="G10" s="1627"/>
      <c r="H10" s="1627"/>
    </row>
    <row r="11" spans="1:10" ht="15.75">
      <c r="A11" s="89"/>
      <c r="B11" s="89"/>
      <c r="C11" s="478" t="s">
        <v>89</v>
      </c>
      <c r="D11" s="89"/>
      <c r="E11" s="89"/>
      <c r="F11" s="89"/>
      <c r="G11" s="89"/>
    </row>
    <row r="13" spans="1:10" ht="15">
      <c r="C13" s="929"/>
      <c r="D13" s="929"/>
      <c r="E13" s="929"/>
      <c r="F13" s="929"/>
      <c r="G13" s="929"/>
    </row>
    <row r="14" spans="1:10" s="485" customFormat="1" ht="15.75">
      <c r="B14" s="737"/>
      <c r="C14" s="737"/>
      <c r="D14" s="737"/>
      <c r="E14" s="737"/>
      <c r="F14" s="737"/>
      <c r="G14" s="737"/>
      <c r="I14"/>
      <c r="J14"/>
    </row>
    <row r="15" spans="1:10" s="236" customFormat="1" ht="15.75">
      <c r="A15" s="1216" t="s">
        <v>90</v>
      </c>
      <c r="B15" s="738" t="s">
        <v>91</v>
      </c>
      <c r="C15" s="89"/>
      <c r="D15" s="479" t="s">
        <v>92</v>
      </c>
      <c r="E15" s="89"/>
      <c r="F15" s="682" t="s">
        <v>93</v>
      </c>
      <c r="G15" s="89"/>
      <c r="I15"/>
      <c r="J15"/>
    </row>
    <row r="16" spans="1:10" s="236" customFormat="1" ht="15.75">
      <c r="A16" s="89"/>
      <c r="B16" s="89"/>
      <c r="C16" s="89"/>
      <c r="D16" s="234" t="s">
        <v>94</v>
      </c>
      <c r="E16" s="478"/>
      <c r="F16" s="234" t="s">
        <v>95</v>
      </c>
      <c r="G16" s="89"/>
      <c r="I16"/>
      <c r="J16"/>
    </row>
    <row r="17" spans="1:10" s="89" customFormat="1" ht="15">
      <c r="I17"/>
      <c r="J17"/>
    </row>
    <row r="18" spans="1:10" s="89" customFormat="1" ht="15.75">
      <c r="A18" s="1146">
        <v>1</v>
      </c>
      <c r="B18" s="89" t="s">
        <v>96</v>
      </c>
      <c r="D18" s="686">
        <f>'A1-O&amp;M'!J41</f>
        <v>0</v>
      </c>
      <c r="F18" s="92" t="s">
        <v>97</v>
      </c>
      <c r="I18"/>
      <c r="J18"/>
    </row>
    <row r="19" spans="1:10" s="89" customFormat="1" ht="15">
      <c r="D19" s="739"/>
      <c r="I19"/>
      <c r="J19"/>
    </row>
    <row r="20" spans="1:10" s="89" customFormat="1" ht="15.75">
      <c r="A20" s="1146">
        <v>2</v>
      </c>
      <c r="B20" s="89" t="s">
        <v>98</v>
      </c>
      <c r="D20" s="686">
        <f>'A2-A&amp;G'!J43</f>
        <v>0</v>
      </c>
      <c r="F20" s="92" t="s">
        <v>1891</v>
      </c>
      <c r="I20"/>
      <c r="J20"/>
    </row>
    <row r="21" spans="1:10" s="89" customFormat="1" ht="15">
      <c r="D21" s="739"/>
      <c r="I21"/>
      <c r="J21"/>
    </row>
    <row r="22" spans="1:10" s="89" customFormat="1" ht="15.75">
      <c r="A22" s="1146">
        <v>3</v>
      </c>
      <c r="B22" s="89" t="s">
        <v>99</v>
      </c>
      <c r="D22" s="686">
        <f>'B1-Depn'!P54</f>
        <v>0</v>
      </c>
      <c r="F22" s="92" t="s">
        <v>1892</v>
      </c>
      <c r="I22"/>
      <c r="J22"/>
    </row>
    <row r="23" spans="1:10" s="89" customFormat="1" ht="15">
      <c r="D23" s="740"/>
      <c r="I23"/>
      <c r="J23"/>
    </row>
    <row r="24" spans="1:10" s="89" customFormat="1" ht="15.75">
      <c r="A24" s="1146">
        <v>4</v>
      </c>
      <c r="B24" s="478" t="s">
        <v>100</v>
      </c>
      <c r="D24" s="741">
        <f>SUM(D18:D22)</f>
        <v>0</v>
      </c>
      <c r="F24" s="89" t="s">
        <v>101</v>
      </c>
      <c r="I24"/>
      <c r="J24"/>
    </row>
    <row r="25" spans="1:10" s="89" customFormat="1" ht="15">
      <c r="D25" s="739"/>
      <c r="I25"/>
      <c r="J25"/>
    </row>
    <row r="26" spans="1:10" s="89" customFormat="1" ht="16.5" thickBot="1">
      <c r="A26" s="1146">
        <v>5</v>
      </c>
      <c r="B26" s="682" t="s">
        <v>102</v>
      </c>
      <c r="D26" s="742">
        <f>'C1-Rate Base'!L32</f>
        <v>0</v>
      </c>
      <c r="F26" s="78" t="s">
        <v>1949</v>
      </c>
      <c r="I26"/>
      <c r="J26"/>
    </row>
    <row r="27" spans="1:10" s="89" customFormat="1" ht="15.75" thickTop="1">
      <c r="D27" s="739"/>
      <c r="I27"/>
      <c r="J27"/>
    </row>
    <row r="28" spans="1:10" s="89" customFormat="1" ht="15.75">
      <c r="A28" s="1146">
        <v>6</v>
      </c>
      <c r="B28" s="89" t="s">
        <v>103</v>
      </c>
      <c r="D28" s="743">
        <f>'C1-Rate Base'!P32</f>
        <v>0</v>
      </c>
      <c r="F28" s="78" t="s">
        <v>1950</v>
      </c>
      <c r="I28"/>
      <c r="J28"/>
    </row>
    <row r="29" spans="1:10" s="89" customFormat="1" ht="15">
      <c r="D29" s="739"/>
      <c r="I29"/>
      <c r="J29"/>
    </row>
    <row r="30" spans="1:10" s="89" customFormat="1" ht="15.75">
      <c r="A30" s="1146" t="s">
        <v>104</v>
      </c>
      <c r="B30" s="89" t="s">
        <v>105</v>
      </c>
      <c r="D30" s="743">
        <f>+'D2-Project Cap Structures'!H72</f>
        <v>0</v>
      </c>
      <c r="F30" s="92" t="s">
        <v>106</v>
      </c>
      <c r="I30"/>
      <c r="J30"/>
    </row>
    <row r="31" spans="1:10" s="89" customFormat="1" ht="15.75">
      <c r="D31" s="744"/>
      <c r="E31" s="744"/>
      <c r="I31"/>
      <c r="J31"/>
    </row>
    <row r="32" spans="1:10" s="89" customFormat="1" ht="15.75">
      <c r="A32" s="1146">
        <v>7</v>
      </c>
      <c r="B32" s="478" t="s">
        <v>107</v>
      </c>
      <c r="D32" s="744">
        <f>D24+D28+D30</f>
        <v>0</v>
      </c>
      <c r="F32" s="92" t="s">
        <v>108</v>
      </c>
      <c r="I32"/>
      <c r="J32"/>
    </row>
    <row r="33" spans="1:10" s="236" customFormat="1" ht="15">
      <c r="C33" s="89"/>
      <c r="D33" s="89"/>
      <c r="E33" s="89"/>
      <c r="G33" s="89"/>
      <c r="I33"/>
      <c r="J33"/>
    </row>
    <row r="34" spans="1:10" s="236" customFormat="1" ht="15.75">
      <c r="A34" s="1146">
        <v>8</v>
      </c>
      <c r="B34" s="745" t="s">
        <v>109</v>
      </c>
      <c r="C34" s="89"/>
      <c r="D34" s="739">
        <f>+'F1-Proj RR'!O67</f>
        <v>0</v>
      </c>
      <c r="E34" s="745"/>
      <c r="F34" s="745" t="s">
        <v>110</v>
      </c>
      <c r="G34" s="745"/>
      <c r="H34" s="745"/>
      <c r="I34"/>
      <c r="J34"/>
    </row>
    <row r="35" spans="1:10" s="236" customFormat="1" ht="15">
      <c r="A35" s="746"/>
      <c r="C35" s="89"/>
      <c r="D35" s="89"/>
      <c r="E35" s="89"/>
      <c r="G35" s="89"/>
      <c r="I35"/>
      <c r="J35"/>
    </row>
    <row r="36" spans="1:10" s="236" customFormat="1" ht="15.75">
      <c r="A36" s="1146">
        <v>9</v>
      </c>
      <c r="B36" s="745" t="s">
        <v>111</v>
      </c>
      <c r="C36" s="89"/>
      <c r="D36" s="802">
        <f>+'F3-True-Up'!J30</f>
        <v>0</v>
      </c>
      <c r="E36" s="587"/>
      <c r="F36" s="748" t="s">
        <v>112</v>
      </c>
      <c r="G36" s="745"/>
      <c r="H36" s="749"/>
      <c r="I36"/>
      <c r="J36"/>
    </row>
    <row r="37" spans="1:10" s="236" customFormat="1" ht="15">
      <c r="A37" s="746"/>
      <c r="B37" s="745"/>
      <c r="C37" s="89"/>
      <c r="D37" s="745"/>
      <c r="E37" s="745"/>
      <c r="F37" s="745"/>
      <c r="G37" s="745"/>
      <c r="H37" s="745"/>
      <c r="I37"/>
      <c r="J37"/>
    </row>
    <row r="38" spans="1:10" s="236" customFormat="1" ht="15.75">
      <c r="A38" s="1146">
        <v>10</v>
      </c>
      <c r="B38" s="750" t="s">
        <v>113</v>
      </c>
      <c r="C38" s="89"/>
      <c r="D38" s="751">
        <f>+D32+D36+D34</f>
        <v>0</v>
      </c>
      <c r="E38" s="745"/>
      <c r="F38" s="747" t="s">
        <v>114</v>
      </c>
      <c r="G38" s="747"/>
      <c r="H38" s="747"/>
      <c r="I38"/>
      <c r="J38"/>
    </row>
    <row r="39" spans="1:10" s="236" customFormat="1" ht="15">
      <c r="A39" s="89"/>
      <c r="B39" s="89"/>
      <c r="C39" s="89"/>
      <c r="D39" s="89"/>
      <c r="E39" s="89"/>
      <c r="F39" s="89"/>
      <c r="G39" s="89"/>
      <c r="H39" s="89"/>
      <c r="I39"/>
      <c r="J39"/>
    </row>
    <row r="40" spans="1:10" s="236" customFormat="1" ht="15.75">
      <c r="A40" s="1146"/>
      <c r="B40" s="478" t="s">
        <v>115</v>
      </c>
      <c r="C40" s="89"/>
      <c r="D40" s="89"/>
      <c r="E40" s="89"/>
      <c r="F40" s="89"/>
      <c r="G40" s="89"/>
      <c r="H40" s="89"/>
      <c r="I40"/>
      <c r="J40"/>
    </row>
    <row r="41" spans="1:10" s="236" customFormat="1" ht="15">
      <c r="A41" s="89"/>
      <c r="B41" s="89"/>
      <c r="C41" s="89"/>
      <c r="D41" s="89"/>
      <c r="E41" s="89"/>
      <c r="F41" s="89"/>
      <c r="G41" s="89"/>
      <c r="H41" s="89"/>
      <c r="I41"/>
      <c r="J41"/>
    </row>
    <row r="42" spans="1:10" s="236" customFormat="1" ht="15.75">
      <c r="A42" s="1146">
        <v>11</v>
      </c>
      <c r="B42" s="89" t="s">
        <v>116</v>
      </c>
      <c r="C42" s="89"/>
      <c r="D42" s="739">
        <f>+'F1-Proj RR'!T47+'F1-Proj RR'!T50</f>
        <v>0</v>
      </c>
      <c r="E42" s="89"/>
      <c r="F42" s="747" t="s">
        <v>117</v>
      </c>
      <c r="G42" s="89"/>
      <c r="H42" s="89"/>
      <c r="I42"/>
      <c r="J42"/>
    </row>
    <row r="43" spans="1:10" s="236" customFormat="1" ht="15.75">
      <c r="A43" s="1146" t="s">
        <v>118</v>
      </c>
      <c r="B43" s="89" t="s">
        <v>119</v>
      </c>
      <c r="C43" s="89"/>
      <c r="D43" s="739">
        <f>+'F1-Proj RR'!T48</f>
        <v>0</v>
      </c>
      <c r="E43" s="89"/>
      <c r="F43" s="747" t="s">
        <v>120</v>
      </c>
      <c r="G43" s="89"/>
      <c r="H43" s="89"/>
      <c r="I43"/>
      <c r="J43"/>
    </row>
    <row r="44" spans="1:10" s="104" customFormat="1" ht="34.35" customHeight="1">
      <c r="A44" s="752" t="s">
        <v>121</v>
      </c>
      <c r="B44" s="753" t="s">
        <v>122</v>
      </c>
      <c r="C44" s="754"/>
      <c r="D44" s="755">
        <f>+'F1-Proj RR'!T49</f>
        <v>0</v>
      </c>
      <c r="E44" s="754"/>
      <c r="F44" s="756" t="s">
        <v>123</v>
      </c>
      <c r="G44" s="754"/>
      <c r="H44" s="754"/>
      <c r="I44"/>
      <c r="J44"/>
    </row>
    <row r="45" spans="1:10" s="236" customFormat="1" ht="15.75">
      <c r="A45" s="1146" t="s">
        <v>124</v>
      </c>
      <c r="B45" s="1217"/>
      <c r="C45" s="89"/>
      <c r="D45" s="151">
        <v>0</v>
      </c>
      <c r="E45" s="89"/>
      <c r="F45" s="757"/>
      <c r="G45" s="89"/>
      <c r="H45" s="89"/>
      <c r="I45"/>
      <c r="J45"/>
    </row>
    <row r="46" spans="1:10" s="236" customFormat="1" ht="15.75">
      <c r="A46" s="1146" t="s">
        <v>125</v>
      </c>
      <c r="B46" s="1217"/>
      <c r="C46" s="89"/>
      <c r="D46" s="151">
        <v>0</v>
      </c>
      <c r="E46" s="89"/>
      <c r="F46" s="93"/>
      <c r="G46" s="89"/>
      <c r="H46" s="89"/>
      <c r="I46"/>
      <c r="J46"/>
    </row>
    <row r="47" spans="1:10" s="236" customFormat="1" ht="15">
      <c r="A47" s="1217" t="s">
        <v>126</v>
      </c>
      <c r="B47" s="1217" t="s">
        <v>126</v>
      </c>
      <c r="C47" s="89"/>
      <c r="D47" s="151">
        <v>0</v>
      </c>
      <c r="E47" s="89"/>
      <c r="F47" s="93"/>
      <c r="G47" s="89"/>
      <c r="H47" s="89"/>
      <c r="I47"/>
      <c r="J47"/>
    </row>
    <row r="48" spans="1:10" s="236" customFormat="1" ht="16.5" thickBot="1">
      <c r="A48" s="1146">
        <v>12</v>
      </c>
      <c r="B48" s="89" t="s">
        <v>127</v>
      </c>
      <c r="C48" s="89"/>
      <c r="D48" s="742">
        <f>SUM(D42:D47)</f>
        <v>0</v>
      </c>
      <c r="E48" s="89"/>
      <c r="F48" s="747" t="s">
        <v>128</v>
      </c>
      <c r="G48" s="89"/>
      <c r="H48" s="89"/>
      <c r="I48"/>
      <c r="J48"/>
    </row>
    <row r="49" spans="1:10" s="236" customFormat="1" ht="15.75" thickTop="1">
      <c r="A49" s="89"/>
      <c r="B49" s="89"/>
      <c r="C49" s="89"/>
      <c r="D49" s="89"/>
      <c r="E49" s="89"/>
      <c r="F49" s="89"/>
      <c r="G49" s="89"/>
      <c r="H49" s="89"/>
      <c r="I49"/>
      <c r="J49"/>
    </row>
    <row r="50" spans="1:10" s="236" customFormat="1" ht="15">
      <c r="A50" s="89"/>
      <c r="B50" s="89"/>
      <c r="C50" s="89"/>
      <c r="D50" s="89"/>
      <c r="E50" s="89"/>
      <c r="F50" s="89"/>
      <c r="G50" s="89"/>
      <c r="H50" s="89"/>
      <c r="I50"/>
      <c r="J50"/>
    </row>
    <row r="51" spans="1:10" s="236" customFormat="1" ht="15">
      <c r="A51" s="89" t="s">
        <v>129</v>
      </c>
      <c r="B51" s="1629" t="s">
        <v>130</v>
      </c>
      <c r="C51" s="1629"/>
      <c r="D51" s="1629"/>
      <c r="E51" s="1629"/>
      <c r="F51" s="1629"/>
      <c r="G51" s="758"/>
      <c r="H51" s="758"/>
      <c r="I51"/>
      <c r="J51"/>
    </row>
    <row r="52" spans="1:10" s="236" customFormat="1" ht="15">
      <c r="A52" s="89"/>
      <c r="B52" s="1629"/>
      <c r="C52" s="1629"/>
      <c r="D52" s="1629"/>
      <c r="E52" s="1629"/>
      <c r="F52" s="1629"/>
      <c r="G52" s="758"/>
      <c r="H52" s="758"/>
      <c r="I52"/>
      <c r="J52"/>
    </row>
    <row r="53" spans="1:10" ht="15.75">
      <c r="A53" s="737"/>
      <c r="B53" s="737"/>
      <c r="C53" s="737"/>
      <c r="D53" s="737"/>
      <c r="E53" s="737"/>
      <c r="F53" s="737"/>
      <c r="G53" s="737"/>
      <c r="H53" s="737"/>
    </row>
  </sheetData>
  <customSheetViews>
    <customSheetView guid="{B321D76C-CDE5-48BB-9CDE-80FF97D58FCF}" scale="80" colorId="22" showPageBreaks="1" showGridLines="0" fitToPage="1" printArea="1" view="pageBreakPreview">
      <selection activeCell="A7" sqref="A7:H7"/>
      <pageMargins left="0" right="0" top="0" bottom="0" header="0" footer="0"/>
      <printOptions horizontalCentered="1"/>
      <pageSetup scale="58" orientation="landscape" r:id="rId1"/>
      <headerFooter alignWithMargins="0"/>
    </customSheetView>
    <customSheetView guid="{343BF296-013A-41F5-BDAB-AD6220EA7F78}" scale="80" colorId="22" showPageBreaks="1" showGridLines="0" fitToPage="1" printArea="1" view="pageBreakPreview">
      <selection activeCell="A7" sqref="A7:H7"/>
      <pageMargins left="0" right="0" top="0" bottom="0" header="0" footer="0"/>
      <printOptions horizontalCentered="1"/>
      <pageSetup scale="58" orientation="landscape" r:id="rId2"/>
      <headerFooter alignWithMargins="0"/>
    </customSheetView>
  </customSheetViews>
  <mergeCells count="5">
    <mergeCell ref="A5:H5"/>
    <mergeCell ref="A6:H6"/>
    <mergeCell ref="A7:H7"/>
    <mergeCell ref="A10:H10"/>
    <mergeCell ref="B51:F52"/>
  </mergeCells>
  <phoneticPr fontId="0" type="noConversion"/>
  <printOptions horizontalCentered="1"/>
  <pageMargins left="0.5" right="0.5" top="1" bottom="1" header="0.5" footer="0.5"/>
  <pageSetup scale="69" orientation="portrait" r:id="rId3"/>
  <headerFooter alignWithMargins="0"/>
  <ignoredErrors>
    <ignoredError sqref="D16" numberStoredAsText="1"/>
  </ignoredErrors>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tabColor rgb="FF92D050"/>
    <pageSetUpPr fitToPage="1"/>
  </sheetPr>
  <dimension ref="A1:P25"/>
  <sheetViews>
    <sheetView view="pageBreakPreview" zoomScale="80" zoomScaleNormal="100" zoomScaleSheetLayoutView="80" workbookViewId="0">
      <selection activeCell="L27" sqref="L27"/>
    </sheetView>
  </sheetViews>
  <sheetFormatPr defaultColWidth="9" defaultRowHeight="12.75"/>
  <cols>
    <col min="1" max="1" width="6.75" style="229" customWidth="1"/>
    <col min="2" max="2" width="9.375" style="229" customWidth="1"/>
    <col min="3" max="3" width="3.375" style="229" customWidth="1"/>
    <col min="4" max="4" width="37.375" style="229" customWidth="1"/>
    <col min="5" max="5" width="15.375" style="229" customWidth="1"/>
    <col min="6" max="6" width="3.375" style="229" customWidth="1"/>
    <col min="7" max="7" width="2.125" style="229" customWidth="1"/>
    <col min="8" max="8" width="18.375" style="229" customWidth="1"/>
    <col min="9" max="9" width="8.375" style="229" customWidth="1"/>
    <col min="10" max="10" width="13.375" style="229" bestFit="1" customWidth="1"/>
    <col min="11" max="11" width="29.125" style="229" customWidth="1"/>
    <col min="12" max="12" width="41.375" style="229" customWidth="1"/>
    <col min="13" max="13" width="10" style="229" bestFit="1" customWidth="1"/>
    <col min="14" max="14" width="17.125" style="229" bestFit="1" customWidth="1"/>
    <col min="15" max="16384" width="9" style="229"/>
  </cols>
  <sheetData>
    <row r="1" spans="1:16" s="225" customFormat="1" ht="15.75">
      <c r="A1" s="43"/>
      <c r="D1" s="224"/>
      <c r="E1" s="224"/>
      <c r="F1" s="224"/>
      <c r="G1" s="224"/>
      <c r="H1" s="224"/>
      <c r="L1" s="250"/>
      <c r="P1" s="251"/>
    </row>
    <row r="3" spans="1:16" ht="18">
      <c r="A3" s="226"/>
      <c r="B3" s="228"/>
      <c r="C3" s="228"/>
      <c r="D3" s="227"/>
      <c r="E3" s="227"/>
      <c r="F3" s="227"/>
      <c r="G3" s="227"/>
      <c r="H3" s="227"/>
      <c r="I3" s="228"/>
      <c r="J3" s="228"/>
      <c r="K3" s="228"/>
      <c r="L3" s="228"/>
      <c r="M3" s="228"/>
      <c r="N3" s="228"/>
      <c r="O3" s="228"/>
      <c r="P3" s="1154"/>
    </row>
    <row r="4" spans="1:16" ht="18">
      <c r="A4" s="1671" t="s">
        <v>255</v>
      </c>
      <c r="B4" s="1671"/>
      <c r="C4" s="1671"/>
      <c r="D4" s="1671"/>
      <c r="E4" s="1671"/>
      <c r="F4" s="1671"/>
      <c r="G4" s="1671"/>
      <c r="H4" s="1671"/>
      <c r="I4" s="226"/>
      <c r="J4" s="226"/>
      <c r="K4" s="226"/>
      <c r="L4" s="226"/>
      <c r="M4" s="226"/>
      <c r="N4" s="226"/>
      <c r="O4" s="226"/>
      <c r="P4" s="226"/>
    </row>
    <row r="5" spans="1:16" ht="18">
      <c r="A5" s="1671" t="s">
        <v>88</v>
      </c>
      <c r="B5" s="1671"/>
      <c r="C5" s="1671"/>
      <c r="D5" s="1671"/>
      <c r="E5" s="1671"/>
      <c r="F5" s="1671"/>
      <c r="G5" s="1671"/>
      <c r="H5" s="1671"/>
      <c r="I5" s="226"/>
      <c r="J5" s="226"/>
      <c r="K5" s="226"/>
      <c r="L5" s="226"/>
      <c r="M5" s="226"/>
      <c r="N5" s="226"/>
      <c r="O5" s="226"/>
      <c r="P5" s="226"/>
    </row>
    <row r="6" spans="1:16" ht="18">
      <c r="A6" s="1672" t="str">
        <f>SUMMARY!A7</f>
        <v>YEAR ENDING DECEMBER 31, ____</v>
      </c>
      <c r="B6" s="1672"/>
      <c r="C6" s="1672"/>
      <c r="D6" s="1672"/>
      <c r="E6" s="1672"/>
      <c r="F6" s="1672"/>
      <c r="G6" s="1672"/>
      <c r="H6" s="1672"/>
      <c r="I6" s="226"/>
      <c r="J6" s="226"/>
      <c r="K6" s="226"/>
      <c r="L6" s="226"/>
      <c r="M6" s="226"/>
      <c r="N6" s="226"/>
      <c r="O6" s="226"/>
      <c r="P6" s="226"/>
    </row>
    <row r="7" spans="1:16" ht="12" customHeight="1">
      <c r="A7" s="228"/>
      <c r="B7" s="228"/>
      <c r="C7" s="228"/>
      <c r="D7" s="230"/>
      <c r="E7" s="230"/>
      <c r="F7" s="230"/>
      <c r="G7" s="230"/>
      <c r="H7" s="230"/>
      <c r="I7" s="228"/>
      <c r="J7" s="228"/>
      <c r="K7" s="228"/>
      <c r="L7" s="228"/>
      <c r="M7" s="228"/>
      <c r="N7" s="228"/>
      <c r="O7" s="228"/>
      <c r="P7" s="228"/>
    </row>
    <row r="8" spans="1:16" ht="18">
      <c r="A8" s="1671" t="s">
        <v>999</v>
      </c>
      <c r="B8" s="1671"/>
      <c r="C8" s="1671"/>
      <c r="D8" s="1671"/>
      <c r="E8" s="1671"/>
      <c r="F8" s="1671"/>
      <c r="G8" s="1671"/>
      <c r="H8" s="1671"/>
      <c r="I8" s="226"/>
      <c r="J8" s="226"/>
      <c r="K8" s="226"/>
      <c r="L8" s="226"/>
      <c r="M8" s="226"/>
      <c r="N8" s="226"/>
      <c r="O8" s="226"/>
      <c r="P8" s="226"/>
    </row>
    <row r="9" spans="1:16" ht="18">
      <c r="A9" s="1671" t="s">
        <v>39</v>
      </c>
      <c r="B9" s="1671"/>
      <c r="C9" s="1671"/>
      <c r="D9" s="1671"/>
      <c r="E9" s="1671"/>
      <c r="F9" s="1671"/>
      <c r="G9" s="1671"/>
      <c r="H9" s="1671"/>
      <c r="I9" s="226"/>
      <c r="J9" s="226"/>
      <c r="K9" s="226"/>
      <c r="L9" s="226"/>
      <c r="M9" s="226"/>
      <c r="N9" s="226"/>
      <c r="O9" s="226"/>
      <c r="P9" s="226"/>
    </row>
    <row r="10" spans="1:16" ht="18">
      <c r="A10" s="1154"/>
      <c r="B10" s="1154"/>
      <c r="C10" s="1154"/>
      <c r="D10" s="72" t="s">
        <v>335</v>
      </c>
      <c r="E10" s="140"/>
      <c r="F10" s="524"/>
      <c r="G10" s="140"/>
      <c r="H10" s="1263" t="s">
        <v>336</v>
      </c>
      <c r="I10" s="1154"/>
      <c r="J10" s="1154"/>
      <c r="K10" s="1154"/>
      <c r="L10" s="1154"/>
      <c r="M10" s="1154"/>
      <c r="N10" s="226"/>
      <c r="O10" s="226"/>
      <c r="P10" s="226"/>
    </row>
    <row r="11" spans="1:16" s="225" customFormat="1" ht="15.75">
      <c r="A11" s="229"/>
      <c r="B11" s="525" t="s">
        <v>90</v>
      </c>
      <c r="C11" s="1160"/>
      <c r="D11" s="525" t="s">
        <v>537</v>
      </c>
      <c r="G11" s="488"/>
      <c r="H11" s="526" t="s">
        <v>620</v>
      </c>
      <c r="I11" s="44"/>
    </row>
    <row r="12" spans="1:16" s="225" customFormat="1" ht="15.75">
      <c r="B12" s="347"/>
      <c r="C12" s="347"/>
      <c r="D12" s="1144"/>
      <c r="E12" s="43"/>
      <c r="F12" s="666"/>
      <c r="G12" s="43"/>
      <c r="H12" s="907"/>
      <c r="I12" s="44"/>
    </row>
    <row r="13" spans="1:16" s="225" customFormat="1" ht="15.75">
      <c r="B13" s="1144">
        <v>1</v>
      </c>
      <c r="C13" s="1144"/>
      <c r="D13" s="225" t="s">
        <v>1000</v>
      </c>
      <c r="E13" s="44"/>
      <c r="F13" s="44"/>
      <c r="G13" s="44"/>
      <c r="H13" s="527"/>
      <c r="I13" s="44"/>
    </row>
    <row r="14" spans="1:16" s="225" customFormat="1" ht="15.75">
      <c r="B14" s="1144"/>
      <c r="C14" s="1144"/>
      <c r="E14" s="44"/>
      <c r="F14" s="44"/>
      <c r="G14" s="44"/>
      <c r="H14" s="528"/>
      <c r="I14" s="44"/>
    </row>
    <row r="15" spans="1:16" s="225" customFormat="1" ht="15.75">
      <c r="B15" s="1144">
        <v>2</v>
      </c>
      <c r="C15" s="1144"/>
      <c r="D15" s="225" t="s">
        <v>1001</v>
      </c>
      <c r="E15" s="255"/>
      <c r="F15" s="255"/>
      <c r="G15" s="255"/>
      <c r="H15" s="529"/>
      <c r="I15" s="44"/>
    </row>
    <row r="16" spans="1:16" s="225" customFormat="1" ht="15.75">
      <c r="B16" s="1144"/>
      <c r="C16" s="1144"/>
      <c r="E16" s="255"/>
      <c r="F16" s="255"/>
      <c r="G16" s="255"/>
      <c r="H16" s="262"/>
      <c r="I16" s="44"/>
    </row>
    <row r="17" spans="1:9" s="225" customFormat="1" ht="15.75">
      <c r="B17" s="1144">
        <v>3</v>
      </c>
      <c r="C17" s="1144"/>
      <c r="D17" s="225" t="s">
        <v>1002</v>
      </c>
      <c r="E17" s="78" t="s">
        <v>1003</v>
      </c>
      <c r="F17" s="255"/>
      <c r="G17" s="255"/>
      <c r="H17" s="262">
        <f>H13-H15</f>
        <v>0</v>
      </c>
      <c r="I17" s="44"/>
    </row>
    <row r="18" spans="1:9" s="225" customFormat="1" ht="15.75">
      <c r="B18" s="1144"/>
      <c r="C18" s="1144"/>
      <c r="E18" s="255"/>
      <c r="F18" s="255"/>
      <c r="G18" s="255"/>
      <c r="H18" s="262"/>
      <c r="I18" s="44"/>
    </row>
    <row r="19" spans="1:9" s="225" customFormat="1" ht="15.75">
      <c r="B19" s="1144">
        <v>4</v>
      </c>
      <c r="C19" s="1144"/>
      <c r="D19" s="225" t="s">
        <v>1004</v>
      </c>
      <c r="E19" s="255"/>
      <c r="F19" s="255"/>
      <c r="G19" s="255"/>
      <c r="H19" s="530">
        <v>35797785</v>
      </c>
      <c r="I19" s="44"/>
    </row>
    <row r="20" spans="1:9" s="225" customFormat="1" ht="15.75">
      <c r="B20" s="1144"/>
      <c r="C20" s="1144"/>
      <c r="E20" s="44"/>
      <c r="F20" s="44"/>
      <c r="G20" s="44"/>
      <c r="H20" s="65"/>
      <c r="I20" s="44"/>
    </row>
    <row r="21" spans="1:9" s="225" customFormat="1" ht="15.75">
      <c r="B21" s="1144">
        <v>5</v>
      </c>
      <c r="C21" s="1144"/>
      <c r="D21" s="487" t="s">
        <v>315</v>
      </c>
      <c r="E21" s="531" t="s">
        <v>1005</v>
      </c>
      <c r="F21" s="532"/>
      <c r="G21" s="532"/>
      <c r="H21" s="432">
        <v>0</v>
      </c>
      <c r="I21" s="44"/>
    </row>
    <row r="22" spans="1:9" s="225" customFormat="1" ht="15.75">
      <c r="B22" s="43"/>
      <c r="C22" s="43"/>
      <c r="D22" s="44"/>
      <c r="E22" s="44"/>
      <c r="F22" s="44"/>
      <c r="G22" s="44"/>
      <c r="H22" s="65"/>
      <c r="I22" s="44"/>
    </row>
    <row r="23" spans="1:9" s="225" customFormat="1" ht="15.75">
      <c r="B23" s="43"/>
      <c r="C23" s="43"/>
      <c r="D23" s="44"/>
      <c r="E23" s="44"/>
      <c r="F23" s="44"/>
      <c r="G23" s="44"/>
      <c r="H23" s="65"/>
      <c r="I23" s="44"/>
    </row>
    <row r="24" spans="1:9" s="225" customFormat="1" ht="15.75">
      <c r="A24" s="229" t="s">
        <v>1006</v>
      </c>
      <c r="B24" s="1144"/>
      <c r="C24" s="1144"/>
      <c r="D24" s="44"/>
      <c r="E24" s="44"/>
      <c r="F24" s="44"/>
      <c r="G24" s="44"/>
      <c r="H24" s="65"/>
      <c r="I24" s="44"/>
    </row>
    <row r="25" spans="1:9" s="225" customFormat="1" ht="15.75">
      <c r="B25" s="1144"/>
      <c r="C25" s="1144"/>
      <c r="D25" s="44"/>
      <c r="E25" s="44"/>
      <c r="F25" s="44"/>
      <c r="G25" s="44"/>
      <c r="H25" s="66"/>
      <c r="I25" s="44"/>
    </row>
  </sheetData>
  <customSheetViews>
    <customSheetView guid="{B321D76C-CDE5-48BB-9CDE-80FF97D58FCF}" showPageBreaks="1" fitToPage="1" printArea="1" view="pageBreakPreview" topLeftCell="A7">
      <selection activeCell="D33" sqref="D33"/>
      <pageMargins left="0" right="0" top="0" bottom="0" header="0" footer="0"/>
      <printOptions horizontalCentered="1"/>
      <pageSetup scale="93" orientation="portrait" r:id="rId1"/>
    </customSheetView>
    <customSheetView guid="{343BF296-013A-41F5-BDAB-AD6220EA7F78}" showPageBreaks="1" fitToPage="1" printArea="1" view="pageBreakPreview" topLeftCell="A7">
      <selection activeCell="D33" sqref="D33"/>
      <pageMargins left="0" right="0" top="0" bottom="0" header="0" footer="0"/>
      <printOptions horizontalCentered="1"/>
      <pageSetup scale="93" orientation="portrait" r:id="rId2"/>
    </customSheetView>
  </customSheetViews>
  <mergeCells count="5">
    <mergeCell ref="A4:H4"/>
    <mergeCell ref="A5:H5"/>
    <mergeCell ref="A6:H6"/>
    <mergeCell ref="A8:H8"/>
    <mergeCell ref="A9:H9"/>
  </mergeCells>
  <printOptions horizontalCentered="1"/>
  <pageMargins left="0.7" right="0.7" top="0.75" bottom="0.75" header="0.3" footer="0.3"/>
  <pageSetup orientation="landscape" r:id="rId3"/>
  <drawing r:id="rId4"/>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6">
    <tabColor rgb="FF92D050"/>
    <pageSetUpPr fitToPage="1"/>
  </sheetPr>
  <dimension ref="A1:R48"/>
  <sheetViews>
    <sheetView view="pageBreakPreview" zoomScale="80" zoomScaleNormal="80" zoomScaleSheetLayoutView="80" workbookViewId="0">
      <selection activeCell="Q34" sqref="Q34"/>
    </sheetView>
  </sheetViews>
  <sheetFormatPr defaultColWidth="9" defaultRowHeight="12"/>
  <cols>
    <col min="1" max="1" width="1.375" style="511" customWidth="1"/>
    <col min="2" max="2" width="7.375" style="511" bestFit="1" customWidth="1"/>
    <col min="3" max="3" width="2.125" style="511" customWidth="1"/>
    <col min="4" max="4" width="49.75" style="511" bestFit="1" customWidth="1"/>
    <col min="5" max="5" width="3.75" style="511" customWidth="1"/>
    <col min="6" max="6" width="12.375" style="511" customWidth="1"/>
    <col min="7" max="7" width="3.25" style="511" customWidth="1"/>
    <col min="8" max="8" width="10.125" style="511" bestFit="1" customWidth="1"/>
    <col min="9" max="9" width="2" style="511" customWidth="1"/>
    <col min="10" max="10" width="14.75" style="511" bestFit="1" customWidth="1"/>
    <col min="11" max="11" width="5.375" style="511" customWidth="1"/>
    <col min="12" max="12" width="49.375" style="511" bestFit="1" customWidth="1"/>
    <col min="13" max="13" width="2.375" style="511" customWidth="1"/>
    <col min="14" max="16384" width="9" style="511"/>
  </cols>
  <sheetData>
    <row r="1" spans="1:18" s="508" customFormat="1" ht="15.75">
      <c r="A1" s="43"/>
      <c r="B1" s="225"/>
      <c r="C1" s="225"/>
      <c r="D1" s="507"/>
      <c r="E1" s="507"/>
      <c r="F1" s="225"/>
      <c r="G1" s="225"/>
      <c r="H1" s="225"/>
      <c r="I1" s="225"/>
      <c r="J1" s="225"/>
      <c r="K1" s="225"/>
      <c r="L1" s="250"/>
      <c r="R1" s="251"/>
    </row>
    <row r="3" spans="1:18" ht="18">
      <c r="A3" s="226"/>
      <c r="B3" s="228"/>
      <c r="C3" s="228"/>
      <c r="D3" s="509"/>
      <c r="E3" s="509"/>
      <c r="F3" s="228"/>
      <c r="G3" s="228"/>
      <c r="H3" s="228"/>
      <c r="I3" s="228"/>
      <c r="J3" s="228"/>
      <c r="K3" s="228"/>
      <c r="L3" s="228"/>
      <c r="M3" s="228"/>
      <c r="N3" s="228"/>
      <c r="O3" s="228"/>
      <c r="P3" s="228"/>
      <c r="Q3" s="510"/>
      <c r="R3" s="1154"/>
    </row>
    <row r="4" spans="1:18" ht="18">
      <c r="A4" s="1671" t="s">
        <v>255</v>
      </c>
      <c r="B4" s="1671"/>
      <c r="C4" s="1671"/>
      <c r="D4" s="1671"/>
      <c r="E4" s="1671"/>
      <c r="F4" s="1671"/>
      <c r="G4" s="1671"/>
      <c r="H4" s="1671"/>
      <c r="I4" s="1671"/>
      <c r="J4" s="1671"/>
      <c r="K4" s="1671"/>
      <c r="L4" s="1671"/>
      <c r="M4" s="1671"/>
      <c r="N4" s="226"/>
      <c r="O4" s="226"/>
      <c r="P4" s="226"/>
      <c r="Q4" s="226"/>
      <c r="R4" s="226"/>
    </row>
    <row r="5" spans="1:18" ht="18">
      <c r="A5" s="1671" t="s">
        <v>88</v>
      </c>
      <c r="B5" s="1671"/>
      <c r="C5" s="1671"/>
      <c r="D5" s="1671"/>
      <c r="E5" s="1671"/>
      <c r="F5" s="1671"/>
      <c r="G5" s="1671"/>
      <c r="H5" s="1671"/>
      <c r="I5" s="1671"/>
      <c r="J5" s="1671"/>
      <c r="K5" s="1671"/>
      <c r="L5" s="1671"/>
      <c r="M5" s="1671"/>
      <c r="N5" s="226"/>
      <c r="O5" s="226"/>
      <c r="P5" s="226"/>
      <c r="Q5" s="226"/>
      <c r="R5" s="226"/>
    </row>
    <row r="6" spans="1:18" ht="18">
      <c r="A6" s="1672" t="str">
        <f>SUMMARY!A7</f>
        <v>YEAR ENDING DECEMBER 31, ____</v>
      </c>
      <c r="B6" s="1672"/>
      <c r="C6" s="1672"/>
      <c r="D6" s="1672"/>
      <c r="E6" s="1672"/>
      <c r="F6" s="1672"/>
      <c r="G6" s="1672"/>
      <c r="H6" s="1672"/>
      <c r="I6" s="1672"/>
      <c r="J6" s="1672"/>
      <c r="K6" s="1672"/>
      <c r="L6" s="1672"/>
      <c r="M6" s="1672"/>
      <c r="N6" s="226"/>
      <c r="O6" s="226"/>
      <c r="P6" s="226"/>
      <c r="Q6" s="226"/>
      <c r="R6" s="226"/>
    </row>
    <row r="7" spans="1:18" ht="12" customHeight="1">
      <c r="A7" s="228"/>
      <c r="B7" s="228"/>
      <c r="C7" s="228"/>
      <c r="D7" s="230"/>
      <c r="E7" s="230"/>
      <c r="F7" s="228"/>
      <c r="G7" s="228"/>
      <c r="H7" s="228"/>
      <c r="I7" s="228"/>
      <c r="J7" s="228"/>
      <c r="K7" s="228"/>
      <c r="L7" s="228"/>
      <c r="M7" s="228"/>
      <c r="N7" s="228"/>
      <c r="O7" s="228"/>
      <c r="P7" s="228"/>
      <c r="Q7" s="228"/>
      <c r="R7" s="228"/>
    </row>
    <row r="8" spans="1:18" ht="18">
      <c r="A8" s="1671" t="s">
        <v>1007</v>
      </c>
      <c r="B8" s="1671"/>
      <c r="C8" s="1671"/>
      <c r="D8" s="1671"/>
      <c r="E8" s="1671"/>
      <c r="F8" s="1671"/>
      <c r="G8" s="1671"/>
      <c r="H8" s="1671"/>
      <c r="I8" s="1671"/>
      <c r="J8" s="1671"/>
      <c r="K8" s="1671"/>
      <c r="L8" s="1671"/>
      <c r="M8" s="1671"/>
      <c r="N8" s="226"/>
      <c r="O8" s="226"/>
      <c r="P8" s="226"/>
      <c r="Q8" s="226"/>
      <c r="R8" s="226"/>
    </row>
    <row r="9" spans="1:18" ht="18">
      <c r="A9" s="1671" t="s">
        <v>41</v>
      </c>
      <c r="B9" s="1671"/>
      <c r="C9" s="1671"/>
      <c r="D9" s="1671"/>
      <c r="E9" s="1671"/>
      <c r="F9" s="1671"/>
      <c r="G9" s="1671"/>
      <c r="H9" s="1671"/>
      <c r="I9" s="1671"/>
      <c r="J9" s="1671"/>
      <c r="K9" s="1671"/>
      <c r="L9" s="1671"/>
      <c r="M9" s="1671"/>
      <c r="N9" s="226"/>
      <c r="O9" s="226"/>
      <c r="P9" s="226"/>
      <c r="Q9" s="226"/>
      <c r="R9" s="226"/>
    </row>
    <row r="10" spans="1:18" s="225" customFormat="1" ht="15.75">
      <c r="A10" s="486"/>
      <c r="B10" s="486"/>
      <c r="C10" s="486"/>
      <c r="D10" s="486"/>
      <c r="E10" s="486"/>
      <c r="F10" s="486"/>
      <c r="G10" s="486"/>
      <c r="H10" s="486"/>
      <c r="I10" s="486"/>
      <c r="J10" s="486"/>
      <c r="K10" s="486"/>
      <c r="L10" s="486"/>
      <c r="M10" s="486"/>
      <c r="N10" s="487"/>
      <c r="O10" s="487"/>
      <c r="P10" s="487"/>
      <c r="Q10" s="487"/>
      <c r="R10" s="487"/>
    </row>
    <row r="11" spans="1:18" s="225" customFormat="1" ht="15" customHeight="1">
      <c r="J11" s="486" t="s">
        <v>1008</v>
      </c>
    </row>
    <row r="12" spans="1:18" s="225" customFormat="1" ht="15" customHeight="1">
      <c r="J12" s="486" t="s">
        <v>1009</v>
      </c>
    </row>
    <row r="13" spans="1:18" s="225" customFormat="1" ht="15" customHeight="1">
      <c r="C13" s="486"/>
      <c r="D13" s="487"/>
      <c r="E13" s="487"/>
      <c r="J13" s="486" t="s">
        <v>1010</v>
      </c>
    </row>
    <row r="14" spans="1:18" s="225" customFormat="1" ht="15" customHeight="1">
      <c r="B14" s="781" t="s">
        <v>90</v>
      </c>
      <c r="C14" s="489"/>
      <c r="D14" s="525" t="s">
        <v>1011</v>
      </c>
      <c r="F14" s="526" t="s">
        <v>620</v>
      </c>
      <c r="G14" s="488"/>
      <c r="H14" s="526" t="s">
        <v>986</v>
      </c>
      <c r="I14" s="488"/>
      <c r="J14" s="489" t="s">
        <v>258</v>
      </c>
      <c r="K14" s="489"/>
      <c r="L14" s="224" t="s">
        <v>370</v>
      </c>
    </row>
    <row r="15" spans="1:18" s="225" customFormat="1" ht="15">
      <c r="B15" s="513"/>
      <c r="C15" s="488"/>
      <c r="F15" s="480" t="s">
        <v>335</v>
      </c>
      <c r="G15" s="44"/>
      <c r="H15" s="480" t="s">
        <v>336</v>
      </c>
      <c r="I15" s="44"/>
      <c r="J15" s="480" t="s">
        <v>337</v>
      </c>
      <c r="K15" s="44"/>
      <c r="L15" s="491" t="s">
        <v>1012</v>
      </c>
    </row>
    <row r="16" spans="1:18" s="225" customFormat="1" ht="15">
      <c r="B16" s="513"/>
      <c r="C16" s="488"/>
      <c r="F16" s="480"/>
      <c r="G16" s="44"/>
      <c r="H16" s="480"/>
      <c r="I16" s="44"/>
      <c r="J16" s="480"/>
      <c r="K16" s="44"/>
      <c r="L16" s="491"/>
    </row>
    <row r="17" spans="2:12" s="225" customFormat="1" ht="15">
      <c r="B17" s="72" t="s">
        <v>147</v>
      </c>
      <c r="D17" s="492"/>
      <c r="F17" s="151"/>
      <c r="J17" s="494"/>
      <c r="L17" s="492"/>
    </row>
    <row r="18" spans="2:12" s="225" customFormat="1" ht="15">
      <c r="B18" s="72"/>
      <c r="D18" s="492"/>
      <c r="F18" s="151"/>
      <c r="G18" s="495"/>
      <c r="H18" s="495"/>
      <c r="I18" s="495"/>
      <c r="J18" s="494"/>
      <c r="K18" s="495"/>
      <c r="L18" s="492"/>
    </row>
    <row r="19" spans="2:12" s="225" customFormat="1" ht="15">
      <c r="B19" s="72" t="s">
        <v>151</v>
      </c>
      <c r="C19" s="488"/>
      <c r="D19" s="492"/>
      <c r="F19" s="151"/>
      <c r="G19" s="495"/>
      <c r="H19" s="495"/>
      <c r="I19" s="495"/>
      <c r="J19" s="66"/>
      <c r="K19" s="495"/>
      <c r="L19" s="492"/>
    </row>
    <row r="20" spans="2:12" s="225" customFormat="1" ht="15">
      <c r="B20" s="72"/>
      <c r="C20" s="488"/>
      <c r="D20" s="492"/>
      <c r="F20" s="151"/>
      <c r="G20" s="495"/>
      <c r="H20" s="495"/>
      <c r="I20" s="495"/>
      <c r="J20" s="66"/>
      <c r="L20" s="492"/>
    </row>
    <row r="21" spans="2:12" s="225" customFormat="1" ht="15">
      <c r="B21" s="72" t="s">
        <v>154</v>
      </c>
      <c r="C21" s="488"/>
      <c r="D21" s="492"/>
      <c r="F21" s="151"/>
      <c r="J21" s="66"/>
      <c r="L21" s="492"/>
    </row>
    <row r="22" spans="2:12" s="225" customFormat="1" ht="15">
      <c r="B22" s="72"/>
      <c r="C22" s="488"/>
      <c r="D22" s="492"/>
      <c r="F22" s="151"/>
      <c r="J22" s="66"/>
      <c r="L22" s="492"/>
    </row>
    <row r="23" spans="2:12" s="225" customFormat="1" ht="15">
      <c r="B23" s="72" t="s">
        <v>157</v>
      </c>
      <c r="C23" s="488"/>
      <c r="D23" s="492"/>
      <c r="F23" s="151"/>
      <c r="J23" s="514"/>
      <c r="L23" s="492"/>
    </row>
    <row r="24" spans="2:12" s="225" customFormat="1" ht="15">
      <c r="B24" s="72"/>
      <c r="C24" s="488"/>
      <c r="D24" s="492"/>
      <c r="F24" s="515"/>
      <c r="J24" s="514"/>
      <c r="L24" s="492"/>
    </row>
    <row r="25" spans="2:12" s="225" customFormat="1" ht="15">
      <c r="B25" s="83" t="s">
        <v>126</v>
      </c>
      <c r="C25" s="488"/>
      <c r="D25" s="496"/>
      <c r="F25" s="782"/>
      <c r="J25" s="66"/>
      <c r="L25" s="492"/>
    </row>
    <row r="26" spans="2:12" s="225" customFormat="1" ht="30.75">
      <c r="B26" s="488">
        <v>2</v>
      </c>
      <c r="C26" s="488"/>
      <c r="D26" s="487" t="s">
        <v>1013</v>
      </c>
      <c r="F26" s="65">
        <f>SUM(F17:F25)</f>
        <v>0</v>
      </c>
      <c r="H26" s="1561">
        <f>'WP-AI'!G24</f>
        <v>0</v>
      </c>
      <c r="J26" s="65">
        <f>F26*H26</f>
        <v>0</v>
      </c>
      <c r="L26" s="256" t="s">
        <v>1014</v>
      </c>
    </row>
    <row r="27" spans="2:12" s="225" customFormat="1" ht="15">
      <c r="B27" s="488"/>
      <c r="C27" s="488"/>
      <c r="F27" s="66"/>
      <c r="J27" s="66"/>
      <c r="L27" s="516"/>
    </row>
    <row r="28" spans="2:12" s="225" customFormat="1" ht="15">
      <c r="B28" s="488"/>
      <c r="C28" s="488"/>
      <c r="F28" s="66"/>
      <c r="J28" s="66"/>
      <c r="L28" s="492"/>
    </row>
    <row r="29" spans="2:12" s="225" customFormat="1" ht="15">
      <c r="B29" s="488" t="s">
        <v>163</v>
      </c>
      <c r="C29" s="488"/>
      <c r="D29" s="492"/>
      <c r="F29" s="151"/>
      <c r="J29" s="66"/>
      <c r="L29" s="492"/>
    </row>
    <row r="30" spans="2:12" s="225" customFormat="1" ht="15">
      <c r="B30" s="488"/>
      <c r="C30" s="488"/>
      <c r="D30" s="492"/>
      <c r="F30" s="151"/>
      <c r="J30" s="66"/>
      <c r="L30" s="492"/>
    </row>
    <row r="31" spans="2:12" s="225" customFormat="1" ht="15">
      <c r="B31" s="488" t="s">
        <v>165</v>
      </c>
      <c r="C31" s="488"/>
      <c r="D31" s="492"/>
      <c r="F31" s="151"/>
      <c r="J31" s="66"/>
      <c r="L31" s="492"/>
    </row>
    <row r="32" spans="2:12" s="225" customFormat="1" ht="15">
      <c r="B32" s="488"/>
      <c r="C32" s="488"/>
      <c r="D32" s="492"/>
      <c r="F32" s="151"/>
      <c r="J32" s="66"/>
      <c r="L32" s="492"/>
    </row>
    <row r="33" spans="2:12" s="225" customFormat="1" ht="15">
      <c r="B33" s="83" t="s">
        <v>126</v>
      </c>
      <c r="C33" s="488"/>
      <c r="D33" s="496"/>
      <c r="F33" s="517"/>
      <c r="J33" s="66"/>
      <c r="L33" s="492"/>
    </row>
    <row r="34" spans="2:12" s="225" customFormat="1" ht="15">
      <c r="B34" s="72"/>
      <c r="C34" s="488"/>
      <c r="D34" s="496"/>
      <c r="F34" s="517"/>
      <c r="J34" s="66"/>
      <c r="L34" s="492"/>
    </row>
    <row r="35" spans="2:12" s="225" customFormat="1" ht="15.75">
      <c r="B35" s="488">
        <v>4</v>
      </c>
      <c r="C35" s="488"/>
      <c r="D35" s="487" t="s">
        <v>1015</v>
      </c>
      <c r="F35" s="1545">
        <f>SUM(F29:F34)</f>
        <v>0</v>
      </c>
      <c r="H35" s="518">
        <v>1</v>
      </c>
      <c r="J35" s="530">
        <f>F35*H35</f>
        <v>0</v>
      </c>
      <c r="K35" s="506"/>
      <c r="L35" s="519"/>
    </row>
    <row r="36" spans="2:12" s="225" customFormat="1" ht="16.5" thickBot="1">
      <c r="B36" s="488"/>
      <c r="C36" s="488"/>
      <c r="J36" s="65"/>
    </row>
    <row r="37" spans="2:12" s="225" customFormat="1" ht="16.5" thickBot="1">
      <c r="B37" s="488">
        <v>5</v>
      </c>
      <c r="C37" s="488"/>
      <c r="D37" s="487" t="s">
        <v>138</v>
      </c>
      <c r="J37" s="504">
        <f>SUM(J26:J35)</f>
        <v>0</v>
      </c>
    </row>
    <row r="38" spans="2:12" s="225" customFormat="1" ht="15">
      <c r="B38" s="488"/>
      <c r="C38" s="488"/>
      <c r="E38" s="505"/>
      <c r="J38" s="66"/>
    </row>
    <row r="39" spans="2:12" s="225" customFormat="1" ht="15">
      <c r="B39" s="488"/>
      <c r="C39" s="488"/>
      <c r="D39" s="505"/>
      <c r="E39" s="505"/>
      <c r="J39" s="66"/>
    </row>
    <row r="40" spans="2:12" s="225" customFormat="1" ht="15">
      <c r="B40" s="488"/>
      <c r="C40" s="488"/>
      <c r="E40" s="505"/>
      <c r="F40" s="229"/>
      <c r="G40" s="229"/>
      <c r="H40" s="229"/>
      <c r="I40" s="229"/>
    </row>
    <row r="41" spans="2:12" s="225" customFormat="1" ht="15.75">
      <c r="F41" s="487"/>
      <c r="G41" s="502"/>
      <c r="H41" s="502"/>
      <c r="I41" s="502"/>
    </row>
    <row r="42" spans="2:12" s="225" customFormat="1" ht="15.75">
      <c r="J42" s="520"/>
    </row>
    <row r="43" spans="2:12" s="521" customFormat="1" ht="15.75">
      <c r="J43" s="522"/>
    </row>
    <row r="44" spans="2:12" s="521" customFormat="1" ht="15.75"/>
    <row r="45" spans="2:12" s="512" customFormat="1" ht="15.75">
      <c r="J45" s="522"/>
    </row>
    <row r="48" spans="2:12" ht="15.75">
      <c r="E48" s="521"/>
    </row>
  </sheetData>
  <customSheetViews>
    <customSheetView guid="{B321D76C-CDE5-48BB-9CDE-80FF97D58FCF}" scale="85" showPageBreaks="1" fitToPage="1" printArea="1" view="pageBreakPreview">
      <selection activeCell="D33" sqref="D33"/>
      <pageMargins left="0" right="0" top="0" bottom="0" header="0" footer="0"/>
      <printOptions horizontalCentered="1"/>
      <pageSetup scale="66" orientation="landscape" r:id="rId1"/>
    </customSheetView>
    <customSheetView guid="{343BF296-013A-41F5-BDAB-AD6220EA7F78}" scale="85" showPageBreaks="1" fitToPage="1" printArea="1" view="pageBreakPreview">
      <selection activeCell="D33" sqref="D33"/>
      <pageMargins left="0" right="0" top="0" bottom="0" header="0" footer="0"/>
      <printOptions horizontalCentered="1"/>
      <pageSetup scale="66" orientation="landscape" r:id="rId2"/>
    </customSheetView>
  </customSheetViews>
  <mergeCells count="5">
    <mergeCell ref="A4:M4"/>
    <mergeCell ref="A5:M5"/>
    <mergeCell ref="A6:M6"/>
    <mergeCell ref="A8:M8"/>
    <mergeCell ref="A9:M9"/>
  </mergeCells>
  <printOptions horizontalCentered="1"/>
  <pageMargins left="0.7" right="0.7" top="0.75" bottom="0.75" header="0.3" footer="0.3"/>
  <pageSetup scale="76" orientation="landscape" r:id="rId3"/>
  <ignoredErrors>
    <ignoredError sqref="F15:J15" numberStoredAsText="1"/>
  </ignoredErrors>
  <drawing r:id="rId4"/>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37">
    <tabColor rgb="FF92D050"/>
    <pageSetUpPr fitToPage="1"/>
  </sheetPr>
  <dimension ref="A1:O40"/>
  <sheetViews>
    <sheetView view="pageBreakPreview" zoomScale="80" zoomScaleNormal="90" zoomScaleSheetLayoutView="80" workbookViewId="0">
      <selection activeCell="F36" sqref="F36"/>
    </sheetView>
  </sheetViews>
  <sheetFormatPr defaultColWidth="9" defaultRowHeight="12.75"/>
  <cols>
    <col min="1" max="1" width="1.375" style="229" customWidth="1"/>
    <col min="2" max="2" width="8.75" style="229" customWidth="1"/>
    <col min="3" max="3" width="3.75" style="229" customWidth="1"/>
    <col min="4" max="4" width="25.125" style="229" customWidth="1"/>
    <col min="5" max="5" width="2.375" style="229" customWidth="1"/>
    <col min="6" max="6" width="12.375" style="229" bestFit="1" customWidth="1"/>
    <col min="7" max="7" width="2" style="229" customWidth="1"/>
    <col min="8" max="8" width="12.375" style="229" bestFit="1" customWidth="1"/>
    <col min="9" max="9" width="4.75" style="229" customWidth="1"/>
    <col min="10" max="10" width="13.375" style="229" bestFit="1" customWidth="1"/>
    <col min="11" max="11" width="6.375" style="229" customWidth="1"/>
    <col min="12" max="12" width="46.375" style="229" bestFit="1" customWidth="1"/>
    <col min="13" max="13" width="17.125" style="229" bestFit="1" customWidth="1"/>
    <col min="14" max="16384" width="9" style="229"/>
  </cols>
  <sheetData>
    <row r="1" spans="1:15" s="225" customFormat="1" ht="15.75">
      <c r="A1" s="43"/>
      <c r="D1" s="224"/>
      <c r="E1" s="224"/>
      <c r="L1" s="250"/>
      <c r="O1" s="251"/>
    </row>
    <row r="3" spans="1:15" ht="18">
      <c r="A3" s="226"/>
      <c r="B3" s="228"/>
      <c r="C3" s="228"/>
      <c r="D3" s="227"/>
      <c r="E3" s="227"/>
      <c r="F3" s="228"/>
      <c r="G3" s="228"/>
      <c r="H3" s="228"/>
      <c r="I3" s="228"/>
      <c r="J3" s="228"/>
      <c r="K3" s="228"/>
      <c r="L3" s="228"/>
      <c r="M3" s="228"/>
      <c r="N3" s="228"/>
      <c r="O3" s="1154"/>
    </row>
    <row r="4" spans="1:15" ht="18">
      <c r="A4" s="1671" t="s">
        <v>255</v>
      </c>
      <c r="B4" s="1671"/>
      <c r="C4" s="1671"/>
      <c r="D4" s="1671"/>
      <c r="E4" s="1671"/>
      <c r="F4" s="1671"/>
      <c r="G4" s="1671"/>
      <c r="H4" s="1671"/>
      <c r="I4" s="1671"/>
      <c r="J4" s="1671"/>
      <c r="K4" s="1671"/>
      <c r="L4" s="1671"/>
      <c r="M4" s="226"/>
      <c r="N4" s="226"/>
      <c r="O4" s="226"/>
    </row>
    <row r="5" spans="1:15" ht="18">
      <c r="A5" s="1671" t="s">
        <v>88</v>
      </c>
      <c r="B5" s="1671"/>
      <c r="C5" s="1671"/>
      <c r="D5" s="1671"/>
      <c r="E5" s="1671"/>
      <c r="F5" s="1671"/>
      <c r="G5" s="1671"/>
      <c r="H5" s="1671"/>
      <c r="I5" s="1671"/>
      <c r="J5" s="1671"/>
      <c r="K5" s="1671"/>
      <c r="L5" s="1671"/>
      <c r="M5" s="226"/>
      <c r="N5" s="226"/>
      <c r="O5" s="226"/>
    </row>
    <row r="6" spans="1:15" ht="18">
      <c r="A6" s="1672" t="str">
        <f>SUMMARY!A7</f>
        <v>YEAR ENDING DECEMBER 31, ____</v>
      </c>
      <c r="B6" s="1672"/>
      <c r="C6" s="1672"/>
      <c r="D6" s="1672"/>
      <c r="E6" s="1672"/>
      <c r="F6" s="1672"/>
      <c r="G6" s="1672"/>
      <c r="H6" s="1672"/>
      <c r="I6" s="1672"/>
      <c r="J6" s="1672"/>
      <c r="K6" s="1672"/>
      <c r="L6" s="1672"/>
      <c r="M6" s="226"/>
      <c r="N6" s="226"/>
      <c r="O6" s="226"/>
    </row>
    <row r="7" spans="1:15" ht="12" customHeight="1">
      <c r="A7" s="228"/>
      <c r="B7" s="228"/>
      <c r="C7" s="228"/>
      <c r="D7" s="230"/>
      <c r="E7" s="230"/>
      <c r="F7" s="228"/>
      <c r="G7" s="228"/>
      <c r="H7" s="228"/>
      <c r="I7" s="228"/>
      <c r="J7" s="228"/>
      <c r="K7" s="228"/>
      <c r="L7" s="228"/>
      <c r="M7" s="228"/>
      <c r="N7" s="228"/>
      <c r="O7" s="228"/>
    </row>
    <row r="8" spans="1:15" ht="18">
      <c r="A8" s="1671" t="s">
        <v>1016</v>
      </c>
      <c r="B8" s="1671"/>
      <c r="C8" s="1671"/>
      <c r="D8" s="1671"/>
      <c r="E8" s="1671"/>
      <c r="F8" s="1671"/>
      <c r="G8" s="1671"/>
      <c r="H8" s="1671"/>
      <c r="I8" s="1671"/>
      <c r="J8" s="1671"/>
      <c r="K8" s="1671"/>
      <c r="L8" s="1671"/>
      <c r="M8" s="226"/>
      <c r="N8" s="226"/>
      <c r="O8" s="226"/>
    </row>
    <row r="9" spans="1:15" ht="18">
      <c r="A9" s="1671" t="s">
        <v>43</v>
      </c>
      <c r="B9" s="1671"/>
      <c r="C9" s="1671"/>
      <c r="D9" s="1671"/>
      <c r="E9" s="1671"/>
      <c r="F9" s="1671"/>
      <c r="G9" s="1671"/>
      <c r="H9" s="1671"/>
      <c r="I9" s="1671"/>
      <c r="J9" s="1671"/>
      <c r="K9" s="1671"/>
      <c r="L9" s="1671"/>
      <c r="M9" s="226"/>
      <c r="N9" s="226"/>
      <c r="O9" s="226"/>
    </row>
    <row r="10" spans="1:15" ht="18">
      <c r="A10" s="1154"/>
      <c r="B10" s="1154"/>
      <c r="C10" s="1154"/>
      <c r="D10" s="1154"/>
      <c r="E10" s="1154"/>
      <c r="F10" s="1154"/>
      <c r="G10" s="1154"/>
      <c r="H10" s="1154"/>
      <c r="I10" s="1154"/>
      <c r="J10" s="1154"/>
      <c r="K10" s="1154"/>
      <c r="L10" s="1154"/>
      <c r="M10" s="226"/>
      <c r="N10" s="226"/>
      <c r="O10" s="226"/>
    </row>
    <row r="11" spans="1:15" s="225" customFormat="1" ht="15.75">
      <c r="A11" s="486"/>
      <c r="B11" s="486"/>
      <c r="C11" s="486"/>
      <c r="D11" s="486"/>
      <c r="E11" s="486"/>
      <c r="F11" s="486"/>
      <c r="G11" s="486"/>
      <c r="H11" s="486"/>
      <c r="I11" s="486"/>
      <c r="J11" s="486"/>
      <c r="K11" s="486"/>
      <c r="L11" s="486"/>
      <c r="M11" s="487"/>
      <c r="N11" s="487"/>
      <c r="O11" s="487"/>
    </row>
    <row r="12" spans="1:15" s="225" customFormat="1" ht="15" customHeight="1">
      <c r="H12" s="486"/>
      <c r="I12" s="486"/>
      <c r="J12" s="486" t="s">
        <v>1008</v>
      </c>
    </row>
    <row r="13" spans="1:15" s="225" customFormat="1" ht="15" customHeight="1">
      <c r="H13" s="486"/>
      <c r="I13" s="486"/>
      <c r="J13" s="486" t="s">
        <v>1017</v>
      </c>
    </row>
    <row r="14" spans="1:15" s="225" customFormat="1" ht="15" customHeight="1">
      <c r="H14" s="486"/>
      <c r="I14" s="486"/>
      <c r="J14" s="486" t="s">
        <v>1009</v>
      </c>
    </row>
    <row r="15" spans="1:15" s="225" customFormat="1" ht="15" customHeight="1">
      <c r="C15" s="486"/>
      <c r="D15" s="487"/>
      <c r="E15" s="487"/>
      <c r="H15" s="486"/>
      <c r="I15" s="486"/>
      <c r="J15" s="486" t="s">
        <v>1010</v>
      </c>
    </row>
    <row r="16" spans="1:15" s="225" customFormat="1" ht="15" customHeight="1">
      <c r="B16" s="224" t="s">
        <v>90</v>
      </c>
      <c r="C16" s="1160"/>
      <c r="D16" s="224" t="s">
        <v>1011</v>
      </c>
      <c r="E16" s="513"/>
      <c r="F16" s="489" t="s">
        <v>620</v>
      </c>
      <c r="G16" s="908"/>
      <c r="H16" s="489" t="s">
        <v>1018</v>
      </c>
      <c r="I16" s="908"/>
      <c r="J16" s="489" t="s">
        <v>258</v>
      </c>
      <c r="K16" s="489"/>
      <c r="L16" s="224" t="s">
        <v>370</v>
      </c>
    </row>
    <row r="17" spans="2:12" s="225" customFormat="1" ht="15">
      <c r="B17" s="490"/>
      <c r="C17" s="72"/>
      <c r="F17" s="480" t="s">
        <v>335</v>
      </c>
      <c r="G17" s="44"/>
      <c r="H17" s="480" t="s">
        <v>336</v>
      </c>
      <c r="I17" s="44"/>
      <c r="J17" s="480" t="s">
        <v>337</v>
      </c>
      <c r="K17" s="44"/>
      <c r="L17" s="491" t="s">
        <v>1012</v>
      </c>
    </row>
    <row r="18" spans="2:12" s="225" customFormat="1" ht="15.75">
      <c r="B18" s="1160"/>
      <c r="C18" s="72"/>
      <c r="F18" s="480"/>
      <c r="G18" s="44"/>
      <c r="H18" s="480"/>
      <c r="I18" s="44"/>
      <c r="J18" s="480"/>
      <c r="K18" s="44"/>
      <c r="L18" s="491"/>
    </row>
    <row r="19" spans="2:12" s="225" customFormat="1" ht="15">
      <c r="B19" s="72" t="s">
        <v>147</v>
      </c>
      <c r="C19" s="44"/>
      <c r="D19" s="492"/>
      <c r="F19" s="493"/>
      <c r="J19" s="494"/>
      <c r="L19" s="492"/>
    </row>
    <row r="20" spans="2:12" s="225" customFormat="1" ht="15">
      <c r="B20" s="72"/>
      <c r="C20" s="44"/>
      <c r="F20" s="790"/>
      <c r="G20" s="495"/>
      <c r="H20" s="495"/>
      <c r="I20" s="495"/>
      <c r="J20" s="494"/>
      <c r="K20" s="495"/>
    </row>
    <row r="21" spans="2:12" s="225" customFormat="1" ht="15">
      <c r="B21" s="72" t="s">
        <v>151</v>
      </c>
      <c r="C21" s="72"/>
      <c r="D21" s="492"/>
      <c r="F21" s="493"/>
      <c r="G21" s="495"/>
      <c r="H21" s="495"/>
      <c r="I21" s="495"/>
      <c r="J21" s="494"/>
      <c r="K21" s="495"/>
      <c r="L21" s="492"/>
    </row>
    <row r="22" spans="2:12" s="225" customFormat="1" ht="15">
      <c r="B22" s="72"/>
      <c r="C22" s="72"/>
      <c r="F22" s="790"/>
      <c r="G22" s="495"/>
      <c r="H22" s="495"/>
      <c r="I22" s="495"/>
      <c r="J22" s="494"/>
    </row>
    <row r="23" spans="2:12" s="225" customFormat="1" ht="15">
      <c r="B23" s="72" t="s">
        <v>154</v>
      </c>
      <c r="C23" s="72"/>
      <c r="D23" s="492"/>
      <c r="F23" s="493"/>
      <c r="J23" s="494"/>
      <c r="L23" s="492"/>
    </row>
    <row r="24" spans="2:12" s="225" customFormat="1" ht="15">
      <c r="B24" s="72"/>
      <c r="C24" s="72"/>
      <c r="F24" s="790"/>
      <c r="J24" s="494"/>
    </row>
    <row r="25" spans="2:12" s="225" customFormat="1" ht="15">
      <c r="B25" s="72" t="s">
        <v>157</v>
      </c>
      <c r="C25" s="44"/>
      <c r="D25" s="492"/>
      <c r="F25" s="493"/>
      <c r="J25" s="66"/>
      <c r="L25" s="492"/>
    </row>
    <row r="26" spans="2:12" s="225" customFormat="1" ht="15">
      <c r="B26" s="72"/>
      <c r="C26" s="44"/>
      <c r="F26" s="790"/>
      <c r="J26" s="66"/>
    </row>
    <row r="27" spans="2:12" s="225" customFormat="1" ht="15">
      <c r="B27" s="83" t="s">
        <v>126</v>
      </c>
      <c r="C27" s="72"/>
      <c r="D27" s="496"/>
      <c r="F27" s="782"/>
      <c r="J27" s="66"/>
      <c r="L27" s="492"/>
    </row>
    <row r="28" spans="2:12" s="225" customFormat="1" ht="30.75">
      <c r="B28" s="72">
        <v>2</v>
      </c>
      <c r="C28" s="72"/>
      <c r="D28" s="487" t="s">
        <v>1019</v>
      </c>
      <c r="F28" s="65">
        <f>SUM(F19:F27)</f>
        <v>0</v>
      </c>
      <c r="H28" s="1561">
        <f>'E1-Allocator'!F21*100</f>
        <v>0</v>
      </c>
      <c r="J28" s="65">
        <f>F28*(H28/100)</f>
        <v>0</v>
      </c>
      <c r="L28" s="255" t="s">
        <v>1020</v>
      </c>
    </row>
    <row r="29" spans="2:12" s="225" customFormat="1" ht="15">
      <c r="B29" s="72"/>
      <c r="C29" s="72"/>
      <c r="H29" s="498"/>
      <c r="J29" s="66"/>
    </row>
    <row r="30" spans="2:12" s="225" customFormat="1" ht="15.75">
      <c r="B30" s="72" t="s">
        <v>163</v>
      </c>
      <c r="C30" s="72"/>
      <c r="D30" s="492"/>
      <c r="F30" s="493"/>
      <c r="H30" s="31"/>
      <c r="J30" s="262"/>
      <c r="L30" s="492"/>
    </row>
    <row r="31" spans="2:12" s="225" customFormat="1" ht="15.75">
      <c r="B31" s="72"/>
      <c r="C31" s="72"/>
      <c r="F31" s="790"/>
      <c r="H31" s="31"/>
      <c r="J31" s="262"/>
    </row>
    <row r="32" spans="2:12" s="225" customFormat="1" ht="15">
      <c r="B32" s="83" t="s">
        <v>126</v>
      </c>
      <c r="C32" s="72"/>
      <c r="D32" s="825"/>
      <c r="F32" s="493"/>
      <c r="H32" s="31"/>
      <c r="J32" s="499"/>
      <c r="L32" s="492"/>
    </row>
    <row r="33" spans="2:12" s="225" customFormat="1" ht="15">
      <c r="B33" s="72"/>
      <c r="C33" s="72"/>
      <c r="D33" s="500"/>
      <c r="F33" s="501"/>
      <c r="H33" s="31"/>
      <c r="J33" s="499"/>
    </row>
    <row r="34" spans="2:12" s="225" customFormat="1" ht="15.75">
      <c r="B34" s="72"/>
      <c r="C34" s="44"/>
      <c r="F34" s="65">
        <f>SUM(F30:F32)</f>
        <v>0</v>
      </c>
      <c r="G34" s="502"/>
      <c r="H34" s="497">
        <v>100</v>
      </c>
      <c r="J34" s="65">
        <f>(F34*H34/100)</f>
        <v>0</v>
      </c>
    </row>
    <row r="35" spans="2:12" s="225" customFormat="1" ht="16.5" thickBot="1">
      <c r="B35" s="72"/>
      <c r="C35" s="44"/>
      <c r="G35" s="502"/>
      <c r="H35" s="503"/>
      <c r="J35" s="66"/>
    </row>
    <row r="36" spans="2:12" s="225" customFormat="1" ht="16.5" thickBot="1">
      <c r="B36" s="72">
        <v>4</v>
      </c>
      <c r="C36" s="44"/>
      <c r="D36" s="487" t="s">
        <v>138</v>
      </c>
      <c r="F36" s="432">
        <f>+F28+F34</f>
        <v>0</v>
      </c>
      <c r="J36" s="504">
        <f>SUM(J19:J34)</f>
        <v>0</v>
      </c>
      <c r="L36" s="505"/>
    </row>
    <row r="37" spans="2:12" s="225" customFormat="1" ht="15.75">
      <c r="B37" s="488"/>
      <c r="J37" s="65"/>
    </row>
    <row r="38" spans="2:12" s="225" customFormat="1" ht="15.75">
      <c r="B38" s="488"/>
      <c r="J38" s="66"/>
      <c r="K38" s="506"/>
      <c r="L38" s="506"/>
    </row>
    <row r="39" spans="2:12" s="225" customFormat="1" ht="15">
      <c r="J39" s="66"/>
    </row>
    <row r="40" spans="2:12" s="225" customFormat="1" ht="15">
      <c r="J40" s="66"/>
    </row>
  </sheetData>
  <customSheetViews>
    <customSheetView guid="{B321D76C-CDE5-48BB-9CDE-80FF97D58FCF}" scale="85" showPageBreaks="1" fitToPage="1" printArea="1" view="pageBreakPreview" topLeftCell="A13">
      <selection activeCell="D33" sqref="D33"/>
      <pageMargins left="0" right="0" top="0" bottom="0" header="0" footer="0"/>
      <printOptions horizontalCentered="1"/>
      <pageSetup scale="76" orientation="landscape" r:id="rId1"/>
    </customSheetView>
    <customSheetView guid="{343BF296-013A-41F5-BDAB-AD6220EA7F78}" scale="85" showPageBreaks="1" fitToPage="1" printArea="1" view="pageBreakPreview" topLeftCell="A13">
      <selection activeCell="D33" sqref="D33"/>
      <pageMargins left="0" right="0" top="0" bottom="0" header="0" footer="0"/>
      <printOptions horizontalCentered="1"/>
      <pageSetup scale="76" orientation="landscape" r:id="rId2"/>
    </customSheetView>
  </customSheetViews>
  <mergeCells count="5">
    <mergeCell ref="A4:L4"/>
    <mergeCell ref="A5:L5"/>
    <mergeCell ref="A6:L6"/>
    <mergeCell ref="A8:L8"/>
    <mergeCell ref="A9:L9"/>
  </mergeCells>
  <printOptions horizontalCentered="1"/>
  <pageMargins left="0.7" right="0.7" top="0.75" bottom="0.75" header="0.3" footer="0.3"/>
  <pageSetup scale="76" orientation="landscape" r:id="rId3"/>
  <ignoredErrors>
    <ignoredError sqref="F17:L17" numberStoredAsText="1"/>
    <ignoredError sqref="H28" evalError="1"/>
  </ignoredErrors>
  <drawing r:id="rId4"/>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ransitionEvaluation="1" codeName="Sheet35">
    <tabColor rgb="FF92D050"/>
    <pageSetUpPr fitToPage="1"/>
  </sheetPr>
  <dimension ref="A1:J28"/>
  <sheetViews>
    <sheetView showGridLines="0" defaultGridColor="0" view="pageBreakPreview" colorId="22" zoomScale="80" zoomScaleNormal="100" zoomScaleSheetLayoutView="80" workbookViewId="0">
      <selection activeCell="I34" sqref="I34"/>
    </sheetView>
  </sheetViews>
  <sheetFormatPr defaultColWidth="14.375" defaultRowHeight="12"/>
  <cols>
    <col min="1" max="1" width="7" style="33" customWidth="1"/>
    <col min="2" max="2" width="39.75" style="33" bestFit="1" customWidth="1"/>
    <col min="3" max="3" width="4.75" style="33" customWidth="1"/>
    <col min="4" max="4" width="5" style="33" customWidth="1"/>
    <col min="5" max="5" width="18.375" style="33" customWidth="1"/>
    <col min="6" max="6" width="11.25" style="33" customWidth="1"/>
    <col min="7" max="7" width="18.375" style="33" customWidth="1"/>
    <col min="8" max="8" width="11.25" style="33" customWidth="1"/>
    <col min="9" max="9" width="20.125" style="33" customWidth="1"/>
    <col min="10" max="10" width="7" style="33" customWidth="1"/>
    <col min="11" max="16384" width="14.375" style="33"/>
  </cols>
  <sheetData>
    <row r="1" spans="1:10" s="367" customFormat="1" ht="15.75">
      <c r="A1" s="43"/>
      <c r="C1" s="477"/>
      <c r="D1" s="89"/>
      <c r="E1" s="89"/>
      <c r="F1" s="89"/>
      <c r="G1" s="89"/>
      <c r="H1" s="89"/>
      <c r="I1" s="89"/>
      <c r="J1" s="89"/>
    </row>
    <row r="2" spans="1:10" ht="15">
      <c r="A2" s="89"/>
      <c r="C2" s="89"/>
      <c r="D2" s="89"/>
      <c r="E2" s="89"/>
      <c r="F2" s="89"/>
      <c r="G2" s="89"/>
      <c r="H2" s="89"/>
      <c r="I2" s="89"/>
      <c r="J2" s="89"/>
    </row>
    <row r="3" spans="1:10" ht="15">
      <c r="A3" s="89"/>
      <c r="B3" s="89"/>
      <c r="C3" s="89"/>
    </row>
    <row r="5" spans="1:10" ht="18">
      <c r="A5" s="1627" t="s">
        <v>87</v>
      </c>
      <c r="B5" s="1627"/>
      <c r="C5" s="1627"/>
      <c r="D5" s="1627"/>
      <c r="E5" s="1627"/>
      <c r="F5" s="1627"/>
      <c r="G5" s="1627"/>
      <c r="H5" s="1627"/>
      <c r="I5" s="1627"/>
      <c r="J5" s="1627"/>
    </row>
    <row r="6" spans="1:10" ht="18">
      <c r="A6" s="1627" t="s">
        <v>88</v>
      </c>
      <c r="B6" s="1627"/>
      <c r="C6" s="1627"/>
      <c r="D6" s="1627"/>
      <c r="E6" s="1627"/>
      <c r="F6" s="1627"/>
      <c r="G6" s="1627"/>
      <c r="H6" s="1627"/>
      <c r="I6" s="1627"/>
      <c r="J6" s="1627"/>
    </row>
    <row r="7" spans="1:10" ht="18">
      <c r="A7" s="1628" t="str">
        <f>SUMMARY!A7</f>
        <v>YEAR ENDING DECEMBER 31, ____</v>
      </c>
      <c r="B7" s="1628"/>
      <c r="C7" s="1628"/>
      <c r="D7" s="1628"/>
      <c r="E7" s="1628"/>
      <c r="F7" s="1628"/>
      <c r="G7" s="1628"/>
      <c r="H7" s="1628"/>
      <c r="I7" s="1628"/>
      <c r="J7" s="1628"/>
    </row>
    <row r="8" spans="1:10" ht="15.75">
      <c r="A8" s="1146"/>
      <c r="B8" s="1146"/>
      <c r="C8" s="1146"/>
      <c r="D8" s="1146"/>
      <c r="E8" s="1146"/>
      <c r="F8" s="1146"/>
      <c r="G8" s="1146"/>
      <c r="H8" s="1146"/>
      <c r="I8" s="1146"/>
      <c r="J8" s="1146"/>
    </row>
    <row r="9" spans="1:10" ht="15.75">
      <c r="A9" s="1638" t="s">
        <v>1021</v>
      </c>
      <c r="B9" s="1638"/>
      <c r="C9" s="1638"/>
      <c r="D9" s="1638"/>
      <c r="E9" s="1638"/>
      <c r="F9" s="1638"/>
      <c r="G9" s="1638"/>
      <c r="H9" s="1638"/>
      <c r="I9" s="1638"/>
      <c r="J9" s="1638"/>
    </row>
    <row r="10" spans="1:10" ht="15.75">
      <c r="A10" s="1638" t="s">
        <v>45</v>
      </c>
      <c r="B10" s="1638"/>
      <c r="C10" s="1638"/>
      <c r="D10" s="1638"/>
      <c r="E10" s="1638"/>
      <c r="F10" s="1638"/>
      <c r="G10" s="1638"/>
      <c r="H10" s="1638"/>
      <c r="I10" s="1638"/>
      <c r="J10" s="1638"/>
    </row>
    <row r="11" spans="1:10" ht="15.75">
      <c r="A11" s="1638"/>
      <c r="B11" s="1638"/>
      <c r="C11" s="1638"/>
      <c r="D11" s="1638"/>
      <c r="E11" s="1638"/>
      <c r="F11" s="1638"/>
      <c r="G11" s="1638"/>
      <c r="H11" s="1638"/>
      <c r="I11" s="1638"/>
      <c r="J11" s="1638"/>
    </row>
    <row r="12" spans="1:10" ht="15.75">
      <c r="A12" s="478"/>
      <c r="B12" s="478"/>
      <c r="C12" s="478"/>
      <c r="D12" s="478"/>
      <c r="E12" s="478"/>
      <c r="F12" s="478"/>
      <c r="G12" s="478"/>
      <c r="H12" s="478"/>
      <c r="I12" s="478"/>
      <c r="J12" s="478"/>
    </row>
    <row r="15" spans="1:10" s="236" customFormat="1" ht="12.75"/>
    <row r="16" spans="1:10" s="236" customFormat="1" ht="15">
      <c r="A16" s="89"/>
      <c r="B16" s="89"/>
      <c r="C16" s="89"/>
      <c r="D16" s="89"/>
      <c r="E16" s="89"/>
      <c r="F16" s="89"/>
      <c r="G16" s="89"/>
      <c r="H16" s="89"/>
      <c r="I16" s="89"/>
      <c r="J16" s="89"/>
    </row>
    <row r="17" spans="1:10" s="236" customFormat="1" ht="12.75"/>
    <row r="18" spans="1:10" s="89" customFormat="1" ht="15.75">
      <c r="G18" s="1146" t="s">
        <v>1022</v>
      </c>
    </row>
    <row r="19" spans="1:10" s="89" customFormat="1" ht="15.75">
      <c r="A19" s="478" t="s">
        <v>90</v>
      </c>
      <c r="E19" s="1264" t="s">
        <v>1023</v>
      </c>
      <c r="G19" s="479" t="s">
        <v>1024</v>
      </c>
      <c r="H19" s="1146"/>
      <c r="I19" s="1160" t="s">
        <v>136</v>
      </c>
    </row>
    <row r="20" spans="1:10" s="89" customFormat="1" ht="15">
      <c r="E20" s="1265" t="s">
        <v>94</v>
      </c>
      <c r="G20" s="234" t="s">
        <v>95</v>
      </c>
      <c r="I20" s="234" t="s">
        <v>140</v>
      </c>
    </row>
    <row r="21" spans="1:10" s="89" customFormat="1" ht="15">
      <c r="E21" s="942"/>
      <c r="H21" s="234"/>
      <c r="I21" s="44"/>
    </row>
    <row r="22" spans="1:10" s="89" customFormat="1" ht="15.75">
      <c r="A22" s="234">
        <v>1</v>
      </c>
      <c r="B22" s="1197" t="s">
        <v>338</v>
      </c>
      <c r="D22" s="798"/>
      <c r="E22" s="1266">
        <f>'WP-BC'!G167+'WP-BC'!G105+SUM('WP-BC'!G35:G52)-'WP-BC'!G102-'WP-BC'!G162-'WP-BC'!G163</f>
        <v>0</v>
      </c>
      <c r="F22" s="481"/>
      <c r="G22" s="1562">
        <v>0</v>
      </c>
      <c r="I22" s="72" t="s">
        <v>341</v>
      </c>
    </row>
    <row r="23" spans="1:10" s="89" customFormat="1" ht="16.5" thickBot="1">
      <c r="A23" s="234"/>
      <c r="B23" s="234"/>
      <c r="D23" s="968"/>
      <c r="E23" s="1267"/>
      <c r="F23" s="867"/>
      <c r="G23" s="801"/>
      <c r="H23" s="482"/>
      <c r="I23" s="72"/>
    </row>
    <row r="24" spans="1:10" s="89" customFormat="1" ht="16.5" thickBot="1">
      <c r="A24" s="234">
        <v>2</v>
      </c>
      <c r="B24" s="1197" t="s">
        <v>1025</v>
      </c>
      <c r="D24" s="798"/>
      <c r="E24" s="1268">
        <f>'WP-BC'!G172+'WP-BC'!G183+'WP-BC'!G187+'WP-BC'!G195+'WP-BC'!G196+'WP-BC'!G202+'WP-BC'!G208</f>
        <v>0</v>
      </c>
      <c r="F24" s="481"/>
      <c r="G24" s="1563">
        <v>0</v>
      </c>
      <c r="H24" s="969"/>
      <c r="I24" s="72" t="s">
        <v>341</v>
      </c>
    </row>
    <row r="25" spans="1:10" s="89" customFormat="1" ht="15.75">
      <c r="A25" s="234"/>
      <c r="D25" s="968"/>
      <c r="E25" s="1269"/>
      <c r="F25" s="867"/>
      <c r="G25" s="969"/>
      <c r="H25" s="482"/>
      <c r="I25" s="44"/>
    </row>
    <row r="26" spans="1:10" s="89" customFormat="1" ht="15.75">
      <c r="A26" s="234">
        <v>3</v>
      </c>
      <c r="B26" s="478" t="s">
        <v>251</v>
      </c>
      <c r="D26" s="799"/>
      <c r="E26" s="1266">
        <f>SUM(E22:E25)</f>
        <v>0</v>
      </c>
      <c r="F26" s="481"/>
      <c r="G26" s="1562">
        <v>0</v>
      </c>
      <c r="H26" s="483"/>
      <c r="I26" s="44"/>
    </row>
    <row r="27" spans="1:10" s="89" customFormat="1" ht="15.75">
      <c r="D27" s="484"/>
      <c r="E27" s="484"/>
      <c r="F27" s="484"/>
      <c r="G27" s="484"/>
      <c r="H27" s="484"/>
      <c r="I27" s="484"/>
      <c r="J27" s="484"/>
    </row>
    <row r="28" spans="1:10" s="485" customFormat="1" ht="12.75">
      <c r="A28" s="33"/>
      <c r="B28" s="33"/>
      <c r="C28" s="33"/>
      <c r="D28" s="33"/>
      <c r="E28" s="33"/>
      <c r="F28" s="33"/>
      <c r="G28" s="33"/>
      <c r="H28" s="33"/>
      <c r="I28" s="33"/>
      <c r="J28" s="33"/>
    </row>
  </sheetData>
  <customSheetViews>
    <customSheetView guid="{B321D76C-CDE5-48BB-9CDE-80FF97D58FCF}" scale="85" colorId="22" showPageBreaks="1" showGridLines="0" fitToPage="1" printArea="1" view="pageBreakPreview" topLeftCell="A4">
      <selection activeCell="D33" sqref="D33"/>
      <colBreaks count="1" manualBreakCount="1">
        <brk id="12" max="1048575" man="1"/>
      </colBreaks>
      <pageMargins left="0" right="0" top="0" bottom="0" header="0" footer="0"/>
      <printOptions horizontalCentered="1"/>
      <pageSetup scale="85" orientation="landscape" r:id="rId1"/>
      <headerFooter alignWithMargins="0"/>
    </customSheetView>
    <customSheetView guid="{343BF296-013A-41F5-BDAB-AD6220EA7F78}" scale="85" colorId="22" showPageBreaks="1" showGridLines="0" fitToPage="1" printArea="1" view="pageBreakPreview" topLeftCell="A4">
      <selection activeCell="D33" sqref="D33"/>
      <colBreaks count="1" manualBreakCount="1">
        <brk id="12" max="1048575" man="1"/>
      </colBreaks>
      <pageMargins left="0" right="0" top="0" bottom="0" header="0" footer="0"/>
      <printOptions horizontalCentered="1"/>
      <pageSetup scale="85" orientation="landscape" r:id="rId2"/>
      <headerFooter alignWithMargins="0"/>
    </customSheetView>
  </customSheetViews>
  <mergeCells count="6">
    <mergeCell ref="A11:J11"/>
    <mergeCell ref="A7:J7"/>
    <mergeCell ref="A5:J5"/>
    <mergeCell ref="A6:J6"/>
    <mergeCell ref="A10:J10"/>
    <mergeCell ref="A9:J9"/>
  </mergeCells>
  <phoneticPr fontId="0" type="noConversion"/>
  <printOptions horizontalCentered="1"/>
  <pageMargins left="0.5" right="0.25" top="0.25" bottom="0.25" header="0.5" footer="0.5"/>
  <pageSetup scale="93" orientation="landscape" r:id="rId3"/>
  <headerFooter alignWithMargins="0"/>
  <colBreaks count="1" manualBreakCount="1">
    <brk id="11" max="1048575" man="1"/>
  </colBreaks>
  <drawing r:id="rId4"/>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tabColor rgb="FF0070C0"/>
  </sheetPr>
  <dimension ref="A1:M257"/>
  <sheetViews>
    <sheetView showGridLines="0" defaultGridColor="0" view="pageBreakPreview" topLeftCell="B1" colorId="22" zoomScale="70" zoomScaleNormal="85" zoomScaleSheetLayoutView="70" workbookViewId="0">
      <selection activeCell="A31" sqref="A31"/>
    </sheetView>
  </sheetViews>
  <sheetFormatPr defaultColWidth="13.375" defaultRowHeight="12"/>
  <cols>
    <col min="1" max="1" width="38" style="446" hidden="1" customWidth="1"/>
    <col min="2" max="2" width="11.125" style="906" customWidth="1"/>
    <col min="3" max="3" width="36.25" style="135" bestFit="1" customWidth="1"/>
    <col min="4" max="4" width="31.125" style="366" bestFit="1" customWidth="1"/>
    <col min="5" max="5" width="2.375" style="135" customWidth="1"/>
    <col min="6" max="6" width="0.75" style="135" customWidth="1"/>
    <col min="7" max="7" width="18.375" style="135" customWidth="1"/>
    <col min="8" max="8" width="2.75" style="135" customWidth="1"/>
    <col min="9" max="9" width="56.375" style="135" customWidth="1"/>
    <col min="10" max="10" width="2.375" style="135" customWidth="1"/>
    <col min="11" max="11" width="26.5" style="476" customWidth="1"/>
    <col min="12" max="12" width="5.125" style="135" customWidth="1"/>
    <col min="13" max="16384" width="13.375" style="135"/>
  </cols>
  <sheetData>
    <row r="1" spans="1:11" s="133" customFormat="1" ht="15.75">
      <c r="A1" s="441"/>
      <c r="B1" s="442"/>
      <c r="C1" s="443"/>
      <c r="D1" s="444"/>
      <c r="E1" s="443"/>
      <c r="F1" s="443"/>
      <c r="G1" s="443"/>
      <c r="H1" s="443"/>
      <c r="I1" s="443"/>
      <c r="J1" s="443"/>
      <c r="K1" s="445"/>
    </row>
    <row r="2" spans="1:11" ht="18">
      <c r="D2" s="447"/>
      <c r="E2" s="137"/>
      <c r="G2" s="137"/>
      <c r="H2" s="137"/>
      <c r="I2" s="137"/>
      <c r="J2" s="137"/>
      <c r="K2" s="448"/>
    </row>
    <row r="3" spans="1:11" ht="18">
      <c r="B3" s="1630" t="s">
        <v>87</v>
      </c>
      <c r="C3" s="1630"/>
      <c r="D3" s="1630"/>
      <c r="E3" s="1630"/>
      <c r="F3" s="1630"/>
      <c r="G3" s="1630"/>
      <c r="H3" s="1630"/>
      <c r="I3" s="1630"/>
      <c r="J3" s="1630"/>
      <c r="K3" s="1630"/>
    </row>
    <row r="4" spans="1:11" ht="18">
      <c r="B4" s="1630" t="s">
        <v>88</v>
      </c>
      <c r="C4" s="1630"/>
      <c r="D4" s="1630"/>
      <c r="E4" s="1630"/>
      <c r="F4" s="1630"/>
      <c r="G4" s="1630"/>
      <c r="H4" s="1630"/>
      <c r="I4" s="1630"/>
      <c r="J4" s="1630"/>
      <c r="K4" s="1630"/>
    </row>
    <row r="5" spans="1:11" ht="18">
      <c r="B5" s="1628" t="str">
        <f>SUMMARY!A7</f>
        <v>YEAR ENDING DECEMBER 31, ____</v>
      </c>
      <c r="C5" s="1628"/>
      <c r="D5" s="1628"/>
      <c r="E5" s="1628"/>
      <c r="F5" s="1628"/>
      <c r="G5" s="1628"/>
      <c r="H5" s="1628"/>
      <c r="I5" s="1628"/>
      <c r="J5" s="1628"/>
      <c r="K5" s="1628"/>
    </row>
    <row r="6" spans="1:11" ht="18">
      <c r="D6" s="449"/>
      <c r="E6" s="137"/>
      <c r="F6" s="137"/>
      <c r="G6" s="137"/>
      <c r="H6" s="137"/>
      <c r="I6" s="137"/>
      <c r="J6" s="137"/>
      <c r="K6" s="448"/>
    </row>
    <row r="7" spans="1:11" ht="18">
      <c r="B7" s="1630" t="s">
        <v>1026</v>
      </c>
      <c r="C7" s="1630"/>
      <c r="D7" s="1630"/>
      <c r="E7" s="1630"/>
      <c r="F7" s="1630"/>
      <c r="G7" s="1630"/>
      <c r="H7" s="1630"/>
      <c r="I7" s="1630"/>
      <c r="J7" s="1630"/>
      <c r="K7" s="1630"/>
    </row>
    <row r="8" spans="1:11" ht="18">
      <c r="B8" s="1630" t="s">
        <v>47</v>
      </c>
      <c r="C8" s="1630"/>
      <c r="D8" s="1630"/>
      <c r="E8" s="1630"/>
      <c r="F8" s="1630"/>
      <c r="G8" s="1630"/>
      <c r="H8" s="1630"/>
      <c r="I8" s="1630"/>
      <c r="J8" s="1630"/>
      <c r="K8" s="1630"/>
    </row>
    <row r="9" spans="1:11" ht="18">
      <c r="B9" s="1142"/>
      <c r="C9" s="1142"/>
      <c r="D9" s="450"/>
      <c r="E9" s="1142"/>
      <c r="F9" s="1142"/>
      <c r="G9" s="1142"/>
      <c r="H9" s="1142"/>
      <c r="I9" s="1142"/>
      <c r="J9" s="1142"/>
      <c r="K9" s="451"/>
    </row>
    <row r="10" spans="1:11" s="412" customFormat="1" ht="15.75">
      <c r="B10" s="1634" t="s">
        <v>1935</v>
      </c>
      <c r="C10" s="1634"/>
      <c r="D10" s="1634"/>
      <c r="E10" s="1634"/>
      <c r="F10" s="1634"/>
      <c r="G10" s="1634"/>
      <c r="H10" s="1634"/>
      <c r="I10" s="1634"/>
      <c r="J10" s="1634"/>
      <c r="K10" s="1634"/>
    </row>
    <row r="11" spans="1:11" s="397" customFormat="1" ht="15.75">
      <c r="B11" s="453"/>
      <c r="C11" s="453"/>
      <c r="D11" s="1263" t="s">
        <v>335</v>
      </c>
      <c r="E11" s="1263"/>
      <c r="F11" s="1263"/>
      <c r="G11" s="1263" t="s">
        <v>336</v>
      </c>
      <c r="H11" s="1270"/>
      <c r="I11" s="1263" t="s">
        <v>337</v>
      </c>
      <c r="J11" s="1270"/>
      <c r="K11" s="1263" t="s">
        <v>260</v>
      </c>
    </row>
    <row r="12" spans="1:11" s="397" customFormat="1" ht="15.75">
      <c r="B12" s="453"/>
      <c r="C12" s="453"/>
      <c r="D12" s="1271"/>
      <c r="E12" s="453"/>
      <c r="F12" s="1270"/>
      <c r="G12" s="1272" t="s">
        <v>1027</v>
      </c>
      <c r="H12" s="1270"/>
      <c r="I12" s="1270"/>
      <c r="J12" s="1270"/>
      <c r="K12" s="1273"/>
    </row>
    <row r="13" spans="1:11" s="412" customFormat="1" ht="15.75">
      <c r="B13" s="453"/>
      <c r="C13" s="453"/>
      <c r="D13" s="1274" t="s">
        <v>1011</v>
      </c>
      <c r="E13" s="453"/>
      <c r="F13" s="1270"/>
      <c r="G13" s="1275" t="s">
        <v>1028</v>
      </c>
      <c r="H13" s="1270"/>
      <c r="I13" s="1276" t="s">
        <v>537</v>
      </c>
      <c r="J13" s="1270"/>
      <c r="K13" s="1277" t="s">
        <v>332</v>
      </c>
    </row>
    <row r="14" spans="1:11" s="412" customFormat="1" ht="15.75">
      <c r="B14" s="453"/>
      <c r="C14" s="453"/>
      <c r="D14" s="453"/>
      <c r="E14" s="453"/>
      <c r="F14" s="1270"/>
      <c r="G14" s="1272"/>
      <c r="H14" s="1270"/>
      <c r="I14" s="1270"/>
      <c r="J14" s="1270"/>
      <c r="K14" s="1273"/>
    </row>
    <row r="15" spans="1:11" s="412" customFormat="1" ht="15.75">
      <c r="B15" s="397" t="s">
        <v>90</v>
      </c>
      <c r="C15" s="397" t="s">
        <v>259</v>
      </c>
      <c r="D15" s="397" t="s">
        <v>1029</v>
      </c>
      <c r="G15" s="951"/>
      <c r="K15" s="952"/>
    </row>
    <row r="16" spans="1:11" s="412" customFormat="1" ht="15">
      <c r="A16" s="762" t="str">
        <f t="shared" ref="A16:A88" si="0">CONCATENATE(D16,G16,I16)</f>
        <v>390</v>
      </c>
      <c r="B16" s="414" t="s">
        <v>147</v>
      </c>
      <c r="C16" s="293"/>
      <c r="D16" s="953"/>
      <c r="E16" s="953"/>
      <c r="F16" s="953"/>
      <c r="G16" s="954">
        <v>390</v>
      </c>
      <c r="H16" s="955"/>
      <c r="I16" s="956"/>
      <c r="J16" s="88"/>
      <c r="K16" s="41">
        <f>IFERROR(VLOOKUP(A16,'WP-BC'!A$18:AE$353,10,FALSE),0)</f>
        <v>0</v>
      </c>
    </row>
    <row r="17" spans="1:11" s="412" customFormat="1" ht="15">
      <c r="A17" s="762" t="str">
        <f t="shared" si="0"/>
        <v>390</v>
      </c>
      <c r="B17" s="414" t="s">
        <v>151</v>
      </c>
      <c r="C17" s="293"/>
      <c r="D17" s="953"/>
      <c r="E17" s="953"/>
      <c r="F17" s="953"/>
      <c r="G17" s="954">
        <v>390</v>
      </c>
      <c r="H17" s="955"/>
      <c r="I17" s="956"/>
      <c r="J17" s="88"/>
      <c r="K17" s="41">
        <f>IFERROR(VLOOKUP(A17,'WP-BC'!A$18:AE$353,10,FALSE),0)</f>
        <v>0</v>
      </c>
    </row>
    <row r="18" spans="1:11" s="412" customFormat="1" ht="15">
      <c r="A18" s="762" t="str">
        <f t="shared" si="0"/>
        <v>390</v>
      </c>
      <c r="B18" s="414" t="s">
        <v>154</v>
      </c>
      <c r="C18" s="293"/>
      <c r="D18" s="953"/>
      <c r="E18" s="953"/>
      <c r="F18" s="953"/>
      <c r="G18" s="954">
        <v>390</v>
      </c>
      <c r="H18" s="955"/>
      <c r="I18" s="956"/>
      <c r="J18" s="88"/>
      <c r="K18" s="41">
        <f>IFERROR(VLOOKUP(A18,'WP-BC'!A$18:AE$353,10,FALSE),0)</f>
        <v>0</v>
      </c>
    </row>
    <row r="19" spans="1:11" s="412" customFormat="1" ht="15">
      <c r="A19" s="762" t="str">
        <f t="shared" si="0"/>
        <v>390</v>
      </c>
      <c r="B19" s="414" t="s">
        <v>157</v>
      </c>
      <c r="C19" s="293"/>
      <c r="D19" s="953"/>
      <c r="E19" s="953"/>
      <c r="F19" s="953"/>
      <c r="G19" s="954">
        <v>390</v>
      </c>
      <c r="H19" s="955"/>
      <c r="I19" s="956"/>
      <c r="J19" s="88"/>
      <c r="K19" s="41">
        <f>IFERROR(VLOOKUP(A19,'WP-BC'!A$18:AE$353,10,FALSE),0)</f>
        <v>0</v>
      </c>
    </row>
    <row r="20" spans="1:11" s="412" customFormat="1" ht="15">
      <c r="A20" s="762" t="str">
        <f t="shared" si="0"/>
        <v>390</v>
      </c>
      <c r="B20" s="414" t="s">
        <v>213</v>
      </c>
      <c r="C20" s="293"/>
      <c r="D20" s="953"/>
      <c r="E20" s="953"/>
      <c r="F20" s="953"/>
      <c r="G20" s="954">
        <v>390</v>
      </c>
      <c r="H20" s="955"/>
      <c r="I20" s="956"/>
      <c r="J20" s="88"/>
      <c r="K20" s="41">
        <f>IFERROR(VLOOKUP(A20,'WP-BC'!A$18:AE$353,10,FALSE),0)</f>
        <v>0</v>
      </c>
    </row>
    <row r="21" spans="1:11" s="412" customFormat="1" ht="15">
      <c r="A21" s="762" t="str">
        <f t="shared" si="0"/>
        <v>390</v>
      </c>
      <c r="B21" s="414" t="s">
        <v>215</v>
      </c>
      <c r="C21" s="293"/>
      <c r="D21" s="957"/>
      <c r="E21" s="953"/>
      <c r="F21" s="953"/>
      <c r="G21" s="954">
        <v>390</v>
      </c>
      <c r="H21" s="955"/>
      <c r="I21" s="151"/>
      <c r="J21" s="88"/>
      <c r="K21" s="41">
        <f>IFERROR(VLOOKUP(A21,'WP-BC'!A$18:AE$353,10,FALSE),0)</f>
        <v>0</v>
      </c>
    </row>
    <row r="22" spans="1:11" s="412" customFormat="1" ht="15">
      <c r="A22" s="762"/>
      <c r="B22" s="1278" t="s">
        <v>126</v>
      </c>
      <c r="C22" s="293"/>
      <c r="D22" s="957"/>
      <c r="E22" s="953"/>
      <c r="F22" s="953"/>
      <c r="G22" s="954">
        <v>390</v>
      </c>
      <c r="H22" s="955"/>
      <c r="I22" s="151"/>
      <c r="J22" s="88"/>
      <c r="K22" s="41">
        <f>IFERROR(VLOOKUP(A22,'WP-BC'!A$18:AE$353,10,FALSE),0)</f>
        <v>0</v>
      </c>
    </row>
    <row r="23" spans="1:11" s="412" customFormat="1" ht="17.25">
      <c r="A23" s="762" t="str">
        <f t="shared" si="0"/>
        <v>390</v>
      </c>
      <c r="B23" s="1278" t="s">
        <v>126</v>
      </c>
      <c r="C23" s="293"/>
      <c r="D23" s="957"/>
      <c r="E23" s="953"/>
      <c r="F23" s="953"/>
      <c r="G23" s="954">
        <v>390</v>
      </c>
      <c r="H23" s="955"/>
      <c r="I23" s="151"/>
      <c r="J23" s="88"/>
      <c r="K23" s="958">
        <f>IFERROR(VLOOKUP(A23,'WP-BC'!A$18:AE$360,10,FALSE),0)</f>
        <v>0</v>
      </c>
    </row>
    <row r="24" spans="1:11" s="412" customFormat="1" ht="15.75">
      <c r="A24" s="762" t="str">
        <f t="shared" si="0"/>
        <v>390</v>
      </c>
      <c r="B24" s="414">
        <v>2</v>
      </c>
      <c r="C24" s="942"/>
      <c r="D24" s="942"/>
      <c r="E24" s="959"/>
      <c r="F24" s="960"/>
      <c r="G24" s="954">
        <v>390</v>
      </c>
      <c r="H24" s="950" t="s">
        <v>1031</v>
      </c>
      <c r="I24" s="88"/>
      <c r="J24" s="88"/>
      <c r="K24" s="961">
        <f>SUM(K16:K23)</f>
        <v>0</v>
      </c>
    </row>
    <row r="25" spans="1:11" s="412" customFormat="1" ht="15">
      <c r="A25" s="762" t="str">
        <f t="shared" si="0"/>
        <v/>
      </c>
      <c r="B25" s="414"/>
      <c r="C25" s="942"/>
      <c r="D25" s="942"/>
      <c r="E25" s="959"/>
      <c r="F25" s="960"/>
      <c r="G25" s="954"/>
      <c r="H25" s="88"/>
      <c r="I25" s="88"/>
      <c r="J25" s="88"/>
      <c r="K25" s="962"/>
    </row>
    <row r="26" spans="1:11" s="412" customFormat="1" ht="15">
      <c r="A26" s="762" t="str">
        <f t="shared" si="0"/>
        <v>391</v>
      </c>
      <c r="B26" s="414" t="s">
        <v>163</v>
      </c>
      <c r="C26" s="293"/>
      <c r="D26" s="953"/>
      <c r="E26" s="953"/>
      <c r="F26" s="953"/>
      <c r="G26" s="954">
        <v>391</v>
      </c>
      <c r="H26" s="955"/>
      <c r="I26" s="956"/>
      <c r="J26" s="88"/>
      <c r="K26" s="41">
        <f>IFERROR(VLOOKUP(A26,'WP-BC'!A$18:AE$353,10,FALSE),0)</f>
        <v>0</v>
      </c>
    </row>
    <row r="27" spans="1:11" s="412" customFormat="1" ht="15">
      <c r="A27" s="762" t="str">
        <f t="shared" si="0"/>
        <v>391</v>
      </c>
      <c r="B27" s="414" t="s">
        <v>165</v>
      </c>
      <c r="C27" s="293"/>
      <c r="D27" s="953"/>
      <c r="E27" s="953"/>
      <c r="F27" s="953"/>
      <c r="G27" s="954">
        <v>391</v>
      </c>
      <c r="H27" s="955"/>
      <c r="I27" s="956"/>
      <c r="J27" s="88"/>
      <c r="K27" s="41">
        <f>IFERROR(VLOOKUP(A27,'WP-BC'!A$18:AE$353,10,FALSE),0)</f>
        <v>0</v>
      </c>
    </row>
    <row r="28" spans="1:11" s="412" customFormat="1" ht="15">
      <c r="A28" s="762" t="str">
        <f t="shared" si="0"/>
        <v>391</v>
      </c>
      <c r="B28" s="414" t="s">
        <v>168</v>
      </c>
      <c r="C28" s="293"/>
      <c r="D28" s="953"/>
      <c r="E28" s="953"/>
      <c r="F28" s="953"/>
      <c r="G28" s="954">
        <v>391</v>
      </c>
      <c r="H28" s="955"/>
      <c r="I28" s="956"/>
      <c r="J28" s="88"/>
      <c r="K28" s="41">
        <f>IFERROR(VLOOKUP(A28,'WP-BC'!A$18:AE$353,10,FALSE),0)</f>
        <v>0</v>
      </c>
    </row>
    <row r="29" spans="1:11" s="412" customFormat="1" ht="15">
      <c r="A29" s="762" t="str">
        <f t="shared" si="0"/>
        <v>391</v>
      </c>
      <c r="B29" s="414" t="s">
        <v>171</v>
      </c>
      <c r="C29" s="293"/>
      <c r="D29" s="953"/>
      <c r="E29" s="953"/>
      <c r="F29" s="953"/>
      <c r="G29" s="954">
        <v>391</v>
      </c>
      <c r="H29" s="955"/>
      <c r="I29" s="956"/>
      <c r="J29" s="88"/>
      <c r="K29" s="41">
        <f>IFERROR(VLOOKUP(A29,'WP-BC'!A$18:AE$353,10,FALSE),0)</f>
        <v>0</v>
      </c>
    </row>
    <row r="30" spans="1:11" s="412" customFormat="1" ht="15">
      <c r="A30" s="762" t="str">
        <f t="shared" si="0"/>
        <v>391</v>
      </c>
      <c r="B30" s="414" t="s">
        <v>174</v>
      </c>
      <c r="C30" s="293"/>
      <c r="D30" s="953"/>
      <c r="E30" s="953"/>
      <c r="F30" s="953"/>
      <c r="G30" s="954">
        <v>391</v>
      </c>
      <c r="H30" s="955"/>
      <c r="I30" s="956"/>
      <c r="J30" s="88"/>
      <c r="K30" s="41">
        <f>IFERROR(VLOOKUP(A30,'WP-BC'!A$18:AE$353,10,FALSE),0)</f>
        <v>0</v>
      </c>
    </row>
    <row r="31" spans="1:11" s="412" customFormat="1" ht="15">
      <c r="A31" s="762" t="s">
        <v>1032</v>
      </c>
      <c r="B31" s="1484" t="s">
        <v>177</v>
      </c>
      <c r="C31" s="293"/>
      <c r="D31" s="953"/>
      <c r="E31" s="953"/>
      <c r="F31" s="953"/>
      <c r="G31" s="963">
        <v>391.2</v>
      </c>
      <c r="H31" s="955"/>
      <c r="I31" s="956"/>
      <c r="J31" s="88"/>
      <c r="K31" s="41">
        <f>IFERROR(VLOOKUP(A31,'WP-BC'!A$18:AE$353,10,FALSE),0)</f>
        <v>0</v>
      </c>
    </row>
    <row r="32" spans="1:11" s="412" customFormat="1" ht="15">
      <c r="A32" s="762" t="s">
        <v>1033</v>
      </c>
      <c r="B32" s="1484" t="s">
        <v>227</v>
      </c>
      <c r="C32" s="293"/>
      <c r="D32" s="953"/>
      <c r="E32" s="953"/>
      <c r="F32" s="953"/>
      <c r="G32" s="963">
        <v>391.2</v>
      </c>
      <c r="H32" s="955"/>
      <c r="I32" s="956"/>
      <c r="J32" s="88"/>
      <c r="K32" s="41">
        <f>IFERROR(VLOOKUP(A32,'WP-BC'!A$18:AE$353,10,FALSE),0)</f>
        <v>0</v>
      </c>
    </row>
    <row r="33" spans="1:11" s="412" customFormat="1" ht="15">
      <c r="A33" s="762" t="s">
        <v>1034</v>
      </c>
      <c r="B33" s="1484" t="s">
        <v>229</v>
      </c>
      <c r="C33" s="293"/>
      <c r="D33" s="953"/>
      <c r="E33" s="953"/>
      <c r="F33" s="953"/>
      <c r="G33" s="963">
        <v>391.2</v>
      </c>
      <c r="H33" s="955"/>
      <c r="I33" s="956"/>
      <c r="J33" s="88"/>
      <c r="K33" s="41">
        <f>IFERROR(VLOOKUP(A33,'WP-BC'!A$18:AE$353,10,FALSE),0)</f>
        <v>0</v>
      </c>
    </row>
    <row r="34" spans="1:11" s="412" customFormat="1" ht="15">
      <c r="A34" s="762" t="s">
        <v>1035</v>
      </c>
      <c r="B34" s="1484" t="s">
        <v>231</v>
      </c>
      <c r="C34" s="293"/>
      <c r="D34" s="953"/>
      <c r="E34" s="953"/>
      <c r="F34" s="953"/>
      <c r="G34" s="963">
        <v>391.2</v>
      </c>
      <c r="H34" s="955"/>
      <c r="I34" s="956"/>
      <c r="J34" s="88"/>
      <c r="K34" s="41">
        <f>IFERROR(VLOOKUP(A34,'WP-BC'!A$18:AE$353,10,FALSE),0)</f>
        <v>0</v>
      </c>
    </row>
    <row r="35" spans="1:11" s="412" customFormat="1" ht="15">
      <c r="A35" s="762" t="s">
        <v>1036</v>
      </c>
      <c r="B35" s="1484" t="s">
        <v>233</v>
      </c>
      <c r="C35" s="293"/>
      <c r="D35" s="953"/>
      <c r="E35" s="953"/>
      <c r="F35" s="953"/>
      <c r="G35" s="963">
        <v>391.2</v>
      </c>
      <c r="H35" s="955"/>
      <c r="I35" s="956"/>
      <c r="J35" s="88"/>
      <c r="K35" s="41">
        <f>IFERROR(VLOOKUP(A35,'WP-BC'!A$18:AE$353,10,FALSE),0)</f>
        <v>0</v>
      </c>
    </row>
    <row r="36" spans="1:11" s="412" customFormat="1" ht="15">
      <c r="A36" s="762" t="s">
        <v>1037</v>
      </c>
      <c r="B36" s="1484" t="s">
        <v>802</v>
      </c>
      <c r="C36" s="293"/>
      <c r="D36" s="953"/>
      <c r="E36" s="953"/>
      <c r="F36" s="953"/>
      <c r="G36" s="963">
        <v>391.3</v>
      </c>
      <c r="H36" s="955"/>
      <c r="I36" s="956"/>
      <c r="J36" s="88"/>
      <c r="K36" s="41">
        <f>IFERROR(VLOOKUP(A36,'WP-BC'!A$18:AE$353,10,FALSE),0)</f>
        <v>0</v>
      </c>
    </row>
    <row r="37" spans="1:11" s="412" customFormat="1" ht="15">
      <c r="A37" s="762" t="s">
        <v>1038</v>
      </c>
      <c r="B37" s="1484" t="s">
        <v>804</v>
      </c>
      <c r="C37" s="293"/>
      <c r="D37" s="953"/>
      <c r="E37" s="953"/>
      <c r="F37" s="953"/>
      <c r="G37" s="963">
        <v>391.3</v>
      </c>
      <c r="H37" s="955"/>
      <c r="I37" s="956"/>
      <c r="J37" s="88"/>
      <c r="K37" s="41">
        <f>IFERROR(VLOOKUP(A37,'WP-BC'!A$18:AE$353,10,FALSE),0)</f>
        <v>0</v>
      </c>
    </row>
    <row r="38" spans="1:11" s="412" customFormat="1" ht="15">
      <c r="A38" s="762" t="s">
        <v>1039</v>
      </c>
      <c r="B38" s="1484" t="s">
        <v>808</v>
      </c>
      <c r="C38" s="293"/>
      <c r="D38" s="953"/>
      <c r="E38" s="953"/>
      <c r="F38" s="953"/>
      <c r="G38" s="963">
        <v>391.3</v>
      </c>
      <c r="H38" s="955"/>
      <c r="I38" s="956"/>
      <c r="J38" s="88"/>
      <c r="K38" s="41">
        <f>IFERROR(VLOOKUP(A38,'WP-BC'!A$18:AE$353,10,FALSE),0)</f>
        <v>0</v>
      </c>
    </row>
    <row r="39" spans="1:11" s="412" customFormat="1" ht="15">
      <c r="A39" s="762" t="s">
        <v>1040</v>
      </c>
      <c r="B39" s="1484" t="s">
        <v>806</v>
      </c>
      <c r="C39" s="293"/>
      <c r="D39" s="953"/>
      <c r="E39" s="953"/>
      <c r="F39" s="953"/>
      <c r="G39" s="963">
        <v>391.3</v>
      </c>
      <c r="H39" s="955"/>
      <c r="I39" s="956"/>
      <c r="J39" s="88"/>
      <c r="K39" s="41">
        <f>IFERROR(VLOOKUP(A39,'WP-BC'!A$18:AE$353,10,FALSE),0)</f>
        <v>0</v>
      </c>
    </row>
    <row r="40" spans="1:11" s="412" customFormat="1" ht="15">
      <c r="A40" s="762" t="str">
        <f t="shared" si="0"/>
        <v>391</v>
      </c>
      <c r="B40" s="1278" t="s">
        <v>126</v>
      </c>
      <c r="C40" s="293"/>
      <c r="D40" s="93"/>
      <c r="E40" s="953"/>
      <c r="F40" s="953"/>
      <c r="G40" s="963">
        <v>391</v>
      </c>
      <c r="H40" s="955"/>
      <c r="I40" s="93"/>
      <c r="J40" s="88"/>
      <c r="K40" s="41">
        <f>IFERROR(VLOOKUP(A40,'WP-BC'!A$18:AE$353,10,FALSE),0)</f>
        <v>0</v>
      </c>
    </row>
    <row r="41" spans="1:11" s="412" customFormat="1" ht="17.25">
      <c r="A41" s="762" t="str">
        <f t="shared" si="0"/>
        <v>391</v>
      </c>
      <c r="B41" s="1278" t="s">
        <v>126</v>
      </c>
      <c r="C41" s="293"/>
      <c r="D41" s="93"/>
      <c r="E41" s="953"/>
      <c r="F41" s="953"/>
      <c r="G41" s="963">
        <v>391</v>
      </c>
      <c r="H41" s="955"/>
      <c r="I41" s="93"/>
      <c r="J41" s="88"/>
      <c r="K41" s="958">
        <f>IFERROR(VLOOKUP(A41,'WP-BC'!A$18:AE$360,10,FALSE),0)</f>
        <v>0</v>
      </c>
    </row>
    <row r="42" spans="1:11" s="412" customFormat="1" ht="15.75">
      <c r="A42" s="762" t="str">
        <f t="shared" si="0"/>
        <v>391</v>
      </c>
      <c r="B42" s="414">
        <v>4</v>
      </c>
      <c r="C42" s="942"/>
      <c r="D42" s="942"/>
      <c r="E42" s="959"/>
      <c r="F42" s="960"/>
      <c r="G42" s="954">
        <v>391</v>
      </c>
      <c r="H42" s="950" t="s">
        <v>1041</v>
      </c>
      <c r="I42" s="88"/>
      <c r="J42" s="88"/>
      <c r="K42" s="964">
        <f>SUM(K26:K41)</f>
        <v>0</v>
      </c>
    </row>
    <row r="43" spans="1:11" s="412" customFormat="1" ht="15">
      <c r="A43" s="762" t="str">
        <f t="shared" si="0"/>
        <v/>
      </c>
      <c r="B43" s="414"/>
      <c r="C43" s="942"/>
      <c r="D43" s="942"/>
      <c r="E43" s="959"/>
      <c r="F43" s="960"/>
      <c r="G43" s="954"/>
      <c r="H43" s="88"/>
      <c r="I43" s="88"/>
      <c r="J43" s="88"/>
      <c r="K43" s="41"/>
    </row>
    <row r="44" spans="1:11" s="412" customFormat="1" ht="15">
      <c r="A44" s="762" t="str">
        <f t="shared" si="0"/>
        <v>392</v>
      </c>
      <c r="B44" s="414" t="s">
        <v>237</v>
      </c>
      <c r="C44" s="293"/>
      <c r="D44" s="953"/>
      <c r="E44" s="953"/>
      <c r="F44" s="953"/>
      <c r="G44" s="954">
        <v>392</v>
      </c>
      <c r="H44" s="955"/>
      <c r="I44" s="956"/>
      <c r="J44" s="88"/>
      <c r="K44" s="41">
        <f>IFERROR(VLOOKUP(A44,'WP-BC'!A$18:AE$353,10,FALSE),0)</f>
        <v>0</v>
      </c>
    </row>
    <row r="45" spans="1:11" s="412" customFormat="1" ht="15">
      <c r="A45" s="762" t="str">
        <f t="shared" si="0"/>
        <v>392</v>
      </c>
      <c r="B45" s="414" t="s">
        <v>240</v>
      </c>
      <c r="C45" s="293"/>
      <c r="D45" s="953"/>
      <c r="E45" s="953"/>
      <c r="F45" s="953"/>
      <c r="G45" s="954">
        <v>392</v>
      </c>
      <c r="H45" s="955"/>
      <c r="I45" s="956"/>
      <c r="J45" s="88"/>
      <c r="K45" s="41">
        <f>IFERROR(VLOOKUP(A45,'WP-BC'!A$18:AE$353,10,FALSE),0)</f>
        <v>0</v>
      </c>
    </row>
    <row r="46" spans="1:11" s="412" customFormat="1" ht="15">
      <c r="A46" s="762" t="str">
        <f t="shared" si="0"/>
        <v>392</v>
      </c>
      <c r="B46" s="414" t="s">
        <v>243</v>
      </c>
      <c r="C46" s="293"/>
      <c r="D46" s="953"/>
      <c r="E46" s="953"/>
      <c r="F46" s="953"/>
      <c r="G46" s="954">
        <v>392</v>
      </c>
      <c r="H46" s="955"/>
      <c r="I46" s="956"/>
      <c r="J46" s="88"/>
      <c r="K46" s="41">
        <f>IFERROR(VLOOKUP(A46,'WP-BC'!A$18:AE$353,10,FALSE),0)</f>
        <v>0</v>
      </c>
    </row>
    <row r="47" spans="1:11" s="412" customFormat="1" ht="15">
      <c r="A47" s="762" t="str">
        <f t="shared" si="0"/>
        <v>392</v>
      </c>
      <c r="B47" s="414" t="s">
        <v>246</v>
      </c>
      <c r="C47" s="293"/>
      <c r="D47" s="953"/>
      <c r="E47" s="953"/>
      <c r="F47" s="953"/>
      <c r="G47" s="954">
        <v>392</v>
      </c>
      <c r="H47" s="955"/>
      <c r="I47" s="956"/>
      <c r="J47" s="88"/>
      <c r="K47" s="41">
        <f>IFERROR(VLOOKUP(A47,'WP-BC'!A$18:AE$353,10,FALSE),0)</f>
        <v>0</v>
      </c>
    </row>
    <row r="48" spans="1:11" s="412" customFormat="1" ht="15">
      <c r="A48" s="762" t="str">
        <f t="shared" si="0"/>
        <v>392</v>
      </c>
      <c r="B48" s="414" t="s">
        <v>248</v>
      </c>
      <c r="C48" s="293"/>
      <c r="D48" s="953"/>
      <c r="E48" s="953"/>
      <c r="F48" s="953"/>
      <c r="G48" s="954">
        <v>392</v>
      </c>
      <c r="H48" s="955"/>
      <c r="I48" s="956"/>
      <c r="J48" s="88"/>
      <c r="K48" s="41">
        <f>IFERROR(VLOOKUP(A48,'WP-BC'!A$18:AE$353,10,FALSE),0)</f>
        <v>0</v>
      </c>
    </row>
    <row r="49" spans="1:11" s="412" customFormat="1" ht="15">
      <c r="A49" s="762" t="str">
        <f t="shared" si="0"/>
        <v>392</v>
      </c>
      <c r="B49" s="1278" t="s">
        <v>126</v>
      </c>
      <c r="C49" s="293"/>
      <c r="D49" s="93"/>
      <c r="E49" s="953"/>
      <c r="F49" s="953"/>
      <c r="G49" s="954">
        <v>392</v>
      </c>
      <c r="H49" s="955"/>
      <c r="I49" s="93"/>
      <c r="J49" s="88"/>
      <c r="K49" s="41">
        <f>IFERROR(VLOOKUP(A49,'WP-BC'!A$18:AE$353,10,FALSE),0)</f>
        <v>0</v>
      </c>
    </row>
    <row r="50" spans="1:11" s="412" customFormat="1" ht="17.25">
      <c r="A50" s="762" t="str">
        <f t="shared" si="0"/>
        <v>392</v>
      </c>
      <c r="B50" s="1278" t="s">
        <v>126</v>
      </c>
      <c r="C50" s="293"/>
      <c r="D50" s="93"/>
      <c r="E50" s="953"/>
      <c r="F50" s="953"/>
      <c r="G50" s="954">
        <v>392</v>
      </c>
      <c r="H50" s="955"/>
      <c r="I50" s="93"/>
      <c r="J50" s="88"/>
      <c r="K50" s="958">
        <f>IFERROR(VLOOKUP(A50,'WP-BC'!A$18:AE$360,10,FALSE),0)</f>
        <v>0</v>
      </c>
    </row>
    <row r="51" spans="1:11" s="412" customFormat="1" ht="15.75">
      <c r="A51" s="762" t="str">
        <f t="shared" si="0"/>
        <v>392</v>
      </c>
      <c r="B51" s="414">
        <v>6</v>
      </c>
      <c r="C51" s="942"/>
      <c r="D51" s="942"/>
      <c r="E51" s="959"/>
      <c r="F51" s="960"/>
      <c r="G51" s="954">
        <v>392</v>
      </c>
      <c r="H51" s="950" t="s">
        <v>1042</v>
      </c>
      <c r="I51" s="88"/>
      <c r="J51" s="88"/>
      <c r="K51" s="965">
        <f>SUM(K44:K50)</f>
        <v>0</v>
      </c>
    </row>
    <row r="52" spans="1:11" s="412" customFormat="1" ht="15">
      <c r="A52" s="762" t="str">
        <f t="shared" si="0"/>
        <v/>
      </c>
      <c r="B52" s="414"/>
      <c r="C52" s="942"/>
      <c r="D52" s="942"/>
      <c r="E52" s="959"/>
      <c r="F52" s="960"/>
      <c r="G52" s="954"/>
      <c r="H52" s="88"/>
      <c r="I52" s="88"/>
      <c r="J52" s="88"/>
      <c r="K52" s="41"/>
    </row>
    <row r="53" spans="1:11" s="412" customFormat="1" ht="15">
      <c r="A53" s="762" t="str">
        <f t="shared" si="0"/>
        <v>393</v>
      </c>
      <c r="B53" s="414" t="s">
        <v>1043</v>
      </c>
      <c r="C53" s="293"/>
      <c r="D53" s="953"/>
      <c r="E53" s="953"/>
      <c r="F53" s="953"/>
      <c r="G53" s="954">
        <v>393</v>
      </c>
      <c r="H53" s="955"/>
      <c r="I53" s="956"/>
      <c r="J53" s="88"/>
      <c r="K53" s="41">
        <f>IFERROR(VLOOKUP(A53,'WP-BC'!A$18:AE$353,10,FALSE),0)</f>
        <v>0</v>
      </c>
    </row>
    <row r="54" spans="1:11" s="412" customFormat="1" ht="15">
      <c r="A54" s="762" t="str">
        <f t="shared" si="0"/>
        <v>393</v>
      </c>
      <c r="B54" s="414" t="s">
        <v>1044</v>
      </c>
      <c r="C54" s="293"/>
      <c r="D54" s="953"/>
      <c r="E54" s="953"/>
      <c r="F54" s="953"/>
      <c r="G54" s="954">
        <v>393</v>
      </c>
      <c r="H54" s="955"/>
      <c r="I54" s="956"/>
      <c r="J54" s="88"/>
      <c r="K54" s="41">
        <f>IFERROR(VLOOKUP(A54,'WP-BC'!A$18:AE$353,10,FALSE),0)</f>
        <v>0</v>
      </c>
    </row>
    <row r="55" spans="1:11" s="412" customFormat="1" ht="15">
      <c r="A55" s="762" t="str">
        <f t="shared" si="0"/>
        <v>393</v>
      </c>
      <c r="B55" s="414" t="s">
        <v>1045</v>
      </c>
      <c r="C55" s="293"/>
      <c r="D55" s="953"/>
      <c r="E55" s="953"/>
      <c r="F55" s="953"/>
      <c r="G55" s="954">
        <v>393</v>
      </c>
      <c r="H55" s="955"/>
      <c r="I55" s="956"/>
      <c r="J55" s="88"/>
      <c r="K55" s="41">
        <f>IFERROR(VLOOKUP(A55,'WP-BC'!A$18:AE$353,10,FALSE),0)</f>
        <v>0</v>
      </c>
    </row>
    <row r="56" spans="1:11" s="412" customFormat="1" ht="15">
      <c r="A56" s="762" t="str">
        <f t="shared" si="0"/>
        <v>393</v>
      </c>
      <c r="B56" s="414" t="s">
        <v>1046</v>
      </c>
      <c r="C56" s="293"/>
      <c r="D56" s="953"/>
      <c r="E56" s="953"/>
      <c r="F56" s="953"/>
      <c r="G56" s="954">
        <v>393</v>
      </c>
      <c r="H56" s="955"/>
      <c r="I56" s="956"/>
      <c r="J56" s="88"/>
      <c r="K56" s="41">
        <f>IFERROR(VLOOKUP(A56,'WP-BC'!A$18:AE$353,10,FALSE),0)</f>
        <v>0</v>
      </c>
    </row>
    <row r="57" spans="1:11" s="412" customFormat="1" ht="15">
      <c r="A57" s="762" t="str">
        <f t="shared" si="0"/>
        <v>393</v>
      </c>
      <c r="B57" s="1278" t="s">
        <v>126</v>
      </c>
      <c r="C57" s="293"/>
      <c r="D57" s="93"/>
      <c r="E57" s="953"/>
      <c r="F57" s="953"/>
      <c r="G57" s="954">
        <v>393</v>
      </c>
      <c r="H57" s="955"/>
      <c r="I57" s="93"/>
      <c r="J57" s="88"/>
      <c r="K57" s="41">
        <f>IFERROR(VLOOKUP(A57,'WP-BC'!A$18:AE$353,10,FALSE),0)</f>
        <v>0</v>
      </c>
    </row>
    <row r="58" spans="1:11" s="412" customFormat="1" ht="17.25">
      <c r="A58" s="762" t="str">
        <f t="shared" si="0"/>
        <v>393</v>
      </c>
      <c r="B58" s="1278" t="s">
        <v>126</v>
      </c>
      <c r="C58" s="293"/>
      <c r="D58" s="93"/>
      <c r="E58" s="953"/>
      <c r="F58" s="953"/>
      <c r="G58" s="954">
        <v>393</v>
      </c>
      <c r="H58" s="955"/>
      <c r="I58" s="93"/>
      <c r="J58" s="88"/>
      <c r="K58" s="958">
        <f>IFERROR(VLOOKUP(A58,'WP-BC'!A$18:AE$360,10,FALSE),0)</f>
        <v>0</v>
      </c>
    </row>
    <row r="59" spans="1:11" s="412" customFormat="1" ht="15.75">
      <c r="A59" s="762" t="str">
        <f t="shared" si="0"/>
        <v>393</v>
      </c>
      <c r="B59" s="414">
        <v>8</v>
      </c>
      <c r="C59" s="942"/>
      <c r="D59" s="942"/>
      <c r="E59" s="959"/>
      <c r="F59" s="960"/>
      <c r="G59" s="954">
        <v>393</v>
      </c>
      <c r="H59" s="950" t="s">
        <v>1047</v>
      </c>
      <c r="I59" s="88"/>
      <c r="J59" s="88"/>
      <c r="K59" s="965">
        <f>SUM(K53:K58)</f>
        <v>0</v>
      </c>
    </row>
    <row r="60" spans="1:11" s="412" customFormat="1" ht="15">
      <c r="A60" s="762" t="str">
        <f t="shared" si="0"/>
        <v/>
      </c>
      <c r="B60" s="414"/>
      <c r="C60" s="942"/>
      <c r="D60" s="942"/>
      <c r="E60" s="959"/>
      <c r="F60" s="960"/>
      <c r="G60" s="954"/>
      <c r="H60" s="88"/>
      <c r="I60" s="88"/>
      <c r="J60" s="88"/>
      <c r="K60" s="41"/>
    </row>
    <row r="61" spans="1:11" s="412" customFormat="1" ht="15">
      <c r="A61" s="762" t="str">
        <f t="shared" si="0"/>
        <v>394</v>
      </c>
      <c r="B61" s="414" t="s">
        <v>1048</v>
      </c>
      <c r="C61" s="293"/>
      <c r="D61" s="953"/>
      <c r="E61" s="953"/>
      <c r="F61" s="953"/>
      <c r="G61" s="954">
        <v>394</v>
      </c>
      <c r="H61" s="955"/>
      <c r="I61" s="956"/>
      <c r="J61" s="88"/>
      <c r="K61" s="41">
        <f>IFERROR(VLOOKUP(A61,'WP-BC'!A$18:AE$353,10,FALSE),0)</f>
        <v>0</v>
      </c>
    </row>
    <row r="62" spans="1:11" s="412" customFormat="1" ht="15">
      <c r="A62" s="762" t="str">
        <f t="shared" si="0"/>
        <v>394</v>
      </c>
      <c r="B62" s="414" t="s">
        <v>1049</v>
      </c>
      <c r="C62" s="293"/>
      <c r="D62" s="953"/>
      <c r="E62" s="953"/>
      <c r="F62" s="953"/>
      <c r="G62" s="954">
        <v>394</v>
      </c>
      <c r="H62" s="955"/>
      <c r="I62" s="956"/>
      <c r="J62" s="88"/>
      <c r="K62" s="41">
        <f>IFERROR(VLOOKUP(A62,'WP-BC'!A$18:AE$353,10,FALSE),0)</f>
        <v>0</v>
      </c>
    </row>
    <row r="63" spans="1:11" s="412" customFormat="1" ht="15">
      <c r="A63" s="762" t="str">
        <f t="shared" si="0"/>
        <v>394</v>
      </c>
      <c r="B63" s="414" t="s">
        <v>1050</v>
      </c>
      <c r="C63" s="293"/>
      <c r="D63" s="953"/>
      <c r="E63" s="953"/>
      <c r="F63" s="953"/>
      <c r="G63" s="954">
        <v>394</v>
      </c>
      <c r="H63" s="955"/>
      <c r="I63" s="956"/>
      <c r="J63" s="88"/>
      <c r="K63" s="41">
        <f>IFERROR(VLOOKUP(A63,'WP-BC'!A$18:AE$353,10,FALSE),0)</f>
        <v>0</v>
      </c>
    </row>
    <row r="64" spans="1:11" s="412" customFormat="1" ht="15">
      <c r="A64" s="762" t="str">
        <f t="shared" si="0"/>
        <v>394</v>
      </c>
      <c r="B64" s="414" t="s">
        <v>1051</v>
      </c>
      <c r="C64" s="293"/>
      <c r="D64" s="953"/>
      <c r="E64" s="953"/>
      <c r="F64" s="953"/>
      <c r="G64" s="954">
        <v>394</v>
      </c>
      <c r="H64" s="955"/>
      <c r="I64" s="956"/>
      <c r="J64" s="88"/>
      <c r="K64" s="41">
        <f>IFERROR(VLOOKUP(A64,'WP-BC'!A$18:AE$353,10,FALSE),0)</f>
        <v>0</v>
      </c>
    </row>
    <row r="65" spans="1:11" s="412" customFormat="1" ht="15">
      <c r="A65" s="762" t="str">
        <f t="shared" si="0"/>
        <v>394</v>
      </c>
      <c r="B65" s="414" t="s">
        <v>1052</v>
      </c>
      <c r="C65" s="293"/>
      <c r="D65" s="953"/>
      <c r="E65" s="953"/>
      <c r="F65" s="953"/>
      <c r="G65" s="954">
        <v>394</v>
      </c>
      <c r="H65" s="955"/>
      <c r="I65" s="956"/>
      <c r="J65" s="88"/>
      <c r="K65" s="41">
        <f>IFERROR(VLOOKUP(A65,'WP-BC'!A$18:AE$353,10,FALSE),0)</f>
        <v>0</v>
      </c>
    </row>
    <row r="66" spans="1:11" s="412" customFormat="1" ht="15">
      <c r="A66" s="762" t="str">
        <f t="shared" si="0"/>
        <v>394</v>
      </c>
      <c r="B66" s="1278" t="s">
        <v>126</v>
      </c>
      <c r="C66" s="293"/>
      <c r="D66" s="93"/>
      <c r="E66" s="953"/>
      <c r="F66" s="953"/>
      <c r="G66" s="954">
        <v>394</v>
      </c>
      <c r="H66" s="955"/>
      <c r="I66" s="93"/>
      <c r="J66" s="88"/>
      <c r="K66" s="41">
        <f>IFERROR(VLOOKUP(A66,'WP-BC'!A$18:AE$353,10,FALSE),0)</f>
        <v>0</v>
      </c>
    </row>
    <row r="67" spans="1:11" s="412" customFormat="1" ht="17.25">
      <c r="A67" s="762" t="str">
        <f t="shared" si="0"/>
        <v>394</v>
      </c>
      <c r="B67" s="1278" t="s">
        <v>126</v>
      </c>
      <c r="C67" s="293"/>
      <c r="D67" s="93"/>
      <c r="E67" s="953"/>
      <c r="F67" s="953"/>
      <c r="G67" s="954">
        <v>394</v>
      </c>
      <c r="H67" s="955"/>
      <c r="I67" s="93"/>
      <c r="J67" s="88"/>
      <c r="K67" s="958">
        <f>IFERROR(VLOOKUP(A67,'WP-BC'!A$18:AE$360,10,FALSE),0)</f>
        <v>0</v>
      </c>
    </row>
    <row r="68" spans="1:11" s="412" customFormat="1" ht="15.75">
      <c r="A68" s="762" t="str">
        <f t="shared" si="0"/>
        <v>394</v>
      </c>
      <c r="B68" s="414">
        <v>10</v>
      </c>
      <c r="C68" s="942"/>
      <c r="D68" s="942"/>
      <c r="E68" s="959"/>
      <c r="F68" s="960"/>
      <c r="G68" s="954">
        <v>394</v>
      </c>
      <c r="H68" s="950" t="s">
        <v>1053</v>
      </c>
      <c r="I68" s="88"/>
      <c r="J68" s="88"/>
      <c r="K68" s="965">
        <f>SUM(K61:K67)</f>
        <v>0</v>
      </c>
    </row>
    <row r="69" spans="1:11" s="412" customFormat="1" ht="15">
      <c r="A69" s="762" t="str">
        <f t="shared" si="0"/>
        <v/>
      </c>
      <c r="B69" s="414"/>
      <c r="C69" s="942"/>
      <c r="D69" s="942"/>
      <c r="E69" s="959"/>
      <c r="F69" s="960"/>
      <c r="G69" s="954"/>
      <c r="H69" s="88"/>
      <c r="I69" s="88"/>
      <c r="J69" s="88"/>
      <c r="K69" s="41"/>
    </row>
    <row r="70" spans="1:11" s="412" customFormat="1" ht="15">
      <c r="A70" s="762" t="str">
        <f t="shared" si="0"/>
        <v>395</v>
      </c>
      <c r="B70" s="414" t="s">
        <v>118</v>
      </c>
      <c r="C70" s="293"/>
      <c r="D70" s="953"/>
      <c r="E70" s="953"/>
      <c r="F70" s="953"/>
      <c r="G70" s="954">
        <v>395</v>
      </c>
      <c r="H70" s="955"/>
      <c r="I70" s="956"/>
      <c r="J70" s="88"/>
      <c r="K70" s="41">
        <f>IFERROR(VLOOKUP(A70,'WP-BC'!A$18:AE$353,10,FALSE),0)</f>
        <v>0</v>
      </c>
    </row>
    <row r="71" spans="1:11" s="412" customFormat="1" ht="15">
      <c r="A71" s="762" t="str">
        <f t="shared" si="0"/>
        <v>395</v>
      </c>
      <c r="B71" s="414" t="s">
        <v>121</v>
      </c>
      <c r="C71" s="293"/>
      <c r="D71" s="953"/>
      <c r="E71" s="953"/>
      <c r="F71" s="953"/>
      <c r="G71" s="954">
        <v>395</v>
      </c>
      <c r="H71" s="955"/>
      <c r="I71" s="956"/>
      <c r="J71" s="88"/>
      <c r="K71" s="41">
        <f>IFERROR(VLOOKUP(A71,'WP-BC'!A$18:AE$353,10,FALSE),0)</f>
        <v>0</v>
      </c>
    </row>
    <row r="72" spans="1:11" s="412" customFormat="1" ht="15">
      <c r="A72" s="762" t="str">
        <f t="shared" si="0"/>
        <v>395</v>
      </c>
      <c r="B72" s="414" t="s">
        <v>124</v>
      </c>
      <c r="C72" s="293"/>
      <c r="D72" s="953"/>
      <c r="E72" s="953"/>
      <c r="F72" s="953"/>
      <c r="G72" s="954">
        <v>395</v>
      </c>
      <c r="H72" s="955"/>
      <c r="I72" s="956"/>
      <c r="J72" s="88"/>
      <c r="K72" s="41">
        <f>IFERROR(VLOOKUP(A72,'WP-BC'!A$18:AE$353,10,FALSE),0)</f>
        <v>0</v>
      </c>
    </row>
    <row r="73" spans="1:11" s="412" customFormat="1" ht="15">
      <c r="A73" s="762" t="str">
        <f t="shared" si="0"/>
        <v>395</v>
      </c>
      <c r="B73" s="414" t="s">
        <v>125</v>
      </c>
      <c r="C73" s="293"/>
      <c r="D73" s="953"/>
      <c r="E73" s="953"/>
      <c r="F73" s="953"/>
      <c r="G73" s="954">
        <v>395</v>
      </c>
      <c r="H73" s="955"/>
      <c r="I73" s="956"/>
      <c r="J73" s="88"/>
      <c r="K73" s="41">
        <f>IFERROR(VLOOKUP(A73,'WP-BC'!A$18:AE$353,10,FALSE),0)</f>
        <v>0</v>
      </c>
    </row>
    <row r="74" spans="1:11" s="412" customFormat="1" ht="15">
      <c r="A74" s="762" t="str">
        <f t="shared" si="0"/>
        <v>395</v>
      </c>
      <c r="B74" s="414" t="s">
        <v>1054</v>
      </c>
      <c r="C74" s="293"/>
      <c r="D74" s="953"/>
      <c r="E74" s="953"/>
      <c r="F74" s="953"/>
      <c r="G74" s="954">
        <v>395</v>
      </c>
      <c r="H74" s="955"/>
      <c r="I74" s="956"/>
      <c r="J74" s="88"/>
      <c r="K74" s="41">
        <f>IFERROR(VLOOKUP(A74,'WP-BC'!A$18:AE$353,10,FALSE),0)</f>
        <v>0</v>
      </c>
    </row>
    <row r="75" spans="1:11" s="412" customFormat="1" ht="15">
      <c r="A75" s="762" t="str">
        <f t="shared" si="0"/>
        <v>395</v>
      </c>
      <c r="B75" s="1278" t="s">
        <v>126</v>
      </c>
      <c r="C75" s="293"/>
      <c r="D75" s="93"/>
      <c r="E75" s="953"/>
      <c r="F75" s="953"/>
      <c r="G75" s="954">
        <v>395</v>
      </c>
      <c r="H75" s="955"/>
      <c r="I75" s="93"/>
      <c r="J75" s="88"/>
      <c r="K75" s="41">
        <f>IFERROR(VLOOKUP(A75,'WP-BC'!A$18:AE$353,10,FALSE),0)</f>
        <v>0</v>
      </c>
    </row>
    <row r="76" spans="1:11" s="412" customFormat="1" ht="17.25">
      <c r="A76" s="762" t="str">
        <f t="shared" si="0"/>
        <v>395</v>
      </c>
      <c r="B76" s="1278" t="s">
        <v>126</v>
      </c>
      <c r="C76" s="293"/>
      <c r="D76" s="93"/>
      <c r="E76" s="953"/>
      <c r="F76" s="953"/>
      <c r="G76" s="954">
        <v>395</v>
      </c>
      <c r="H76" s="955"/>
      <c r="I76" s="93"/>
      <c r="J76" s="88"/>
      <c r="K76" s="958">
        <f>IFERROR(VLOOKUP(A76,'WP-BC'!A$18:AE$360,10,FALSE),0)</f>
        <v>0</v>
      </c>
    </row>
    <row r="77" spans="1:11" s="412" customFormat="1" ht="15.75">
      <c r="A77" s="762" t="str">
        <f t="shared" si="0"/>
        <v>395</v>
      </c>
      <c r="B77" s="414">
        <v>12</v>
      </c>
      <c r="C77" s="942"/>
      <c r="D77" s="942"/>
      <c r="E77" s="959"/>
      <c r="F77" s="960"/>
      <c r="G77" s="954">
        <v>395</v>
      </c>
      <c r="H77" s="950" t="s">
        <v>1055</v>
      </c>
      <c r="I77" s="88"/>
      <c r="J77" s="88"/>
      <c r="K77" s="965">
        <f>SUM(K70:K76)</f>
        <v>0</v>
      </c>
    </row>
    <row r="78" spans="1:11" s="412" customFormat="1" ht="15">
      <c r="A78" s="762" t="str">
        <f t="shared" si="0"/>
        <v/>
      </c>
      <c r="B78" s="414"/>
      <c r="C78" s="942"/>
      <c r="D78" s="942"/>
      <c r="E78" s="959"/>
      <c r="F78" s="960"/>
      <c r="G78" s="954"/>
      <c r="H78" s="88"/>
      <c r="I78" s="88"/>
      <c r="J78" s="88"/>
      <c r="K78" s="41"/>
    </row>
    <row r="79" spans="1:11" s="412" customFormat="1" ht="15">
      <c r="A79" s="762" t="str">
        <f t="shared" si="0"/>
        <v>396</v>
      </c>
      <c r="B79" s="414" t="s">
        <v>1056</v>
      </c>
      <c r="C79" s="293"/>
      <c r="D79" s="953"/>
      <c r="E79" s="953"/>
      <c r="F79" s="953"/>
      <c r="G79" s="954">
        <v>396</v>
      </c>
      <c r="H79" s="955"/>
      <c r="I79" s="956"/>
      <c r="J79" s="88"/>
      <c r="K79" s="41">
        <f>IFERROR(VLOOKUP(A79,'WP-BC'!A$18:AE$353,10,FALSE),0)</f>
        <v>0</v>
      </c>
    </row>
    <row r="80" spans="1:11" s="412" customFormat="1" ht="15">
      <c r="A80" s="762" t="str">
        <f t="shared" si="0"/>
        <v>396</v>
      </c>
      <c r="B80" s="414" t="s">
        <v>1057</v>
      </c>
      <c r="C80" s="293"/>
      <c r="D80" s="953"/>
      <c r="E80" s="953"/>
      <c r="F80" s="953"/>
      <c r="G80" s="954">
        <v>396</v>
      </c>
      <c r="H80" s="955"/>
      <c r="I80" s="956"/>
      <c r="J80" s="88"/>
      <c r="K80" s="41">
        <f>IFERROR(VLOOKUP(A80,'WP-BC'!A$18:AE$353,10,FALSE),0)</f>
        <v>0</v>
      </c>
    </row>
    <row r="81" spans="1:11" s="412" customFormat="1" ht="15">
      <c r="A81" s="762" t="str">
        <f t="shared" si="0"/>
        <v>396</v>
      </c>
      <c r="B81" s="414" t="s">
        <v>1058</v>
      </c>
      <c r="C81" s="293"/>
      <c r="D81" s="953"/>
      <c r="E81" s="953"/>
      <c r="F81" s="953"/>
      <c r="G81" s="954">
        <v>396</v>
      </c>
      <c r="H81" s="955"/>
      <c r="I81" s="956"/>
      <c r="J81" s="88"/>
      <c r="K81" s="41">
        <f>IFERROR(VLOOKUP(A81,'WP-BC'!A$18:AE$353,10,FALSE),0)</f>
        <v>0</v>
      </c>
    </row>
    <row r="82" spans="1:11" s="412" customFormat="1" ht="15">
      <c r="A82" s="762" t="str">
        <f t="shared" si="0"/>
        <v>396</v>
      </c>
      <c r="B82" s="414" t="s">
        <v>1059</v>
      </c>
      <c r="C82" s="293"/>
      <c r="D82" s="953"/>
      <c r="E82" s="953"/>
      <c r="F82" s="953"/>
      <c r="G82" s="954">
        <v>396</v>
      </c>
      <c r="H82" s="955"/>
      <c r="I82" s="956"/>
      <c r="J82" s="88"/>
      <c r="K82" s="41">
        <f>IFERROR(VLOOKUP(A82,'WP-BC'!A$18:AE$353,10,FALSE),0)</f>
        <v>0</v>
      </c>
    </row>
    <row r="83" spans="1:11" s="412" customFormat="1" ht="15">
      <c r="A83" s="762" t="str">
        <f t="shared" si="0"/>
        <v>396</v>
      </c>
      <c r="B83" s="414" t="s">
        <v>1060</v>
      </c>
      <c r="C83" s="293"/>
      <c r="D83" s="953"/>
      <c r="E83" s="953"/>
      <c r="F83" s="953"/>
      <c r="G83" s="954">
        <v>396</v>
      </c>
      <c r="H83" s="955"/>
      <c r="I83" s="956"/>
      <c r="J83" s="88"/>
      <c r="K83" s="41">
        <f>IFERROR(VLOOKUP(A83,'WP-BC'!A$18:AE$353,10,FALSE),0)</f>
        <v>0</v>
      </c>
    </row>
    <row r="84" spans="1:11" s="412" customFormat="1" ht="15">
      <c r="A84" s="762" t="str">
        <f t="shared" si="0"/>
        <v>396</v>
      </c>
      <c r="B84" s="1278" t="s">
        <v>126</v>
      </c>
      <c r="C84" s="293"/>
      <c r="D84" s="93"/>
      <c r="E84" s="953"/>
      <c r="F84" s="953"/>
      <c r="G84" s="954">
        <v>396</v>
      </c>
      <c r="H84" s="955"/>
      <c r="I84" s="93"/>
      <c r="J84" s="88"/>
      <c r="K84" s="41">
        <f>IFERROR(VLOOKUP(A84,'WP-BC'!A$18:AE$353,10,FALSE),0)</f>
        <v>0</v>
      </c>
    </row>
    <row r="85" spans="1:11" s="412" customFormat="1" ht="17.25">
      <c r="A85" s="762" t="str">
        <f t="shared" si="0"/>
        <v>396</v>
      </c>
      <c r="B85" s="1278" t="s">
        <v>126</v>
      </c>
      <c r="C85" s="293"/>
      <c r="D85" s="93"/>
      <c r="E85" s="953"/>
      <c r="F85" s="953"/>
      <c r="G85" s="954">
        <v>396</v>
      </c>
      <c r="H85" s="955"/>
      <c r="I85" s="93"/>
      <c r="J85" s="88"/>
      <c r="K85" s="958">
        <f>IFERROR(VLOOKUP(A85,'WP-BC'!A$18:AE$360,10,FALSE),0)</f>
        <v>0</v>
      </c>
    </row>
    <row r="86" spans="1:11" s="412" customFormat="1" ht="15.75">
      <c r="A86" s="762" t="str">
        <f t="shared" si="0"/>
        <v>396</v>
      </c>
      <c r="B86" s="414">
        <v>14</v>
      </c>
      <c r="C86" s="942"/>
      <c r="D86" s="942"/>
      <c r="E86" s="959"/>
      <c r="F86" s="960"/>
      <c r="G86" s="954">
        <v>396</v>
      </c>
      <c r="H86" s="950" t="s">
        <v>1061</v>
      </c>
      <c r="I86" s="88"/>
      <c r="J86" s="88"/>
      <c r="K86" s="965">
        <f>SUM(K79:K85)</f>
        <v>0</v>
      </c>
    </row>
    <row r="87" spans="1:11" s="412" customFormat="1" ht="15">
      <c r="A87" s="762" t="str">
        <f t="shared" si="0"/>
        <v/>
      </c>
      <c r="B87" s="414"/>
      <c r="C87" s="942"/>
      <c r="D87" s="942"/>
      <c r="E87" s="959"/>
      <c r="F87" s="960"/>
      <c r="G87" s="954"/>
      <c r="H87" s="88"/>
      <c r="I87" s="88"/>
      <c r="J87" s="88"/>
      <c r="K87" s="41"/>
    </row>
    <row r="88" spans="1:11" s="412" customFormat="1" ht="15">
      <c r="A88" s="762" t="str">
        <f t="shared" si="0"/>
        <v>397</v>
      </c>
      <c r="B88" s="414" t="s">
        <v>1062</v>
      </c>
      <c r="C88" s="293"/>
      <c r="D88" s="953"/>
      <c r="E88" s="953"/>
      <c r="F88" s="953"/>
      <c r="G88" s="954">
        <v>397</v>
      </c>
      <c r="H88" s="955"/>
      <c r="I88" s="956"/>
      <c r="J88" s="88"/>
      <c r="K88" s="41">
        <f>IFERROR(VLOOKUP(A88,'WP-BC'!A$18:AE$353,10,FALSE),0)</f>
        <v>0</v>
      </c>
    </row>
    <row r="89" spans="1:11" s="412" customFormat="1" ht="15">
      <c r="A89" s="762" t="str">
        <f t="shared" ref="A89:A154" si="1">CONCATENATE(D89,G89,I89)</f>
        <v>397</v>
      </c>
      <c r="B89" s="414" t="s">
        <v>1063</v>
      </c>
      <c r="C89" s="293"/>
      <c r="D89" s="953"/>
      <c r="E89" s="953"/>
      <c r="F89" s="953"/>
      <c r="G89" s="954">
        <v>397</v>
      </c>
      <c r="H89" s="955"/>
      <c r="I89" s="956"/>
      <c r="J89" s="88"/>
      <c r="K89" s="41">
        <f>IFERROR(VLOOKUP(A89,'WP-BC'!A$18:AE$353,10,FALSE),0)</f>
        <v>0</v>
      </c>
    </row>
    <row r="90" spans="1:11" s="412" customFormat="1" ht="15">
      <c r="A90" s="762" t="str">
        <f t="shared" si="1"/>
        <v>397</v>
      </c>
      <c r="B90" s="414" t="s">
        <v>1064</v>
      </c>
      <c r="C90" s="293"/>
      <c r="D90" s="953"/>
      <c r="E90" s="953"/>
      <c r="F90" s="953"/>
      <c r="G90" s="954">
        <v>397</v>
      </c>
      <c r="H90" s="955"/>
      <c r="I90" s="956"/>
      <c r="J90" s="88"/>
      <c r="K90" s="41">
        <f>IFERROR(VLOOKUP(A90,'WP-BC'!A$18:AE$353,10,FALSE),0)</f>
        <v>0</v>
      </c>
    </row>
    <row r="91" spans="1:11" s="412" customFormat="1" ht="15">
      <c r="A91" s="762" t="str">
        <f t="shared" si="1"/>
        <v>397</v>
      </c>
      <c r="B91" s="414" t="s">
        <v>1065</v>
      </c>
      <c r="C91" s="293"/>
      <c r="D91" s="953"/>
      <c r="E91" s="953"/>
      <c r="F91" s="953"/>
      <c r="G91" s="954">
        <v>397</v>
      </c>
      <c r="H91" s="955"/>
      <c r="I91" s="956"/>
      <c r="J91" s="88"/>
      <c r="K91" s="41">
        <f>IFERROR(VLOOKUP(A91,'WP-BC'!A$18:AE$353,10,FALSE),0)</f>
        <v>0</v>
      </c>
    </row>
    <row r="92" spans="1:11" s="412" customFormat="1" ht="15">
      <c r="A92" s="762" t="str">
        <f t="shared" si="1"/>
        <v>397</v>
      </c>
      <c r="B92" s="414" t="s">
        <v>1066</v>
      </c>
      <c r="C92" s="293"/>
      <c r="D92" s="953"/>
      <c r="E92" s="953"/>
      <c r="F92" s="953"/>
      <c r="G92" s="954">
        <v>397</v>
      </c>
      <c r="H92" s="955"/>
      <c r="I92" s="956"/>
      <c r="J92" s="88"/>
      <c r="K92" s="41">
        <f>IFERROR(VLOOKUP(A92,'WP-BC'!A$18:AE$353,10,FALSE),0)</f>
        <v>0</v>
      </c>
    </row>
    <row r="93" spans="1:11" s="412" customFormat="1" ht="15">
      <c r="A93" s="762" t="str">
        <f t="shared" si="1"/>
        <v>397</v>
      </c>
      <c r="B93" s="414" t="s">
        <v>1067</v>
      </c>
      <c r="C93" s="293"/>
      <c r="D93" s="953"/>
      <c r="E93" s="953"/>
      <c r="F93" s="953"/>
      <c r="G93" s="954">
        <v>397</v>
      </c>
      <c r="H93" s="955"/>
      <c r="I93" s="956"/>
      <c r="J93" s="88"/>
      <c r="K93" s="41">
        <f>IFERROR(VLOOKUP(A93,'WP-BC'!A$18:AE$353,10,FALSE),0)</f>
        <v>0</v>
      </c>
    </row>
    <row r="94" spans="1:11" s="412" customFormat="1" ht="15">
      <c r="A94" s="762" t="str">
        <f t="shared" si="1"/>
        <v>397</v>
      </c>
      <c r="B94" s="414" t="s">
        <v>1068</v>
      </c>
      <c r="C94" s="293"/>
      <c r="D94" s="953"/>
      <c r="E94" s="953"/>
      <c r="F94" s="953"/>
      <c r="G94" s="954">
        <v>397</v>
      </c>
      <c r="H94" s="955"/>
      <c r="I94" s="956"/>
      <c r="J94" s="88"/>
      <c r="K94" s="41">
        <f>IFERROR(VLOOKUP(A94,'WP-BC'!A$18:AE$353,10,FALSE),0)</f>
        <v>0</v>
      </c>
    </row>
    <row r="95" spans="1:11" s="412" customFormat="1" ht="15">
      <c r="A95" s="762" t="str">
        <f t="shared" si="1"/>
        <v>397</v>
      </c>
      <c r="B95" s="1278" t="s">
        <v>126</v>
      </c>
      <c r="C95" s="293"/>
      <c r="D95" s="93"/>
      <c r="E95" s="953"/>
      <c r="F95" s="953"/>
      <c r="G95" s="954">
        <v>397</v>
      </c>
      <c r="H95" s="955"/>
      <c r="I95" s="93"/>
      <c r="J95" s="88"/>
      <c r="K95" s="41">
        <f>IFERROR(VLOOKUP(A95,'WP-BC'!A$18:AE$353,10,FALSE),0)</f>
        <v>0</v>
      </c>
    </row>
    <row r="96" spans="1:11" s="412" customFormat="1" ht="17.25">
      <c r="A96" s="762" t="str">
        <f t="shared" si="1"/>
        <v>397</v>
      </c>
      <c r="B96" s="1278" t="s">
        <v>126</v>
      </c>
      <c r="C96" s="293"/>
      <c r="D96" s="93"/>
      <c r="E96" s="953"/>
      <c r="F96" s="953"/>
      <c r="G96" s="954">
        <v>397</v>
      </c>
      <c r="H96" s="955"/>
      <c r="I96" s="93"/>
      <c r="J96" s="88"/>
      <c r="K96" s="958">
        <f>IFERROR(VLOOKUP(A96,'WP-BC'!A$18:AE$360,10,FALSE),0)</f>
        <v>0</v>
      </c>
    </row>
    <row r="97" spans="1:11" s="412" customFormat="1" ht="15.75">
      <c r="A97" s="762" t="str">
        <f t="shared" si="1"/>
        <v>397</v>
      </c>
      <c r="B97" s="414">
        <v>16</v>
      </c>
      <c r="C97" s="942"/>
      <c r="D97" s="942"/>
      <c r="E97" s="959"/>
      <c r="F97" s="960"/>
      <c r="G97" s="954">
        <v>397</v>
      </c>
      <c r="H97" s="950" t="s">
        <v>1069</v>
      </c>
      <c r="I97" s="88"/>
      <c r="J97" s="88"/>
      <c r="K97" s="965">
        <f>SUM(K88:K96)</f>
        <v>0</v>
      </c>
    </row>
    <row r="98" spans="1:11" s="412" customFormat="1" ht="15">
      <c r="A98" s="762" t="str">
        <f t="shared" si="1"/>
        <v/>
      </c>
      <c r="B98" s="414"/>
      <c r="C98" s="942"/>
      <c r="D98" s="942"/>
      <c r="E98" s="959"/>
      <c r="F98" s="960"/>
      <c r="G98" s="954"/>
      <c r="H98" s="88"/>
      <c r="I98" s="88"/>
      <c r="J98" s="88"/>
      <c r="K98" s="41"/>
    </row>
    <row r="99" spans="1:11" s="412" customFormat="1" ht="15">
      <c r="A99" s="762" t="str">
        <f t="shared" si="1"/>
        <v>398</v>
      </c>
      <c r="B99" s="414" t="s">
        <v>1070</v>
      </c>
      <c r="C99" s="293"/>
      <c r="D99" s="953"/>
      <c r="E99" s="953"/>
      <c r="F99" s="953"/>
      <c r="G99" s="954">
        <v>398</v>
      </c>
      <c r="H99" s="955"/>
      <c r="I99" s="956"/>
      <c r="J99" s="88"/>
      <c r="K99" s="41">
        <f>IFERROR(VLOOKUP(A99,'WP-BC'!A$18:AE$353,10,FALSE),0)</f>
        <v>0</v>
      </c>
    </row>
    <row r="100" spans="1:11" s="412" customFormat="1" ht="15">
      <c r="A100" s="762" t="str">
        <f t="shared" si="1"/>
        <v>398</v>
      </c>
      <c r="B100" s="414" t="s">
        <v>1071</v>
      </c>
      <c r="C100" s="293"/>
      <c r="D100" s="953"/>
      <c r="E100" s="953"/>
      <c r="F100" s="953"/>
      <c r="G100" s="954">
        <v>398</v>
      </c>
      <c r="H100" s="955"/>
      <c r="I100" s="956"/>
      <c r="J100" s="88"/>
      <c r="K100" s="41">
        <f>IFERROR(VLOOKUP(A100,'WP-BC'!A$18:AE$353,10,FALSE),0)</f>
        <v>0</v>
      </c>
    </row>
    <row r="101" spans="1:11" s="412" customFormat="1" ht="15">
      <c r="A101" s="762" t="str">
        <f t="shared" si="1"/>
        <v>398</v>
      </c>
      <c r="B101" s="414" t="s">
        <v>1072</v>
      </c>
      <c r="C101" s="293"/>
      <c r="D101" s="953"/>
      <c r="E101" s="953"/>
      <c r="F101" s="953"/>
      <c r="G101" s="954">
        <v>398</v>
      </c>
      <c r="H101" s="955"/>
      <c r="I101" s="956"/>
      <c r="J101" s="88"/>
      <c r="K101" s="41">
        <f>IFERROR(VLOOKUP(A101,'WP-BC'!A$18:AE$353,10,FALSE),0)</f>
        <v>0</v>
      </c>
    </row>
    <row r="102" spans="1:11" s="412" customFormat="1" ht="15">
      <c r="A102" s="762" t="str">
        <f t="shared" si="1"/>
        <v>398</v>
      </c>
      <c r="B102" s="414" t="s">
        <v>1073</v>
      </c>
      <c r="C102" s="293"/>
      <c r="D102" s="953"/>
      <c r="E102" s="953"/>
      <c r="F102" s="953"/>
      <c r="G102" s="954">
        <v>398</v>
      </c>
      <c r="H102" s="955"/>
      <c r="I102" s="956"/>
      <c r="J102" s="88"/>
      <c r="K102" s="41">
        <f>IFERROR(VLOOKUP(A102,'WP-BC'!A$18:AE$353,10,FALSE),0)</f>
        <v>0</v>
      </c>
    </row>
    <row r="103" spans="1:11" s="412" customFormat="1" ht="15">
      <c r="A103" s="762" t="str">
        <f t="shared" si="1"/>
        <v>398</v>
      </c>
      <c r="B103" s="414" t="s">
        <v>1074</v>
      </c>
      <c r="C103" s="293"/>
      <c r="D103" s="953"/>
      <c r="E103" s="953"/>
      <c r="F103" s="953"/>
      <c r="G103" s="954">
        <v>398</v>
      </c>
      <c r="H103" s="955"/>
      <c r="I103" s="956"/>
      <c r="J103" s="88"/>
      <c r="K103" s="41">
        <f>IFERROR(VLOOKUP(A103,'WP-BC'!A$18:AE$353,10,FALSE),0)</f>
        <v>0</v>
      </c>
    </row>
    <row r="104" spans="1:11" s="412" customFormat="1" ht="15">
      <c r="A104" s="762" t="str">
        <f t="shared" si="1"/>
        <v>398</v>
      </c>
      <c r="B104" s="1278" t="s">
        <v>126</v>
      </c>
      <c r="C104" s="293"/>
      <c r="D104" s="93"/>
      <c r="E104" s="953"/>
      <c r="F104" s="953"/>
      <c r="G104" s="954">
        <v>398</v>
      </c>
      <c r="H104" s="955"/>
      <c r="I104" s="93"/>
      <c r="J104" s="88"/>
      <c r="K104" s="41">
        <f>IFERROR(VLOOKUP(A104,'WP-BC'!A$18:AE$353,10,FALSE),0)</f>
        <v>0</v>
      </c>
    </row>
    <row r="105" spans="1:11" s="412" customFormat="1" ht="17.25">
      <c r="A105" s="762" t="str">
        <f t="shared" si="1"/>
        <v>398</v>
      </c>
      <c r="B105" s="1278" t="s">
        <v>126</v>
      </c>
      <c r="C105" s="293"/>
      <c r="D105" s="93"/>
      <c r="E105" s="953"/>
      <c r="F105" s="953"/>
      <c r="G105" s="954">
        <v>398</v>
      </c>
      <c r="H105" s="955"/>
      <c r="I105" s="93"/>
      <c r="J105" s="88"/>
      <c r="K105" s="958">
        <f>IFERROR(VLOOKUP(A105,'WP-BC'!A$18:AE$360,10,FALSE),0)</f>
        <v>0</v>
      </c>
    </row>
    <row r="106" spans="1:11" s="412" customFormat="1" ht="15.75">
      <c r="A106" s="762" t="str">
        <f t="shared" si="1"/>
        <v>398</v>
      </c>
      <c r="B106" s="414">
        <v>18</v>
      </c>
      <c r="C106" s="942"/>
      <c r="D106" s="942"/>
      <c r="E106" s="959"/>
      <c r="F106" s="960"/>
      <c r="G106" s="954">
        <v>398</v>
      </c>
      <c r="H106" s="950" t="s">
        <v>1075</v>
      </c>
      <c r="I106" s="88"/>
      <c r="J106" s="88"/>
      <c r="K106" s="965">
        <f>SUM(K99:K105)</f>
        <v>0</v>
      </c>
    </row>
    <row r="107" spans="1:11" s="412" customFormat="1" ht="15">
      <c r="A107" s="762" t="str">
        <f t="shared" si="1"/>
        <v/>
      </c>
      <c r="B107" s="414"/>
      <c r="C107" s="942"/>
      <c r="D107" s="942"/>
      <c r="E107" s="959"/>
      <c r="F107" s="960"/>
      <c r="G107" s="954"/>
      <c r="H107" s="88"/>
      <c r="I107" s="88"/>
      <c r="J107" s="88"/>
      <c r="K107" s="41"/>
    </row>
    <row r="108" spans="1:11" s="412" customFormat="1" ht="15">
      <c r="A108" s="762" t="str">
        <f t="shared" si="1"/>
        <v>399</v>
      </c>
      <c r="B108" s="414" t="s">
        <v>1076</v>
      </c>
      <c r="C108" s="293"/>
      <c r="D108" s="953"/>
      <c r="E108" s="953"/>
      <c r="F108" s="960"/>
      <c r="G108" s="954">
        <v>399</v>
      </c>
      <c r="H108" s="956"/>
      <c r="I108" s="956"/>
      <c r="J108" s="88"/>
      <c r="K108" s="41">
        <f>IFERROR(VLOOKUP(A108,'WP-BC'!A$18:AE$353,10,FALSE),0)</f>
        <v>0</v>
      </c>
    </row>
    <row r="109" spans="1:11" s="412" customFormat="1" ht="15">
      <c r="A109" s="762" t="str">
        <f t="shared" si="1"/>
        <v>399</v>
      </c>
      <c r="B109" s="414" t="s">
        <v>1077</v>
      </c>
      <c r="C109" s="293"/>
      <c r="D109" s="953"/>
      <c r="E109" s="953"/>
      <c r="F109" s="960"/>
      <c r="G109" s="954">
        <v>399</v>
      </c>
      <c r="H109" s="956"/>
      <c r="I109" s="956"/>
      <c r="J109" s="88"/>
      <c r="K109" s="41">
        <f>IFERROR(VLOOKUP(A109,'WP-BC'!A$18:AE$353,10,FALSE),0)</f>
        <v>0</v>
      </c>
    </row>
    <row r="110" spans="1:11" s="412" customFormat="1" ht="15">
      <c r="A110" s="762" t="str">
        <f t="shared" si="1"/>
        <v>399</v>
      </c>
      <c r="B110" s="414" t="s">
        <v>1078</v>
      </c>
      <c r="C110" s="293"/>
      <c r="D110" s="953"/>
      <c r="E110" s="953"/>
      <c r="F110" s="960"/>
      <c r="G110" s="954">
        <v>399</v>
      </c>
      <c r="H110" s="956"/>
      <c r="I110" s="956"/>
      <c r="J110" s="88"/>
      <c r="K110" s="41">
        <f>IFERROR(VLOOKUP(A110,'WP-BC'!A$18:AE$353,10,FALSE),0)</f>
        <v>0</v>
      </c>
    </row>
    <row r="111" spans="1:11" s="412" customFormat="1" ht="15">
      <c r="A111" s="762" t="str">
        <f t="shared" si="1"/>
        <v>399</v>
      </c>
      <c r="B111" s="1278" t="s">
        <v>126</v>
      </c>
      <c r="C111" s="293"/>
      <c r="D111" s="93"/>
      <c r="E111" s="953"/>
      <c r="F111" s="959"/>
      <c r="G111" s="954">
        <v>399</v>
      </c>
      <c r="H111" s="955"/>
      <c r="I111" s="93"/>
      <c r="J111" s="88"/>
      <c r="K111" s="41">
        <f>IFERROR(VLOOKUP(A111,'WP-BC'!A$18:AE$353,10,FALSE),0)</f>
        <v>0</v>
      </c>
    </row>
    <row r="112" spans="1:11" s="412" customFormat="1" ht="17.25">
      <c r="A112" s="762" t="str">
        <f t="shared" si="1"/>
        <v>399</v>
      </c>
      <c r="B112" s="1278" t="s">
        <v>126</v>
      </c>
      <c r="C112" s="293"/>
      <c r="D112" s="93"/>
      <c r="E112" s="953"/>
      <c r="F112" s="959"/>
      <c r="G112" s="954">
        <v>399</v>
      </c>
      <c r="H112" s="955"/>
      <c r="I112" s="93"/>
      <c r="J112" s="88"/>
      <c r="K112" s="958">
        <f>IFERROR(VLOOKUP(A112,'WP-BC'!A$18:AE$360,10,FALSE),0)</f>
        <v>0</v>
      </c>
    </row>
    <row r="113" spans="1:11" s="412" customFormat="1" ht="15.75">
      <c r="A113" s="762" t="str">
        <f t="shared" si="1"/>
        <v>399</v>
      </c>
      <c r="B113" s="414">
        <v>20</v>
      </c>
      <c r="D113" s="959"/>
      <c r="E113" s="959"/>
      <c r="F113" s="960"/>
      <c r="G113" s="954">
        <v>399</v>
      </c>
      <c r="H113" s="950" t="s">
        <v>1079</v>
      </c>
      <c r="I113" s="88"/>
      <c r="J113" s="88"/>
      <c r="K113" s="965">
        <f>SUM(K108:K112)</f>
        <v>0</v>
      </c>
    </row>
    <row r="114" spans="1:11" s="412" customFormat="1" ht="15.75">
      <c r="A114" s="762"/>
      <c r="B114" s="414"/>
      <c r="D114" s="959"/>
      <c r="E114" s="959"/>
      <c r="F114" s="960"/>
      <c r="G114" s="954"/>
      <c r="H114" s="950"/>
      <c r="I114" s="88"/>
      <c r="J114" s="88"/>
      <c r="K114" s="965"/>
    </row>
    <row r="115" spans="1:11" s="412" customFormat="1" ht="15.75">
      <c r="A115" s="762" t="str">
        <f t="shared" si="1"/>
        <v/>
      </c>
      <c r="B115" s="1278" t="s">
        <v>126</v>
      </c>
      <c r="C115" s="293"/>
      <c r="D115" s="953"/>
      <c r="E115" s="953"/>
      <c r="F115" s="287"/>
      <c r="G115" s="955"/>
      <c r="H115" s="966"/>
      <c r="I115" s="956"/>
      <c r="J115" s="88"/>
      <c r="K115" s="967"/>
    </row>
    <row r="116" spans="1:11" s="412" customFormat="1" ht="15.75">
      <c r="A116" s="762"/>
      <c r="B116" s="414"/>
      <c r="D116" s="959"/>
      <c r="E116" s="959"/>
      <c r="F116" s="960"/>
      <c r="G116" s="954"/>
      <c r="H116" s="950"/>
      <c r="I116" s="88"/>
      <c r="J116" s="88"/>
      <c r="K116" s="965"/>
    </row>
    <row r="117" spans="1:11" s="412" customFormat="1" ht="15.75">
      <c r="A117" s="762" t="str">
        <f t="shared" si="1"/>
        <v/>
      </c>
      <c r="B117" s="414">
        <v>21</v>
      </c>
      <c r="C117" s="791" t="s">
        <v>1080</v>
      </c>
      <c r="D117" s="959"/>
      <c r="E117" s="959"/>
      <c r="F117" s="960"/>
      <c r="G117" s="954"/>
      <c r="H117" s="88"/>
      <c r="I117" s="88"/>
      <c r="J117" s="88"/>
      <c r="K117" s="967">
        <f>K113+K106+K97+K86+K77+K68+K59+K51+K42+K24+K115</f>
        <v>0</v>
      </c>
    </row>
    <row r="118" spans="1:11" s="412" customFormat="1" ht="15">
      <c r="A118" s="762" t="str">
        <f t="shared" si="1"/>
        <v/>
      </c>
      <c r="B118" s="414"/>
      <c r="D118" s="959"/>
      <c r="E118" s="959"/>
      <c r="F118" s="88"/>
      <c r="G118" s="954"/>
      <c r="H118" s="88"/>
      <c r="I118" s="88"/>
      <c r="J118" s="88"/>
      <c r="K118" s="41"/>
    </row>
    <row r="119" spans="1:11" s="412" customFormat="1" ht="15.75">
      <c r="A119" s="762" t="str">
        <f t="shared" si="1"/>
        <v/>
      </c>
      <c r="B119" s="414"/>
      <c r="C119" s="791" t="s">
        <v>1081</v>
      </c>
      <c r="G119" s="951"/>
      <c r="K119" s="41"/>
    </row>
    <row r="120" spans="1:11" s="412" customFormat="1" ht="15">
      <c r="A120" s="762" t="str">
        <f t="shared" si="1"/>
        <v>352</v>
      </c>
      <c r="B120" s="414" t="s">
        <v>1082</v>
      </c>
      <c r="C120" s="293"/>
      <c r="D120" s="953"/>
      <c r="E120" s="959"/>
      <c r="F120" s="959"/>
      <c r="G120" s="954">
        <v>352</v>
      </c>
      <c r="H120" s="955"/>
      <c r="I120" s="956"/>
      <c r="J120" s="88"/>
      <c r="K120" s="41">
        <f>IFERROR(VLOOKUP(A120,'WP-BC'!A$18:AE$353,10,FALSE),0)</f>
        <v>0</v>
      </c>
    </row>
    <row r="121" spans="1:11" s="412" customFormat="1" ht="15">
      <c r="A121" s="762" t="str">
        <f t="shared" si="1"/>
        <v>352</v>
      </c>
      <c r="B121" s="414" t="s">
        <v>1083</v>
      </c>
      <c r="C121" s="293"/>
      <c r="D121" s="953"/>
      <c r="E121" s="959"/>
      <c r="F121" s="959"/>
      <c r="G121" s="954">
        <v>352</v>
      </c>
      <c r="H121" s="955"/>
      <c r="I121" s="956"/>
      <c r="J121" s="88"/>
      <c r="K121" s="41">
        <f>IFERROR(VLOOKUP(A121,'WP-BC'!A$18:AE$353,10,FALSE),0)</f>
        <v>0</v>
      </c>
    </row>
    <row r="122" spans="1:11" s="412" customFormat="1" ht="15">
      <c r="A122" s="762" t="str">
        <f t="shared" si="1"/>
        <v>352</v>
      </c>
      <c r="B122" s="414" t="s">
        <v>1084</v>
      </c>
      <c r="C122" s="293"/>
      <c r="D122" s="953"/>
      <c r="E122" s="959"/>
      <c r="F122" s="959"/>
      <c r="G122" s="954">
        <v>352</v>
      </c>
      <c r="H122" s="955"/>
      <c r="I122" s="956"/>
      <c r="J122" s="88"/>
      <c r="K122" s="41">
        <f>IFERROR(VLOOKUP(A122,'WP-BC'!A$18:AE$353,10,FALSE),0)</f>
        <v>0</v>
      </c>
    </row>
    <row r="123" spans="1:11" s="412" customFormat="1" ht="15">
      <c r="A123" s="762" t="str">
        <f t="shared" si="1"/>
        <v>352</v>
      </c>
      <c r="B123" s="414" t="s">
        <v>1085</v>
      </c>
      <c r="C123" s="293"/>
      <c r="D123" s="953"/>
      <c r="E123" s="959"/>
      <c r="F123" s="959"/>
      <c r="G123" s="954">
        <v>352</v>
      </c>
      <c r="H123" s="955"/>
      <c r="I123" s="956"/>
      <c r="J123" s="88"/>
      <c r="K123" s="41">
        <f>IFERROR(VLOOKUP(A123,'WP-BC'!A$18:AE$353,10,FALSE),0)</f>
        <v>0</v>
      </c>
    </row>
    <row r="124" spans="1:11" s="412" customFormat="1" ht="15">
      <c r="A124" s="762" t="str">
        <f t="shared" si="1"/>
        <v>352</v>
      </c>
      <c r="B124" s="414" t="s">
        <v>1086</v>
      </c>
      <c r="C124" s="293"/>
      <c r="D124" s="953"/>
      <c r="E124" s="959"/>
      <c r="F124" s="959"/>
      <c r="G124" s="954">
        <v>352</v>
      </c>
      <c r="H124" s="955"/>
      <c r="I124" s="956"/>
      <c r="J124" s="88"/>
      <c r="K124" s="41">
        <f>IFERROR(VLOOKUP(A124,'WP-BC'!A$18:AE$353,10,FALSE),0)</f>
        <v>0</v>
      </c>
    </row>
    <row r="125" spans="1:11" s="412" customFormat="1" ht="15">
      <c r="A125" s="762" t="str">
        <f t="shared" si="1"/>
        <v>352</v>
      </c>
      <c r="B125" s="414" t="s">
        <v>1087</v>
      </c>
      <c r="C125" s="293"/>
      <c r="D125" s="953"/>
      <c r="E125" s="959"/>
      <c r="F125" s="959"/>
      <c r="G125" s="954">
        <v>352</v>
      </c>
      <c r="H125" s="955"/>
      <c r="I125" s="956"/>
      <c r="J125" s="88"/>
      <c r="K125" s="41">
        <f>IFERROR(VLOOKUP(A125,'WP-BC'!A$18:AE$353,10,FALSE),0)</f>
        <v>0</v>
      </c>
    </row>
    <row r="126" spans="1:11" s="412" customFormat="1" ht="15">
      <c r="A126" s="762" t="str">
        <f t="shared" si="1"/>
        <v>352</v>
      </c>
      <c r="B126" s="414" t="s">
        <v>1088</v>
      </c>
      <c r="C126" s="293"/>
      <c r="D126" s="953"/>
      <c r="E126" s="959"/>
      <c r="F126" s="959"/>
      <c r="G126" s="954">
        <v>352</v>
      </c>
      <c r="H126" s="955"/>
      <c r="I126" s="956"/>
      <c r="J126" s="88"/>
      <c r="K126" s="41">
        <f>IFERROR(VLOOKUP(A126,'WP-BC'!A$18:AE$353,10,FALSE),0)</f>
        <v>0</v>
      </c>
    </row>
    <row r="127" spans="1:11" s="412" customFormat="1" ht="15">
      <c r="A127" s="762" t="str">
        <f t="shared" si="1"/>
        <v>352</v>
      </c>
      <c r="B127" s="1278" t="s">
        <v>126</v>
      </c>
      <c r="C127" s="293"/>
      <c r="D127" s="93"/>
      <c r="E127" s="959"/>
      <c r="F127" s="959"/>
      <c r="G127" s="954">
        <v>352</v>
      </c>
      <c r="H127" s="955"/>
      <c r="I127" s="93"/>
      <c r="J127" s="88"/>
      <c r="K127" s="41">
        <f>IFERROR(VLOOKUP(A127,'WP-BC'!A$18:AE$353,10,FALSE),0)</f>
        <v>0</v>
      </c>
    </row>
    <row r="128" spans="1:11" s="412" customFormat="1" ht="17.25">
      <c r="A128" s="762" t="str">
        <f t="shared" si="1"/>
        <v>352</v>
      </c>
      <c r="B128" s="1278" t="s">
        <v>126</v>
      </c>
      <c r="C128" s="293"/>
      <c r="D128" s="93"/>
      <c r="E128" s="959"/>
      <c r="F128" s="959"/>
      <c r="G128" s="954">
        <v>352</v>
      </c>
      <c r="H128" s="955"/>
      <c r="I128" s="93"/>
      <c r="J128" s="88"/>
      <c r="K128" s="958">
        <f>IFERROR(VLOOKUP(A128,'WP-BC'!A$18:AE$360,10,FALSE),0)</f>
        <v>0</v>
      </c>
    </row>
    <row r="129" spans="1:11" s="412" customFormat="1" ht="15.75">
      <c r="A129" s="762" t="str">
        <f t="shared" si="1"/>
        <v>352</v>
      </c>
      <c r="B129" s="414">
        <v>23</v>
      </c>
      <c r="C129" s="942"/>
      <c r="D129" s="942"/>
      <c r="E129" s="959"/>
      <c r="F129" s="960"/>
      <c r="G129" s="954">
        <v>352</v>
      </c>
      <c r="H129" s="950" t="s">
        <v>1089</v>
      </c>
      <c r="I129" s="88"/>
      <c r="J129" s="88"/>
      <c r="K129" s="965">
        <f>SUM(K120:K128)</f>
        <v>0</v>
      </c>
    </row>
    <row r="130" spans="1:11" s="412" customFormat="1" ht="15">
      <c r="A130" s="762" t="str">
        <f t="shared" si="1"/>
        <v/>
      </c>
      <c r="B130" s="414"/>
      <c r="C130" s="942"/>
      <c r="D130" s="942"/>
      <c r="E130" s="959"/>
      <c r="F130" s="960"/>
      <c r="G130" s="954"/>
      <c r="H130" s="88"/>
      <c r="I130" s="88"/>
      <c r="J130" s="88"/>
      <c r="K130" s="41"/>
    </row>
    <row r="131" spans="1:11" s="412" customFormat="1" ht="15">
      <c r="A131" s="762" t="str">
        <f t="shared" si="1"/>
        <v>353</v>
      </c>
      <c r="B131" s="414" t="s">
        <v>1090</v>
      </c>
      <c r="C131" s="293"/>
      <c r="D131" s="953"/>
      <c r="E131" s="959"/>
      <c r="F131" s="959"/>
      <c r="G131" s="954">
        <v>353</v>
      </c>
      <c r="H131" s="955"/>
      <c r="I131" s="956"/>
      <c r="J131" s="88"/>
      <c r="K131" s="41">
        <f>IFERROR(VLOOKUP(A131,'WP-BC'!A$18:AE$353,10,FALSE),0)</f>
        <v>0</v>
      </c>
    </row>
    <row r="132" spans="1:11" s="412" customFormat="1" ht="15">
      <c r="A132" s="762" t="str">
        <f t="shared" si="1"/>
        <v>353</v>
      </c>
      <c r="B132" s="414" t="s">
        <v>1091</v>
      </c>
      <c r="C132" s="293"/>
      <c r="D132" s="953"/>
      <c r="E132" s="959"/>
      <c r="F132" s="959"/>
      <c r="G132" s="954">
        <v>353</v>
      </c>
      <c r="H132" s="955"/>
      <c r="I132" s="956"/>
      <c r="J132" s="88"/>
      <c r="K132" s="41">
        <f>IFERROR(VLOOKUP(A132,'WP-BC'!A$18:AE$353,10,FALSE),0)</f>
        <v>0</v>
      </c>
    </row>
    <row r="133" spans="1:11" s="412" customFormat="1" ht="15">
      <c r="A133" s="762" t="str">
        <f t="shared" si="1"/>
        <v>353</v>
      </c>
      <c r="B133" s="414" t="s">
        <v>1092</v>
      </c>
      <c r="C133" s="293"/>
      <c r="D133" s="953"/>
      <c r="E133" s="959"/>
      <c r="F133" s="959"/>
      <c r="G133" s="954">
        <v>353</v>
      </c>
      <c r="H133" s="955"/>
      <c r="I133" s="956"/>
      <c r="J133" s="88"/>
      <c r="K133" s="41">
        <f>IFERROR(VLOOKUP(A133,'WP-BC'!A$18:AE$353,10,FALSE),0)</f>
        <v>0</v>
      </c>
    </row>
    <row r="134" spans="1:11" s="412" customFormat="1" ht="15">
      <c r="A134" s="762" t="str">
        <f t="shared" si="1"/>
        <v>353</v>
      </c>
      <c r="B134" s="414" t="s">
        <v>1093</v>
      </c>
      <c r="C134" s="293"/>
      <c r="D134" s="953"/>
      <c r="E134" s="959"/>
      <c r="F134" s="959"/>
      <c r="G134" s="954">
        <v>353</v>
      </c>
      <c r="H134" s="955"/>
      <c r="I134" s="956"/>
      <c r="J134" s="88"/>
      <c r="K134" s="41">
        <f>IFERROR(VLOOKUP(A134,'WP-BC'!A$18:AE$353,10,FALSE),0)</f>
        <v>0</v>
      </c>
    </row>
    <row r="135" spans="1:11" s="412" customFormat="1" ht="15">
      <c r="A135" s="762" t="str">
        <f t="shared" si="1"/>
        <v>353</v>
      </c>
      <c r="B135" s="414" t="s">
        <v>1094</v>
      </c>
      <c r="C135" s="293"/>
      <c r="D135" s="953"/>
      <c r="E135" s="959"/>
      <c r="F135" s="959"/>
      <c r="G135" s="954">
        <v>353</v>
      </c>
      <c r="H135" s="955"/>
      <c r="I135" s="956"/>
      <c r="J135" s="88"/>
      <c r="K135" s="41">
        <f>IFERROR(VLOOKUP(A135,'WP-BC'!A$18:AE$353,10,FALSE),0)</f>
        <v>0</v>
      </c>
    </row>
    <row r="136" spans="1:11" s="412" customFormat="1" ht="15">
      <c r="A136" s="762" t="str">
        <f t="shared" si="1"/>
        <v>353</v>
      </c>
      <c r="B136" s="414" t="s">
        <v>1095</v>
      </c>
      <c r="C136" s="293"/>
      <c r="D136" s="953"/>
      <c r="E136" s="959"/>
      <c r="F136" s="959"/>
      <c r="G136" s="954">
        <v>353</v>
      </c>
      <c r="H136" s="955"/>
      <c r="I136" s="956"/>
      <c r="J136" s="88"/>
      <c r="K136" s="41">
        <f>IFERROR(VLOOKUP(A136,'WP-BC'!A$18:AE$353,10,FALSE),0)</f>
        <v>0</v>
      </c>
    </row>
    <row r="137" spans="1:11" s="412" customFormat="1" ht="15">
      <c r="A137" s="762" t="str">
        <f t="shared" si="1"/>
        <v>353</v>
      </c>
      <c r="B137" s="414" t="s">
        <v>1096</v>
      </c>
      <c r="C137" s="293"/>
      <c r="D137" s="953"/>
      <c r="E137" s="959"/>
      <c r="F137" s="959"/>
      <c r="G137" s="954">
        <v>353</v>
      </c>
      <c r="H137" s="955"/>
      <c r="I137" s="956"/>
      <c r="J137" s="88"/>
      <c r="K137" s="41">
        <f>IFERROR(VLOOKUP(A137,'WP-BC'!A$18:AE$353,10,FALSE),0)</f>
        <v>0</v>
      </c>
    </row>
    <row r="138" spans="1:11" s="412" customFormat="1" ht="15">
      <c r="A138" s="762" t="str">
        <f t="shared" si="1"/>
        <v>353</v>
      </c>
      <c r="B138" s="414" t="s">
        <v>1097</v>
      </c>
      <c r="C138" s="293"/>
      <c r="D138" s="953"/>
      <c r="E138" s="959"/>
      <c r="F138" s="959"/>
      <c r="G138" s="954">
        <v>353</v>
      </c>
      <c r="H138" s="955"/>
      <c r="I138" s="956"/>
      <c r="J138" s="88"/>
      <c r="K138" s="41">
        <f>IFERROR(VLOOKUP(A138,'WP-BC'!A$18:AE$353,10,FALSE),0)</f>
        <v>0</v>
      </c>
    </row>
    <row r="139" spans="1:11" s="412" customFormat="1" ht="15">
      <c r="A139" s="762" t="str">
        <f t="shared" si="1"/>
        <v>353</v>
      </c>
      <c r="B139" s="1278" t="s">
        <v>126</v>
      </c>
      <c r="C139" s="293"/>
      <c r="D139" s="93"/>
      <c r="E139" s="959"/>
      <c r="F139" s="959"/>
      <c r="G139" s="954">
        <v>353</v>
      </c>
      <c r="H139" s="955"/>
      <c r="I139" s="93"/>
      <c r="J139" s="88"/>
      <c r="K139" s="41">
        <f>IFERROR(VLOOKUP(A139,'WP-BC'!A$18:AE$353,10,FALSE),0)</f>
        <v>0</v>
      </c>
    </row>
    <row r="140" spans="1:11" s="412" customFormat="1" ht="17.25">
      <c r="A140" s="762" t="str">
        <f t="shared" si="1"/>
        <v>353</v>
      </c>
      <c r="B140" s="1278" t="s">
        <v>126</v>
      </c>
      <c r="C140" s="293"/>
      <c r="D140" s="93"/>
      <c r="E140" s="959"/>
      <c r="F140" s="959"/>
      <c r="G140" s="954">
        <v>353</v>
      </c>
      <c r="H140" s="955"/>
      <c r="I140" s="93"/>
      <c r="J140" s="88"/>
      <c r="K140" s="958">
        <f>IFERROR(VLOOKUP(A140,'WP-BC'!A$18:AE$360,10,FALSE),0)</f>
        <v>0</v>
      </c>
    </row>
    <row r="141" spans="1:11" s="412" customFormat="1" ht="15.75">
      <c r="A141" s="762" t="str">
        <f t="shared" si="1"/>
        <v>353</v>
      </c>
      <c r="B141" s="414">
        <v>25</v>
      </c>
      <c r="C141" s="942"/>
      <c r="D141" s="942"/>
      <c r="E141" s="959"/>
      <c r="F141" s="960"/>
      <c r="G141" s="954">
        <v>353</v>
      </c>
      <c r="H141" s="950" t="s">
        <v>1098</v>
      </c>
      <c r="I141" s="88"/>
      <c r="J141" s="88"/>
      <c r="K141" s="965">
        <f>SUM(K131:K140)</f>
        <v>0</v>
      </c>
    </row>
    <row r="142" spans="1:11" s="412" customFormat="1" ht="15">
      <c r="A142" s="762" t="str">
        <f t="shared" si="1"/>
        <v/>
      </c>
      <c r="B142" s="414"/>
      <c r="C142" s="942"/>
      <c r="D142" s="942"/>
      <c r="E142" s="959"/>
      <c r="F142" s="960"/>
      <c r="G142" s="954"/>
      <c r="H142" s="88"/>
      <c r="I142" s="88"/>
      <c r="J142" s="88"/>
      <c r="K142" s="41"/>
    </row>
    <row r="143" spans="1:11" s="412" customFormat="1" ht="15">
      <c r="A143" s="762" t="str">
        <f t="shared" si="1"/>
        <v>354</v>
      </c>
      <c r="B143" s="414" t="s">
        <v>1099</v>
      </c>
      <c r="C143" s="293"/>
      <c r="D143" s="953"/>
      <c r="E143" s="959"/>
      <c r="F143" s="959"/>
      <c r="G143" s="954">
        <v>354</v>
      </c>
      <c r="H143" s="955"/>
      <c r="I143" s="956"/>
      <c r="J143" s="88"/>
      <c r="K143" s="41">
        <f>IFERROR(VLOOKUP(A143,'WP-BC'!A$18:AE$353,10,FALSE),0)</f>
        <v>0</v>
      </c>
    </row>
    <row r="144" spans="1:11" s="412" customFormat="1" ht="15">
      <c r="A144" s="762" t="str">
        <f t="shared" si="1"/>
        <v>354</v>
      </c>
      <c r="B144" s="414" t="s">
        <v>1100</v>
      </c>
      <c r="C144" s="293"/>
      <c r="D144" s="953"/>
      <c r="E144" s="959"/>
      <c r="F144" s="959"/>
      <c r="G144" s="954">
        <v>354</v>
      </c>
      <c r="H144" s="955"/>
      <c r="I144" s="956"/>
      <c r="J144" s="88"/>
      <c r="K144" s="41">
        <f>IFERROR(VLOOKUP(A144,'WP-BC'!A$18:AE$353,10,FALSE),0)</f>
        <v>0</v>
      </c>
    </row>
    <row r="145" spans="1:11" s="412" customFormat="1" ht="15">
      <c r="A145" s="762" t="str">
        <f t="shared" si="1"/>
        <v>354</v>
      </c>
      <c r="B145" s="414" t="s">
        <v>1101</v>
      </c>
      <c r="C145" s="293"/>
      <c r="D145" s="953"/>
      <c r="E145" s="959"/>
      <c r="F145" s="959"/>
      <c r="G145" s="954">
        <v>354</v>
      </c>
      <c r="H145" s="955"/>
      <c r="I145" s="956"/>
      <c r="J145" s="88"/>
      <c r="K145" s="41">
        <f>IFERROR(VLOOKUP(A145,'WP-BC'!A$18:AE$353,10,FALSE),0)</f>
        <v>0</v>
      </c>
    </row>
    <row r="146" spans="1:11" s="412" customFormat="1" ht="15">
      <c r="A146" s="762" t="str">
        <f t="shared" si="1"/>
        <v>354</v>
      </c>
      <c r="B146" s="414" t="s">
        <v>1102</v>
      </c>
      <c r="C146" s="293"/>
      <c r="D146" s="953"/>
      <c r="E146" s="959"/>
      <c r="F146" s="959"/>
      <c r="G146" s="954">
        <v>354</v>
      </c>
      <c r="H146" s="955"/>
      <c r="I146" s="956"/>
      <c r="J146" s="88"/>
      <c r="K146" s="41">
        <f>IFERROR(VLOOKUP(A146,'WP-BC'!A$18:AE$353,10,FALSE),0)</f>
        <v>0</v>
      </c>
    </row>
    <row r="147" spans="1:11" s="412" customFormat="1" ht="15">
      <c r="A147" s="762" t="str">
        <f t="shared" si="1"/>
        <v>354</v>
      </c>
      <c r="B147" s="414" t="s">
        <v>1103</v>
      </c>
      <c r="C147" s="293"/>
      <c r="D147" s="953"/>
      <c r="E147" s="959"/>
      <c r="F147" s="959"/>
      <c r="G147" s="954">
        <v>354</v>
      </c>
      <c r="H147" s="955"/>
      <c r="I147" s="956"/>
      <c r="J147" s="88"/>
      <c r="K147" s="41">
        <f>IFERROR(VLOOKUP(A147,'WP-BC'!A$18:AE$353,10,FALSE),0)</f>
        <v>0</v>
      </c>
    </row>
    <row r="148" spans="1:11" s="412" customFormat="1" ht="15">
      <c r="A148" s="762" t="str">
        <f t="shared" si="1"/>
        <v>354</v>
      </c>
      <c r="B148" s="414" t="s">
        <v>1104</v>
      </c>
      <c r="C148" s="293"/>
      <c r="D148" s="953"/>
      <c r="E148" s="959"/>
      <c r="F148" s="959"/>
      <c r="G148" s="954">
        <v>354</v>
      </c>
      <c r="H148" s="955"/>
      <c r="I148" s="956"/>
      <c r="J148" s="88"/>
      <c r="K148" s="41">
        <f>IFERROR(VLOOKUP(A148,'WP-BC'!A$18:AE$353,10,FALSE),0)</f>
        <v>0</v>
      </c>
    </row>
    <row r="149" spans="1:11" s="412" customFormat="1" ht="15">
      <c r="A149" s="762" t="str">
        <f t="shared" si="1"/>
        <v>354</v>
      </c>
      <c r="B149" s="1278" t="s">
        <v>126</v>
      </c>
      <c r="C149" s="293"/>
      <c r="D149" s="93"/>
      <c r="E149" s="959"/>
      <c r="F149" s="959"/>
      <c r="G149" s="954">
        <v>354</v>
      </c>
      <c r="H149" s="955"/>
      <c r="I149" s="93"/>
      <c r="J149" s="88"/>
      <c r="K149" s="41">
        <f>IFERROR(VLOOKUP(A149,'WP-BC'!A$18:AE$353,10,FALSE),0)</f>
        <v>0</v>
      </c>
    </row>
    <row r="150" spans="1:11" s="412" customFormat="1" ht="17.25">
      <c r="A150" s="762" t="str">
        <f t="shared" si="1"/>
        <v>354</v>
      </c>
      <c r="B150" s="1278" t="s">
        <v>126</v>
      </c>
      <c r="C150" s="293"/>
      <c r="D150" s="93"/>
      <c r="E150" s="959"/>
      <c r="F150" s="959"/>
      <c r="G150" s="954">
        <v>354</v>
      </c>
      <c r="H150" s="955"/>
      <c r="I150" s="93"/>
      <c r="J150" s="88"/>
      <c r="K150" s="958">
        <f>IFERROR(VLOOKUP(A150,'WP-BC'!A$18:AE$360,10,FALSE),0)</f>
        <v>0</v>
      </c>
    </row>
    <row r="151" spans="1:11" s="412" customFormat="1" ht="15.75">
      <c r="A151" s="762" t="str">
        <f t="shared" si="1"/>
        <v>354</v>
      </c>
      <c r="B151" s="414">
        <v>27</v>
      </c>
      <c r="C151" s="942"/>
      <c r="D151" s="942"/>
      <c r="E151" s="959"/>
      <c r="F151" s="960"/>
      <c r="G151" s="954">
        <v>354</v>
      </c>
      <c r="H151" s="950" t="s">
        <v>1105</v>
      </c>
      <c r="I151" s="88"/>
      <c r="J151" s="88"/>
      <c r="K151" s="965">
        <f>SUM(K143:K150)</f>
        <v>0</v>
      </c>
    </row>
    <row r="152" spans="1:11" s="412" customFormat="1" ht="15">
      <c r="A152" s="762" t="str">
        <f t="shared" si="1"/>
        <v/>
      </c>
      <c r="B152" s="414"/>
      <c r="C152" s="942"/>
      <c r="D152" s="942"/>
      <c r="E152" s="959"/>
      <c r="F152" s="960"/>
      <c r="G152" s="954"/>
      <c r="H152" s="88"/>
      <c r="I152" s="88"/>
      <c r="J152" s="88"/>
      <c r="K152" s="41"/>
    </row>
    <row r="153" spans="1:11" s="412" customFormat="1" ht="15">
      <c r="A153" s="762" t="str">
        <f t="shared" si="1"/>
        <v>355</v>
      </c>
      <c r="B153" s="414" t="s">
        <v>1106</v>
      </c>
      <c r="C153" s="293"/>
      <c r="D153" s="953"/>
      <c r="E153" s="959"/>
      <c r="F153" s="960"/>
      <c r="G153" s="954">
        <v>355</v>
      </c>
      <c r="H153" s="956"/>
      <c r="I153" s="956"/>
      <c r="J153" s="88"/>
      <c r="K153" s="41">
        <f>IFERROR(VLOOKUP(A153,'WP-BC'!A$18:AE$353,10,FALSE),0)</f>
        <v>0</v>
      </c>
    </row>
    <row r="154" spans="1:11" s="412" customFormat="1" ht="15">
      <c r="A154" s="762" t="str">
        <f t="shared" si="1"/>
        <v>355</v>
      </c>
      <c r="B154" s="414" t="s">
        <v>1107</v>
      </c>
      <c r="C154" s="293"/>
      <c r="D154" s="953"/>
      <c r="E154" s="959"/>
      <c r="F154" s="960"/>
      <c r="G154" s="954">
        <v>355</v>
      </c>
      <c r="H154" s="956"/>
      <c r="I154" s="956"/>
      <c r="J154" s="88"/>
      <c r="K154" s="41">
        <f>IFERROR(VLOOKUP(A154,'WP-BC'!A$18:AE$353,10,FALSE),0)</f>
        <v>0</v>
      </c>
    </row>
    <row r="155" spans="1:11" s="412" customFormat="1" ht="15">
      <c r="A155" s="762" t="str">
        <f t="shared" ref="A155:A216" si="2">CONCATENATE(D155,G155,I155)</f>
        <v>355</v>
      </c>
      <c r="B155" s="414" t="s">
        <v>1108</v>
      </c>
      <c r="C155" s="293"/>
      <c r="D155" s="953"/>
      <c r="E155" s="959"/>
      <c r="F155" s="960"/>
      <c r="G155" s="954">
        <v>355</v>
      </c>
      <c r="H155" s="956"/>
      <c r="I155" s="956"/>
      <c r="J155" s="88"/>
      <c r="K155" s="41">
        <f>IFERROR(VLOOKUP(A155,'WP-BC'!A$18:AE$353,10,FALSE),0)</f>
        <v>0</v>
      </c>
    </row>
    <row r="156" spans="1:11" s="412" customFormat="1" ht="15">
      <c r="A156" s="762" t="str">
        <f t="shared" si="2"/>
        <v>355</v>
      </c>
      <c r="B156" s="414" t="s">
        <v>1109</v>
      </c>
      <c r="C156" s="293"/>
      <c r="D156" s="953"/>
      <c r="E156" s="959"/>
      <c r="F156" s="960"/>
      <c r="G156" s="954">
        <v>355</v>
      </c>
      <c r="H156" s="956"/>
      <c r="I156" s="956"/>
      <c r="J156" s="88"/>
      <c r="K156" s="41">
        <f>IFERROR(VLOOKUP(A156,'WP-BC'!A$18:AE$353,10,FALSE),0)</f>
        <v>0</v>
      </c>
    </row>
    <row r="157" spans="1:11" s="412" customFormat="1" ht="15">
      <c r="A157" s="762" t="str">
        <f t="shared" si="2"/>
        <v>355</v>
      </c>
      <c r="B157" s="414" t="s">
        <v>1110</v>
      </c>
      <c r="C157" s="293"/>
      <c r="D157" s="953"/>
      <c r="E157" s="959"/>
      <c r="F157" s="960"/>
      <c r="G157" s="954">
        <v>355</v>
      </c>
      <c r="H157" s="956"/>
      <c r="I157" s="956"/>
      <c r="J157" s="88"/>
      <c r="K157" s="41">
        <f>IFERROR(VLOOKUP(A157,'WP-BC'!A$18:AE$353,10,FALSE),0)</f>
        <v>0</v>
      </c>
    </row>
    <row r="158" spans="1:11" s="412" customFormat="1" ht="15">
      <c r="A158" s="762" t="str">
        <f t="shared" si="2"/>
        <v>355</v>
      </c>
      <c r="B158" s="1278" t="s">
        <v>126</v>
      </c>
      <c r="C158" s="293"/>
      <c r="D158" s="93"/>
      <c r="E158" s="959"/>
      <c r="F158" s="959"/>
      <c r="G158" s="954">
        <v>355</v>
      </c>
      <c r="H158" s="955"/>
      <c r="I158" s="93"/>
      <c r="J158" s="88"/>
      <c r="K158" s="41">
        <f>IFERROR(VLOOKUP(A158,'WP-BC'!A$18:AE$353,10,FALSE),0)</f>
        <v>0</v>
      </c>
    </row>
    <row r="159" spans="1:11" s="412" customFormat="1" ht="17.25">
      <c r="A159" s="762" t="str">
        <f t="shared" si="2"/>
        <v>355</v>
      </c>
      <c r="B159" s="1278" t="s">
        <v>126</v>
      </c>
      <c r="C159" s="293"/>
      <c r="D159" s="93"/>
      <c r="E159" s="959"/>
      <c r="F159" s="959"/>
      <c r="G159" s="954">
        <v>355</v>
      </c>
      <c r="H159" s="955"/>
      <c r="I159" s="93"/>
      <c r="J159" s="88"/>
      <c r="K159" s="958">
        <f>IFERROR(VLOOKUP(A159,'WP-BC'!A$18:AE$360,10,FALSE),0)</f>
        <v>0</v>
      </c>
    </row>
    <row r="160" spans="1:11" s="412" customFormat="1" ht="15.75">
      <c r="A160" s="762" t="str">
        <f t="shared" si="2"/>
        <v>355</v>
      </c>
      <c r="B160" s="414">
        <v>29</v>
      </c>
      <c r="C160" s="942"/>
      <c r="D160" s="942"/>
      <c r="E160" s="959"/>
      <c r="F160" s="960"/>
      <c r="G160" s="954">
        <v>355</v>
      </c>
      <c r="H160" s="950" t="s">
        <v>1111</v>
      </c>
      <c r="I160" s="88"/>
      <c r="J160" s="88"/>
      <c r="K160" s="965">
        <f>SUM(K153:K159)</f>
        <v>0</v>
      </c>
    </row>
    <row r="161" spans="1:11" s="412" customFormat="1" ht="15">
      <c r="A161" s="762" t="str">
        <f t="shared" si="2"/>
        <v/>
      </c>
      <c r="B161" s="414"/>
      <c r="C161" s="942"/>
      <c r="D161" s="942"/>
      <c r="E161" s="959"/>
      <c r="F161" s="960"/>
      <c r="G161" s="954"/>
      <c r="H161" s="88"/>
      <c r="I161" s="88"/>
      <c r="J161" s="88"/>
      <c r="K161" s="41"/>
    </row>
    <row r="162" spans="1:11" s="412" customFormat="1" ht="15">
      <c r="A162" s="762" t="str">
        <f t="shared" si="2"/>
        <v>356</v>
      </c>
      <c r="B162" s="414" t="s">
        <v>1112</v>
      </c>
      <c r="C162" s="293"/>
      <c r="D162" s="953"/>
      <c r="E162" s="959"/>
      <c r="F162" s="960"/>
      <c r="G162" s="954">
        <v>356</v>
      </c>
      <c r="H162" s="956"/>
      <c r="I162" s="956"/>
      <c r="J162" s="88"/>
      <c r="K162" s="41">
        <f>IFERROR(VLOOKUP(A162,'WP-BC'!A$18:AE$353,10,FALSE),0)</f>
        <v>0</v>
      </c>
    </row>
    <row r="163" spans="1:11" s="412" customFormat="1" ht="15">
      <c r="A163" s="762" t="str">
        <f t="shared" si="2"/>
        <v>356</v>
      </c>
      <c r="B163" s="414" t="s">
        <v>1113</v>
      </c>
      <c r="C163" s="293"/>
      <c r="D163" s="953"/>
      <c r="E163" s="959"/>
      <c r="F163" s="960"/>
      <c r="G163" s="954">
        <v>356</v>
      </c>
      <c r="H163" s="956"/>
      <c r="I163" s="956"/>
      <c r="J163" s="88"/>
      <c r="K163" s="41">
        <f>IFERROR(VLOOKUP(A163,'WP-BC'!A$18:AE$353,10,FALSE),0)</f>
        <v>0</v>
      </c>
    </row>
    <row r="164" spans="1:11" s="412" customFormat="1" ht="15">
      <c r="A164" s="762" t="str">
        <f t="shared" si="2"/>
        <v>356</v>
      </c>
      <c r="B164" s="414" t="s">
        <v>1114</v>
      </c>
      <c r="C164" s="293"/>
      <c r="D164" s="953"/>
      <c r="E164" s="959"/>
      <c r="F164" s="960"/>
      <c r="G164" s="954">
        <v>356</v>
      </c>
      <c r="H164" s="956"/>
      <c r="I164" s="956"/>
      <c r="J164" s="88"/>
      <c r="K164" s="41">
        <f>IFERROR(VLOOKUP(A164,'WP-BC'!A$18:AE$353,10,FALSE),0)</f>
        <v>0</v>
      </c>
    </row>
    <row r="165" spans="1:11" s="412" customFormat="1" ht="15">
      <c r="A165" s="762" t="str">
        <f t="shared" si="2"/>
        <v>356</v>
      </c>
      <c r="B165" s="414" t="s">
        <v>1115</v>
      </c>
      <c r="C165" s="293"/>
      <c r="D165" s="953"/>
      <c r="E165" s="959"/>
      <c r="F165" s="960"/>
      <c r="G165" s="954">
        <v>356</v>
      </c>
      <c r="H165" s="956"/>
      <c r="I165" s="956"/>
      <c r="J165" s="88"/>
      <c r="K165" s="41">
        <f>IFERROR(VLOOKUP(A165,'WP-BC'!A$18:AE$353,10,FALSE),0)</f>
        <v>0</v>
      </c>
    </row>
    <row r="166" spans="1:11" s="412" customFormat="1" ht="15">
      <c r="A166" s="762" t="str">
        <f t="shared" si="2"/>
        <v>356</v>
      </c>
      <c r="B166" s="414" t="s">
        <v>1116</v>
      </c>
      <c r="C166" s="293"/>
      <c r="D166" s="953"/>
      <c r="E166" s="959"/>
      <c r="F166" s="960"/>
      <c r="G166" s="954">
        <v>356</v>
      </c>
      <c r="H166" s="956"/>
      <c r="I166" s="956"/>
      <c r="J166" s="88"/>
      <c r="K166" s="41">
        <f>IFERROR(VLOOKUP(A166,'WP-BC'!A$18:AE$353,10,FALSE),0)</f>
        <v>0</v>
      </c>
    </row>
    <row r="167" spans="1:11" s="412" customFormat="1" ht="15">
      <c r="A167" s="762" t="str">
        <f t="shared" si="2"/>
        <v>356</v>
      </c>
      <c r="B167" s="414" t="s">
        <v>1117</v>
      </c>
      <c r="C167" s="293"/>
      <c r="D167" s="953"/>
      <c r="E167" s="959"/>
      <c r="F167" s="960"/>
      <c r="G167" s="954">
        <v>356</v>
      </c>
      <c r="H167" s="956"/>
      <c r="I167" s="956"/>
      <c r="J167" s="88"/>
      <c r="K167" s="41">
        <f>IFERROR(VLOOKUP(A167,'WP-BC'!A$18:AE$353,10,FALSE),0)</f>
        <v>0</v>
      </c>
    </row>
    <row r="168" spans="1:11" s="412" customFormat="1" ht="15">
      <c r="A168" s="762" t="str">
        <f t="shared" ref="A168:A169" si="3">CONCATENATE(D168,G168,I168)</f>
        <v>356</v>
      </c>
      <c r="B168" s="1278" t="s">
        <v>126</v>
      </c>
      <c r="C168" s="293"/>
      <c r="D168" s="93"/>
      <c r="E168" s="959"/>
      <c r="F168" s="959"/>
      <c r="G168" s="954">
        <v>356</v>
      </c>
      <c r="H168" s="955"/>
      <c r="I168" s="93"/>
      <c r="J168" s="88"/>
      <c r="K168" s="41">
        <f>IFERROR(VLOOKUP(A168,'WP-BC'!A$18:AE$353,10,FALSE),0)</f>
        <v>0</v>
      </c>
    </row>
    <row r="169" spans="1:11" s="412" customFormat="1" ht="17.25">
      <c r="A169" s="762" t="str">
        <f t="shared" si="3"/>
        <v>356</v>
      </c>
      <c r="B169" s="1278" t="s">
        <v>126</v>
      </c>
      <c r="C169" s="293"/>
      <c r="D169" s="93"/>
      <c r="E169" s="959"/>
      <c r="F169" s="959"/>
      <c r="G169" s="954">
        <v>356</v>
      </c>
      <c r="H169" s="955"/>
      <c r="I169" s="93"/>
      <c r="J169" s="88"/>
      <c r="K169" s="958">
        <f>IFERROR(VLOOKUP(A169,'WP-BC'!A$18:AE$360,10,FALSE),0)</f>
        <v>0</v>
      </c>
    </row>
    <row r="170" spans="1:11" s="412" customFormat="1" ht="15.75">
      <c r="A170" s="762" t="str">
        <f t="shared" si="2"/>
        <v>356</v>
      </c>
      <c r="B170" s="414">
        <v>31</v>
      </c>
      <c r="C170" s="942"/>
      <c r="D170" s="942"/>
      <c r="E170" s="959"/>
      <c r="F170" s="960"/>
      <c r="G170" s="954">
        <v>356</v>
      </c>
      <c r="H170" s="950" t="s">
        <v>1118</v>
      </c>
      <c r="I170" s="88"/>
      <c r="J170" s="88"/>
      <c r="K170" s="965">
        <f>SUM(K162:K169)</f>
        <v>0</v>
      </c>
    </row>
    <row r="171" spans="1:11" s="412" customFormat="1" ht="15">
      <c r="A171" s="762" t="str">
        <f t="shared" si="2"/>
        <v/>
      </c>
      <c r="B171" s="414"/>
      <c r="C171" s="942"/>
      <c r="D171" s="942"/>
      <c r="E171" s="959"/>
      <c r="F171" s="960"/>
      <c r="G171" s="954"/>
      <c r="H171" s="88"/>
      <c r="I171" s="88"/>
      <c r="J171" s="88"/>
      <c r="K171" s="41"/>
    </row>
    <row r="172" spans="1:11" s="412" customFormat="1" ht="15">
      <c r="A172" s="762" t="str">
        <f t="shared" si="2"/>
        <v>357</v>
      </c>
      <c r="B172" s="414" t="s">
        <v>1119</v>
      </c>
      <c r="C172" s="293"/>
      <c r="D172" s="953"/>
      <c r="E172" s="959"/>
      <c r="F172" s="960"/>
      <c r="G172" s="954">
        <v>357</v>
      </c>
      <c r="H172" s="956"/>
      <c r="I172" s="956"/>
      <c r="J172" s="88"/>
      <c r="K172" s="41">
        <f>IFERROR(VLOOKUP(A172,'WP-BC'!A$18:AE$353,10,FALSE),0)</f>
        <v>0</v>
      </c>
    </row>
    <row r="173" spans="1:11" s="412" customFormat="1" ht="15">
      <c r="A173" s="762" t="str">
        <f t="shared" si="2"/>
        <v>357</v>
      </c>
      <c r="B173" s="414" t="s">
        <v>1120</v>
      </c>
      <c r="C173" s="293"/>
      <c r="D173" s="953"/>
      <c r="E173" s="959"/>
      <c r="F173" s="960"/>
      <c r="G173" s="954">
        <v>357</v>
      </c>
      <c r="H173" s="956"/>
      <c r="I173" s="956"/>
      <c r="J173" s="88"/>
      <c r="K173" s="41">
        <f>IFERROR(VLOOKUP(A173,'WP-BC'!A$18:AE$353,10,FALSE),0)</f>
        <v>0</v>
      </c>
    </row>
    <row r="174" spans="1:11" s="412" customFormat="1" ht="15">
      <c r="A174" s="762" t="str">
        <f t="shared" si="2"/>
        <v>357</v>
      </c>
      <c r="B174" s="414" t="s">
        <v>1121</v>
      </c>
      <c r="C174" s="293"/>
      <c r="D174" s="953"/>
      <c r="E174" s="959"/>
      <c r="F174" s="960"/>
      <c r="G174" s="954">
        <v>357</v>
      </c>
      <c r="H174" s="956"/>
      <c r="I174" s="956"/>
      <c r="J174" s="88"/>
      <c r="K174" s="41">
        <f>IFERROR(VLOOKUP(A174,'WP-BC'!A$18:AE$353,10,FALSE),0)</f>
        <v>0</v>
      </c>
    </row>
    <row r="175" spans="1:11" s="412" customFormat="1" ht="15">
      <c r="A175" s="762" t="str">
        <f t="shared" si="2"/>
        <v>357</v>
      </c>
      <c r="B175" s="1278" t="s">
        <v>126</v>
      </c>
      <c r="C175" s="293"/>
      <c r="D175" s="93"/>
      <c r="E175" s="959"/>
      <c r="F175" s="959"/>
      <c r="G175" s="954">
        <v>357</v>
      </c>
      <c r="H175" s="955"/>
      <c r="I175" s="93"/>
      <c r="J175" s="88"/>
      <c r="K175" s="41">
        <f>IFERROR(VLOOKUP(A175,'WP-BC'!A$18:AE$353,10,FALSE),0)</f>
        <v>0</v>
      </c>
    </row>
    <row r="176" spans="1:11" s="412" customFormat="1" ht="17.25">
      <c r="A176" s="762" t="str">
        <f t="shared" si="2"/>
        <v>357</v>
      </c>
      <c r="B176" s="1278" t="s">
        <v>126</v>
      </c>
      <c r="C176" s="293"/>
      <c r="D176" s="93"/>
      <c r="E176" s="959"/>
      <c r="F176" s="959"/>
      <c r="G176" s="954">
        <v>357</v>
      </c>
      <c r="H176" s="955"/>
      <c r="I176" s="93"/>
      <c r="J176" s="88"/>
      <c r="K176" s="958">
        <f>IFERROR(VLOOKUP(A176,'WP-BC'!A$18:AE$360,10,FALSE),0)</f>
        <v>0</v>
      </c>
    </row>
    <row r="177" spans="1:11" s="412" customFormat="1" ht="15.75">
      <c r="A177" s="762" t="str">
        <f t="shared" si="2"/>
        <v>357</v>
      </c>
      <c r="B177" s="414">
        <v>33</v>
      </c>
      <c r="C177" s="942"/>
      <c r="D177" s="942"/>
      <c r="E177" s="959"/>
      <c r="F177" s="960"/>
      <c r="G177" s="954">
        <v>357</v>
      </c>
      <c r="H177" s="950" t="s">
        <v>1122</v>
      </c>
      <c r="I177" s="88"/>
      <c r="J177" s="88"/>
      <c r="K177" s="965">
        <f>SUM(K172:K176)</f>
        <v>0</v>
      </c>
    </row>
    <row r="178" spans="1:11" s="412" customFormat="1" ht="15">
      <c r="A178" s="762" t="str">
        <f t="shared" si="2"/>
        <v/>
      </c>
      <c r="B178" s="414"/>
      <c r="C178" s="942"/>
      <c r="D178" s="942"/>
      <c r="E178" s="959"/>
      <c r="F178" s="960"/>
      <c r="G178" s="954"/>
      <c r="H178" s="88"/>
      <c r="I178" s="88"/>
      <c r="J178" s="88"/>
      <c r="K178" s="41"/>
    </row>
    <row r="179" spans="1:11" s="412" customFormat="1" ht="15">
      <c r="A179" s="762" t="str">
        <f t="shared" si="2"/>
        <v>358</v>
      </c>
      <c r="B179" s="414" t="s">
        <v>1123</v>
      </c>
      <c r="C179" s="293"/>
      <c r="D179" s="953"/>
      <c r="E179" s="959"/>
      <c r="F179" s="960"/>
      <c r="G179" s="954">
        <v>358</v>
      </c>
      <c r="H179" s="956"/>
      <c r="I179" s="956"/>
      <c r="J179" s="88"/>
      <c r="K179" s="41">
        <f>IFERROR(VLOOKUP(A179,'WP-BC'!A$18:AE$353,10,FALSE),0)</f>
        <v>0</v>
      </c>
    </row>
    <row r="180" spans="1:11" s="412" customFormat="1" ht="15">
      <c r="A180" s="762" t="str">
        <f t="shared" si="2"/>
        <v>358</v>
      </c>
      <c r="B180" s="414" t="s">
        <v>1124</v>
      </c>
      <c r="C180" s="293"/>
      <c r="D180" s="953"/>
      <c r="E180" s="959"/>
      <c r="F180" s="960"/>
      <c r="G180" s="954">
        <v>358</v>
      </c>
      <c r="H180" s="956"/>
      <c r="I180" s="956"/>
      <c r="J180" s="88"/>
      <c r="K180" s="41">
        <f>IFERROR(VLOOKUP(A180,'WP-BC'!A$18:AE$353,10,FALSE),0)</f>
        <v>0</v>
      </c>
    </row>
    <row r="181" spans="1:11" s="412" customFormat="1" ht="15">
      <c r="A181" s="762" t="str">
        <f t="shared" si="2"/>
        <v>358</v>
      </c>
      <c r="B181" s="414" t="s">
        <v>1125</v>
      </c>
      <c r="C181" s="293"/>
      <c r="D181" s="953"/>
      <c r="E181" s="959"/>
      <c r="F181" s="960"/>
      <c r="G181" s="954">
        <v>358</v>
      </c>
      <c r="H181" s="956"/>
      <c r="I181" s="956"/>
      <c r="J181" s="88"/>
      <c r="K181" s="41">
        <f>IFERROR(VLOOKUP(A181,'WP-BC'!A$18:AE$353,10,FALSE),0)</f>
        <v>0</v>
      </c>
    </row>
    <row r="182" spans="1:11" s="412" customFormat="1" ht="15">
      <c r="A182" s="762" t="str">
        <f t="shared" ref="A182:A183" si="4">CONCATENATE(D182,G182,I182)</f>
        <v>358</v>
      </c>
      <c r="B182" s="1278" t="s">
        <v>126</v>
      </c>
      <c r="C182" s="293"/>
      <c r="D182" s="93"/>
      <c r="E182" s="959"/>
      <c r="F182" s="959"/>
      <c r="G182" s="954">
        <v>358</v>
      </c>
      <c r="H182" s="955"/>
      <c r="I182" s="93"/>
      <c r="J182" s="88"/>
      <c r="K182" s="41">
        <f>IFERROR(VLOOKUP(A182,'WP-BC'!A$18:AE$353,10,FALSE),0)</f>
        <v>0</v>
      </c>
    </row>
    <row r="183" spans="1:11" s="412" customFormat="1" ht="17.25">
      <c r="A183" s="762" t="str">
        <f t="shared" si="4"/>
        <v>358</v>
      </c>
      <c r="B183" s="1278" t="s">
        <v>126</v>
      </c>
      <c r="C183" s="293"/>
      <c r="D183" s="93"/>
      <c r="E183" s="959"/>
      <c r="F183" s="959"/>
      <c r="G183" s="954">
        <v>358</v>
      </c>
      <c r="H183" s="955"/>
      <c r="I183" s="93"/>
      <c r="J183" s="88"/>
      <c r="K183" s="958">
        <f>IFERROR(VLOOKUP(A183,'WP-BC'!A$18:AE$360,10,FALSE),0)</f>
        <v>0</v>
      </c>
    </row>
    <row r="184" spans="1:11" s="412" customFormat="1" ht="15.75">
      <c r="A184" s="762" t="str">
        <f t="shared" si="2"/>
        <v>358</v>
      </c>
      <c r="B184" s="414">
        <v>35</v>
      </c>
      <c r="C184" s="942"/>
      <c r="D184" s="959"/>
      <c r="E184" s="959"/>
      <c r="F184" s="960"/>
      <c r="G184" s="954">
        <v>358</v>
      </c>
      <c r="H184" s="950" t="s">
        <v>1126</v>
      </c>
      <c r="I184" s="950"/>
      <c r="J184" s="88"/>
      <c r="K184" s="965">
        <f>SUM(K179:K183)</f>
        <v>0</v>
      </c>
    </row>
    <row r="185" spans="1:11" s="412" customFormat="1" ht="15">
      <c r="A185" s="762" t="str">
        <f t="shared" si="2"/>
        <v/>
      </c>
      <c r="B185" s="414"/>
      <c r="C185" s="942"/>
      <c r="D185" s="959"/>
      <c r="E185" s="959"/>
      <c r="F185" s="960"/>
      <c r="G185" s="954"/>
      <c r="H185" s="88"/>
      <c r="I185" s="88"/>
      <c r="J185" s="88"/>
      <c r="K185" s="41"/>
    </row>
    <row r="186" spans="1:11" s="412" customFormat="1" ht="15">
      <c r="A186" s="762" t="str">
        <f t="shared" si="2"/>
        <v>359</v>
      </c>
      <c r="B186" s="414" t="s">
        <v>1127</v>
      </c>
      <c r="C186" s="293"/>
      <c r="D186" s="953"/>
      <c r="E186" s="959"/>
      <c r="F186" s="960"/>
      <c r="G186" s="954">
        <v>359</v>
      </c>
      <c r="H186" s="956"/>
      <c r="I186" s="956"/>
      <c r="J186" s="88"/>
      <c r="K186" s="41">
        <f>IFERROR(VLOOKUP(A186,'WP-BC'!A$18:AE$353,10,FALSE),0)</f>
        <v>0</v>
      </c>
    </row>
    <row r="187" spans="1:11" s="412" customFormat="1" ht="15">
      <c r="A187" s="762" t="str">
        <f t="shared" si="2"/>
        <v>359</v>
      </c>
      <c r="B187" s="414" t="s">
        <v>1128</v>
      </c>
      <c r="C187" s="293"/>
      <c r="D187" s="953"/>
      <c r="E187" s="959"/>
      <c r="F187" s="960"/>
      <c r="G187" s="954">
        <v>359</v>
      </c>
      <c r="H187" s="956"/>
      <c r="I187" s="956"/>
      <c r="J187" s="88"/>
      <c r="K187" s="41">
        <f>IFERROR(VLOOKUP(A187,'WP-BC'!A$18:AE$353,10,FALSE),0)</f>
        <v>0</v>
      </c>
    </row>
    <row r="188" spans="1:11" s="412" customFormat="1" ht="15">
      <c r="A188" s="762" t="str">
        <f t="shared" si="2"/>
        <v>359</v>
      </c>
      <c r="B188" s="414" t="s">
        <v>1129</v>
      </c>
      <c r="C188" s="293"/>
      <c r="D188" s="953"/>
      <c r="E188" s="959"/>
      <c r="F188" s="960"/>
      <c r="G188" s="954">
        <v>359</v>
      </c>
      <c r="H188" s="956"/>
      <c r="I188" s="956"/>
      <c r="J188" s="88"/>
      <c r="K188" s="41">
        <f>IFERROR(VLOOKUP(A188,'WP-BC'!A$18:AE$353,10,FALSE),0)</f>
        <v>0</v>
      </c>
    </row>
    <row r="189" spans="1:11" s="412" customFormat="1" ht="15">
      <c r="A189" s="762" t="str">
        <f t="shared" si="2"/>
        <v>359</v>
      </c>
      <c r="B189" s="414" t="s">
        <v>1130</v>
      </c>
      <c r="C189" s="293"/>
      <c r="D189" s="953"/>
      <c r="E189" s="959"/>
      <c r="F189" s="960"/>
      <c r="G189" s="954">
        <v>359</v>
      </c>
      <c r="H189" s="956"/>
      <c r="I189" s="956"/>
      <c r="J189" s="88"/>
      <c r="K189" s="41">
        <f>IFERROR(VLOOKUP(A189,'WP-BC'!A$18:AE$353,10,FALSE),0)</f>
        <v>0</v>
      </c>
    </row>
    <row r="190" spans="1:11" s="412" customFormat="1" ht="15">
      <c r="A190" s="762" t="str">
        <f t="shared" si="2"/>
        <v>359</v>
      </c>
      <c r="B190" s="414" t="s">
        <v>1131</v>
      </c>
      <c r="C190" s="293"/>
      <c r="D190" s="953"/>
      <c r="E190" s="959"/>
      <c r="F190" s="960"/>
      <c r="G190" s="954">
        <v>359</v>
      </c>
      <c r="H190" s="956"/>
      <c r="I190" s="956"/>
      <c r="J190" s="88"/>
      <c r="K190" s="41">
        <f>IFERROR(VLOOKUP(A190,'WP-BC'!A$18:AE$353,10,FALSE),0)</f>
        <v>0</v>
      </c>
    </row>
    <row r="191" spans="1:11" s="412" customFormat="1" ht="15">
      <c r="A191" s="762" t="str">
        <f t="shared" si="2"/>
        <v>359</v>
      </c>
      <c r="B191" s="414" t="s">
        <v>1132</v>
      </c>
      <c r="C191" s="293"/>
      <c r="D191" s="953"/>
      <c r="E191" s="959"/>
      <c r="F191" s="960"/>
      <c r="G191" s="954">
        <v>359</v>
      </c>
      <c r="H191" s="956"/>
      <c r="I191" s="956"/>
      <c r="J191" s="88"/>
      <c r="K191" s="41">
        <f>IFERROR(VLOOKUP(A191,'WP-BC'!A$18:AE$353,10,FALSE),0)</f>
        <v>0</v>
      </c>
    </row>
    <row r="192" spans="1:11" s="412" customFormat="1" ht="15">
      <c r="A192" s="762" t="str">
        <f t="shared" si="2"/>
        <v>359</v>
      </c>
      <c r="B192" s="1278" t="s">
        <v>126</v>
      </c>
      <c r="C192" s="293"/>
      <c r="D192" s="93"/>
      <c r="E192" s="959"/>
      <c r="F192" s="959"/>
      <c r="G192" s="954">
        <v>359</v>
      </c>
      <c r="H192" s="955"/>
      <c r="I192" s="93"/>
      <c r="J192" s="88"/>
      <c r="K192" s="41">
        <f>IFERROR(VLOOKUP(A192,'WP-BC'!A$18:AE$353,10,FALSE),0)</f>
        <v>0</v>
      </c>
    </row>
    <row r="193" spans="1:13" s="412" customFormat="1" ht="17.25">
      <c r="A193" s="762" t="str">
        <f t="shared" si="2"/>
        <v>359</v>
      </c>
      <c r="B193" s="1278" t="s">
        <v>126</v>
      </c>
      <c r="C193" s="293"/>
      <c r="D193" s="93"/>
      <c r="E193" s="959"/>
      <c r="F193" s="959"/>
      <c r="G193" s="954">
        <v>359</v>
      </c>
      <c r="H193" s="955"/>
      <c r="I193" s="93"/>
      <c r="J193" s="88"/>
      <c r="K193" s="958">
        <f>IFERROR(VLOOKUP(A193,'WP-BC'!A$18:AE$360,10,FALSE),0)</f>
        <v>0</v>
      </c>
    </row>
    <row r="194" spans="1:13" s="412" customFormat="1" ht="15.75">
      <c r="A194" s="762" t="str">
        <f t="shared" si="2"/>
        <v>359</v>
      </c>
      <c r="B194" s="414">
        <v>37</v>
      </c>
      <c r="G194" s="954">
        <v>359</v>
      </c>
      <c r="H194" s="950" t="s">
        <v>1133</v>
      </c>
      <c r="I194" s="950"/>
      <c r="K194" s="965">
        <f>SUM(K186:K193)</f>
        <v>0</v>
      </c>
    </row>
    <row r="195" spans="1:13" s="1594" customFormat="1" ht="15.75" customHeight="1">
      <c r="A195" s="1592"/>
      <c r="B195" s="1593"/>
      <c r="D195" s="1595"/>
      <c r="G195" s="1596"/>
      <c r="H195" s="1597"/>
      <c r="I195" s="1597"/>
      <c r="K195" s="1598"/>
    </row>
    <row r="196" spans="1:13" s="1594" customFormat="1" ht="15">
      <c r="A196" s="1592">
        <v>351.1</v>
      </c>
      <c r="B196" s="1600" t="s">
        <v>1953</v>
      </c>
      <c r="C196" s="1605"/>
      <c r="D196" s="1606"/>
      <c r="E196" s="1607"/>
      <c r="F196" s="1608"/>
      <c r="G196" s="1602">
        <v>351.1</v>
      </c>
      <c r="H196" s="1609"/>
      <c r="I196" s="1609"/>
      <c r="J196" s="1610"/>
      <c r="K196" s="41">
        <f>IFERROR(VLOOKUP(A196,'WP-BC'!A$18:AE$353,10,FALSE),0)</f>
        <v>0</v>
      </c>
      <c r="L196" s="1599"/>
      <c r="M196"/>
    </row>
    <row r="197" spans="1:13" s="1594" customFormat="1" ht="15">
      <c r="A197" s="1592">
        <v>351.1</v>
      </c>
      <c r="B197" s="1600" t="s">
        <v>1954</v>
      </c>
      <c r="C197" s="1605"/>
      <c r="D197" s="1606"/>
      <c r="E197" s="1607"/>
      <c r="F197" s="1608"/>
      <c r="G197" s="1602">
        <v>351.1</v>
      </c>
      <c r="H197" s="1609"/>
      <c r="I197" s="1609"/>
      <c r="J197" s="1610"/>
      <c r="K197" s="41">
        <f>IFERROR(VLOOKUP(A197,'WP-BC'!A$18:AE$353,10,FALSE),0)</f>
        <v>0</v>
      </c>
      <c r="L197" s="1599"/>
      <c r="M197"/>
    </row>
    <row r="198" spans="1:13" s="1594" customFormat="1" ht="15">
      <c r="A198" s="1592">
        <v>351.1</v>
      </c>
      <c r="B198" s="1611" t="s">
        <v>126</v>
      </c>
      <c r="C198" s="1612"/>
      <c r="D198" s="1612"/>
      <c r="E198" s="1607"/>
      <c r="F198" s="1607"/>
      <c r="G198" s="1602">
        <v>351.1</v>
      </c>
      <c r="H198" s="1612"/>
      <c r="I198" s="1612"/>
      <c r="J198" s="1610"/>
      <c r="K198" s="41">
        <f>IFERROR(VLOOKUP(A198,'WP-BC'!A$18:AE$353,10,FALSE),0)</f>
        <v>0</v>
      </c>
      <c r="L198" s="1599"/>
    </row>
    <row r="199" spans="1:13" s="1594" customFormat="1" ht="17.25">
      <c r="A199" s="1592">
        <v>351.1</v>
      </c>
      <c r="B199" s="1611" t="s">
        <v>126</v>
      </c>
      <c r="C199" s="1612"/>
      <c r="D199" s="1612"/>
      <c r="E199" s="1607"/>
      <c r="F199" s="1607"/>
      <c r="G199" s="1602">
        <v>351.1</v>
      </c>
      <c r="H199" s="1612"/>
      <c r="I199" s="1612"/>
      <c r="J199" s="1610"/>
      <c r="K199" s="1618">
        <f>IFERROR(VLOOKUP(A199,'WP-BC'!A$18:AE$353,10,FALSE),0)</f>
        <v>0</v>
      </c>
      <c r="L199" s="1599"/>
    </row>
    <row r="200" spans="1:13" s="1594" customFormat="1" ht="15.75" customHeight="1">
      <c r="A200" s="1592">
        <v>351.1</v>
      </c>
      <c r="B200" s="1600">
        <v>39</v>
      </c>
      <c r="C200" s="1601"/>
      <c r="D200" s="1601"/>
      <c r="E200" s="1601"/>
      <c r="F200" s="1601"/>
      <c r="G200" s="1602">
        <v>351.1</v>
      </c>
      <c r="H200" s="1603" t="s">
        <v>1955</v>
      </c>
      <c r="I200" s="1603"/>
      <c r="J200" s="1601"/>
      <c r="K200" s="1613">
        <f>SUM(K196:K199)</f>
        <v>0</v>
      </c>
    </row>
    <row r="201" spans="1:13" s="1594" customFormat="1" ht="15.75" customHeight="1">
      <c r="A201" s="1592"/>
      <c r="B201" s="1600"/>
      <c r="C201" s="1601"/>
      <c r="D201" s="1601"/>
      <c r="E201" s="1601"/>
      <c r="F201" s="1601"/>
      <c r="G201" s="1602"/>
      <c r="H201" s="1603"/>
      <c r="I201" s="1603"/>
      <c r="J201" s="1601"/>
      <c r="K201" s="1614"/>
    </row>
    <row r="202" spans="1:13" s="1594" customFormat="1" ht="15">
      <c r="A202" s="1592">
        <v>351.2</v>
      </c>
      <c r="B202" s="1600" t="s">
        <v>1956</v>
      </c>
      <c r="C202" s="1605"/>
      <c r="D202" s="1606"/>
      <c r="E202" s="1607"/>
      <c r="F202" s="1608"/>
      <c r="G202" s="1602">
        <v>351.2</v>
      </c>
      <c r="H202" s="1609"/>
      <c r="I202" s="1609"/>
      <c r="J202" s="1610"/>
      <c r="K202" s="41">
        <f>IFERROR(VLOOKUP(A202,'WP-BC'!A$18:AE$353,10,FALSE),0)</f>
        <v>0</v>
      </c>
      <c r="L202" s="1599"/>
      <c r="M202"/>
    </row>
    <row r="203" spans="1:13" s="1594" customFormat="1" ht="15">
      <c r="A203" s="1592">
        <v>351.2</v>
      </c>
      <c r="B203" s="1600" t="s">
        <v>1957</v>
      </c>
      <c r="C203" s="1605"/>
      <c r="D203" s="1606"/>
      <c r="E203" s="1607"/>
      <c r="F203" s="1608"/>
      <c r="G203" s="1602">
        <v>351.2</v>
      </c>
      <c r="H203" s="1609"/>
      <c r="I203" s="1609"/>
      <c r="J203" s="1610"/>
      <c r="K203" s="41">
        <f>IFERROR(VLOOKUP(A203,'WP-BC'!A$18:AE$353,10,FALSE),0)</f>
        <v>0</v>
      </c>
      <c r="L203" s="1599"/>
      <c r="M203"/>
    </row>
    <row r="204" spans="1:13" s="1594" customFormat="1" ht="15">
      <c r="A204" s="1592">
        <v>351.2</v>
      </c>
      <c r="B204" s="1611" t="s">
        <v>126</v>
      </c>
      <c r="C204" s="1612"/>
      <c r="D204" s="1612"/>
      <c r="E204" s="1607"/>
      <c r="F204" s="1607"/>
      <c r="G204" s="1602">
        <v>351.2</v>
      </c>
      <c r="H204" s="1612"/>
      <c r="I204" s="1612"/>
      <c r="J204" s="1610"/>
      <c r="K204" s="41">
        <f>IFERROR(VLOOKUP(A204,'WP-BC'!A$18:AE$353,10,FALSE),0)</f>
        <v>0</v>
      </c>
      <c r="L204" s="1599"/>
    </row>
    <row r="205" spans="1:13" s="1594" customFormat="1" ht="17.25">
      <c r="A205" s="1592">
        <v>351.2</v>
      </c>
      <c r="B205" s="1611" t="s">
        <v>126</v>
      </c>
      <c r="C205" s="1612"/>
      <c r="D205" s="1612"/>
      <c r="E205" s="1607"/>
      <c r="F205" s="1607"/>
      <c r="G205" s="1602">
        <v>351.2</v>
      </c>
      <c r="H205" s="1612"/>
      <c r="I205" s="1612"/>
      <c r="J205" s="1610"/>
      <c r="K205" s="958">
        <f>IFERROR(VLOOKUP(A205,'WP-BC'!A$18:AE$353,10,FALSE),0)</f>
        <v>0</v>
      </c>
      <c r="L205" s="1599"/>
    </row>
    <row r="206" spans="1:13" s="1594" customFormat="1" ht="15.75" customHeight="1">
      <c r="A206" s="1592">
        <v>351.2</v>
      </c>
      <c r="B206" s="1600">
        <v>41</v>
      </c>
      <c r="C206" s="1601"/>
      <c r="D206" s="1601"/>
      <c r="E206" s="1601"/>
      <c r="F206" s="1601"/>
      <c r="G206" s="1602">
        <v>351.2</v>
      </c>
      <c r="H206" s="1603" t="s">
        <v>1958</v>
      </c>
      <c r="I206" s="1603"/>
      <c r="J206" s="1601"/>
      <c r="K206" s="1613">
        <f>SUM(K202:K205)</f>
        <v>0</v>
      </c>
    </row>
    <row r="207" spans="1:13" s="1594" customFormat="1" ht="15.75" customHeight="1">
      <c r="A207" s="1592"/>
      <c r="B207" s="1600"/>
      <c r="C207" s="1601"/>
      <c r="D207" s="1601"/>
      <c r="E207" s="1601"/>
      <c r="F207" s="1601"/>
      <c r="G207" s="1602"/>
      <c r="H207" s="1603"/>
      <c r="I207" s="1603"/>
      <c r="J207" s="1601"/>
      <c r="K207" s="1613"/>
    </row>
    <row r="208" spans="1:13" s="1594" customFormat="1" ht="15">
      <c r="A208" s="1592">
        <v>351.3</v>
      </c>
      <c r="B208" s="1600" t="s">
        <v>1959</v>
      </c>
      <c r="C208" s="1605"/>
      <c r="D208" s="1606"/>
      <c r="E208" s="1607"/>
      <c r="F208" s="1608"/>
      <c r="G208" s="1602">
        <v>351.3</v>
      </c>
      <c r="H208" s="1609"/>
      <c r="I208" s="1609"/>
      <c r="J208" s="1610"/>
      <c r="K208" s="41">
        <f>IFERROR(VLOOKUP(A208,'WP-BC'!A$18:AE$353,10,FALSE),0)</f>
        <v>0</v>
      </c>
      <c r="L208" s="1599"/>
      <c r="M208"/>
    </row>
    <row r="209" spans="1:13" s="1594" customFormat="1" ht="15">
      <c r="A209" s="1592">
        <v>351.3</v>
      </c>
      <c r="B209" s="1600" t="s">
        <v>1960</v>
      </c>
      <c r="C209" s="1605"/>
      <c r="D209" s="1606"/>
      <c r="E209" s="1607"/>
      <c r="F209" s="1608"/>
      <c r="G209" s="1602">
        <v>351.3</v>
      </c>
      <c r="H209" s="1609"/>
      <c r="I209" s="1609"/>
      <c r="J209" s="1610"/>
      <c r="K209" s="41">
        <f>IFERROR(VLOOKUP(A209,'WP-BC'!A$18:AE$353,10,FALSE),0)</f>
        <v>0</v>
      </c>
      <c r="L209" s="1599"/>
      <c r="M209"/>
    </row>
    <row r="210" spans="1:13" s="1594" customFormat="1" ht="15">
      <c r="A210" s="1592">
        <v>351.3</v>
      </c>
      <c r="B210" s="1611" t="s">
        <v>126</v>
      </c>
      <c r="C210" s="1612"/>
      <c r="D210" s="1612"/>
      <c r="E210" s="1607"/>
      <c r="F210" s="1607"/>
      <c r="G210" s="1602">
        <v>351.3</v>
      </c>
      <c r="H210" s="1612"/>
      <c r="I210" s="1612"/>
      <c r="J210" s="1610"/>
      <c r="K210" s="41">
        <f>IFERROR(VLOOKUP(A210,'WP-BC'!A$18:AE$353,10,FALSE),0)</f>
        <v>0</v>
      </c>
      <c r="L210" s="1599"/>
    </row>
    <row r="211" spans="1:13" s="1594" customFormat="1" ht="17.25">
      <c r="A211" s="1592">
        <v>351.3</v>
      </c>
      <c r="B211" s="1611" t="s">
        <v>126</v>
      </c>
      <c r="C211" s="1612"/>
      <c r="D211" s="1612"/>
      <c r="E211" s="1607"/>
      <c r="F211" s="1607"/>
      <c r="G211" s="1602">
        <v>351.3</v>
      </c>
      <c r="H211" s="1612"/>
      <c r="I211" s="1612"/>
      <c r="J211" s="1610"/>
      <c r="K211" s="958">
        <f>IFERROR(VLOOKUP(A211,'WP-BC'!A$18:AE$353,10,FALSE),0)</f>
        <v>0</v>
      </c>
      <c r="L211" s="1599"/>
    </row>
    <row r="212" spans="1:13" s="1594" customFormat="1" ht="15.75" customHeight="1">
      <c r="A212" s="1592">
        <v>351.3</v>
      </c>
      <c r="B212" s="1600">
        <v>43</v>
      </c>
      <c r="C212" s="1601"/>
      <c r="D212" s="1601"/>
      <c r="E212" s="1601"/>
      <c r="F212" s="1601"/>
      <c r="G212" s="1602">
        <v>351.3</v>
      </c>
      <c r="H212" s="1603" t="s">
        <v>1961</v>
      </c>
      <c r="I212" s="1603"/>
      <c r="J212" s="1601"/>
      <c r="K212" s="1613">
        <f>SUM(K208:K211)</f>
        <v>0</v>
      </c>
    </row>
    <row r="213" spans="1:13" s="412" customFormat="1" ht="15.75">
      <c r="A213" s="762"/>
      <c r="B213" s="1600"/>
      <c r="C213" s="1601"/>
      <c r="D213" s="1601"/>
      <c r="E213" s="1601"/>
      <c r="F213" s="1601"/>
      <c r="G213" s="1602"/>
      <c r="H213" s="1603"/>
      <c r="I213" s="1603"/>
      <c r="J213" s="1601"/>
      <c r="K213" s="1604"/>
    </row>
    <row r="214" spans="1:13" s="412" customFormat="1" ht="15.75">
      <c r="A214" s="762" t="str">
        <f t="shared" si="2"/>
        <v/>
      </c>
      <c r="B214" s="293" t="s">
        <v>126</v>
      </c>
      <c r="C214" s="293"/>
      <c r="D214" s="293"/>
      <c r="E214" s="293"/>
      <c r="F214" s="293"/>
      <c r="G214" s="955"/>
      <c r="H214" s="956"/>
      <c r="I214" s="956"/>
      <c r="K214" s="967"/>
    </row>
    <row r="215" spans="1:13" s="412" customFormat="1" ht="15.75">
      <c r="A215" s="378"/>
      <c r="G215" s="954"/>
      <c r="H215" s="88"/>
      <c r="I215" s="88"/>
      <c r="K215" s="965"/>
    </row>
    <row r="216" spans="1:13" s="412" customFormat="1" ht="15.75">
      <c r="A216" s="762" t="str">
        <f t="shared" si="2"/>
        <v/>
      </c>
      <c r="B216" s="414">
        <v>44</v>
      </c>
      <c r="C216" s="397" t="s">
        <v>1134</v>
      </c>
      <c r="G216" s="951"/>
      <c r="K216" s="967">
        <f>K194+K184+K177+K170+K160+K151+K141+K129+K214+K200+K206+K212</f>
        <v>0</v>
      </c>
    </row>
    <row r="217" spans="1:13" s="412" customFormat="1" ht="15.75">
      <c r="C217" s="397"/>
      <c r="G217" s="951"/>
      <c r="K217" s="965"/>
    </row>
    <row r="218" spans="1:13" s="406" customFormat="1" ht="15.75">
      <c r="A218" s="452"/>
      <c r="B218" s="909"/>
      <c r="C218" s="453"/>
      <c r="D218" s="454"/>
      <c r="G218" s="455"/>
      <c r="K218" s="457"/>
    </row>
    <row r="219" spans="1:13" s="406" customFormat="1" ht="15.75">
      <c r="A219" s="452"/>
      <c r="B219" s="909"/>
      <c r="C219" s="453"/>
      <c r="D219" s="454"/>
      <c r="G219" s="455"/>
      <c r="K219" s="457"/>
    </row>
    <row r="220" spans="1:13" s="406" customFormat="1" ht="15.75">
      <c r="A220" s="452"/>
      <c r="B220" s="909"/>
      <c r="C220" s="453"/>
      <c r="D220" s="454"/>
      <c r="G220" s="455"/>
      <c r="K220" s="457"/>
    </row>
    <row r="221" spans="1:13" s="406" customFormat="1" ht="15.75">
      <c r="A221" s="452"/>
      <c r="B221" s="909"/>
      <c r="C221" s="453"/>
      <c r="D221" s="454"/>
      <c r="G221" s="455"/>
      <c r="K221" s="457"/>
    </row>
    <row r="222" spans="1:13" s="406" customFormat="1" ht="12.75">
      <c r="A222" s="452"/>
      <c r="B222" s="909"/>
      <c r="D222" s="454"/>
      <c r="G222" s="455"/>
      <c r="K222" s="456"/>
    </row>
    <row r="223" spans="1:13" s="406" customFormat="1" ht="12.75">
      <c r="A223" s="452"/>
      <c r="B223" s="909"/>
      <c r="D223" s="454"/>
      <c r="G223" s="455"/>
      <c r="K223" s="456"/>
    </row>
    <row r="224" spans="1:13" s="406" customFormat="1" ht="12.75">
      <c r="A224" s="452"/>
      <c r="B224" s="909"/>
      <c r="D224" s="454"/>
      <c r="G224" s="455"/>
      <c r="K224" s="456"/>
    </row>
    <row r="225" spans="1:11" s="141" customFormat="1" ht="18.75">
      <c r="A225" s="458"/>
      <c r="B225" s="709"/>
      <c r="D225" s="459"/>
      <c r="E225" s="460"/>
      <c r="F225" s="460"/>
      <c r="G225" s="461"/>
      <c r="H225" s="460"/>
      <c r="I225" s="460"/>
      <c r="J225" s="460"/>
      <c r="K225" s="462"/>
    </row>
    <row r="226" spans="1:11" s="141" customFormat="1" ht="18.75">
      <c r="A226" s="458"/>
      <c r="B226" s="709"/>
      <c r="D226" s="459"/>
      <c r="E226" s="460"/>
      <c r="F226" s="460"/>
      <c r="G226" s="461"/>
      <c r="H226" s="460"/>
      <c r="I226" s="460"/>
      <c r="J226" s="460"/>
      <c r="K226" s="462"/>
    </row>
    <row r="227" spans="1:11" s="141" customFormat="1" ht="18.75">
      <c r="A227" s="458"/>
      <c r="B227" s="709"/>
      <c r="D227" s="459"/>
      <c r="E227" s="460"/>
      <c r="F227" s="460"/>
      <c r="G227" s="461"/>
      <c r="H227" s="460"/>
      <c r="I227" s="460"/>
      <c r="J227" s="460"/>
      <c r="K227" s="462"/>
    </row>
    <row r="228" spans="1:11" s="141" customFormat="1" ht="18.75">
      <c r="A228" s="458"/>
      <c r="B228" s="709"/>
      <c r="D228" s="459"/>
      <c r="E228" s="460"/>
      <c r="F228" s="460"/>
      <c r="G228" s="460"/>
      <c r="H228" s="460"/>
      <c r="I228" s="460"/>
      <c r="J228" s="460"/>
      <c r="K228" s="462"/>
    </row>
    <row r="229" spans="1:11" s="141" customFormat="1" ht="18.75">
      <c r="A229" s="458"/>
      <c r="B229" s="709"/>
      <c r="D229" s="459"/>
      <c r="E229" s="460"/>
      <c r="F229" s="460"/>
      <c r="G229" s="460"/>
      <c r="H229" s="460"/>
      <c r="I229" s="460"/>
      <c r="J229" s="460"/>
      <c r="K229" s="462"/>
    </row>
    <row r="230" spans="1:11" s="141" customFormat="1" ht="18.75">
      <c r="A230" s="458"/>
      <c r="B230" s="709"/>
      <c r="D230" s="459"/>
      <c r="E230" s="460"/>
      <c r="F230" s="463"/>
      <c r="G230" s="460"/>
      <c r="H230" s="460"/>
      <c r="I230" s="460"/>
      <c r="J230" s="463"/>
      <c r="K230" s="462"/>
    </row>
    <row r="231" spans="1:11" s="141" customFormat="1" ht="18.75">
      <c r="A231" s="458"/>
      <c r="B231" s="709"/>
      <c r="D231" s="459"/>
      <c r="E231" s="460"/>
      <c r="F231" s="460"/>
      <c r="G231" s="460"/>
      <c r="H231" s="460"/>
      <c r="I231" s="460"/>
      <c r="J231" s="461"/>
      <c r="K231" s="462"/>
    </row>
    <row r="232" spans="1:11" s="141" customFormat="1" ht="18.75">
      <c r="A232" s="458"/>
      <c r="B232" s="709"/>
      <c r="D232" s="459"/>
      <c r="E232" s="460"/>
      <c r="F232" s="460"/>
      <c r="G232" s="460"/>
      <c r="H232" s="460"/>
      <c r="I232" s="460"/>
      <c r="J232" s="461"/>
      <c r="K232" s="462"/>
    </row>
    <row r="233" spans="1:11" s="141" customFormat="1" ht="18.75">
      <c r="A233" s="458"/>
      <c r="B233" s="709"/>
      <c r="D233" s="464"/>
      <c r="E233" s="465"/>
      <c r="F233" s="465"/>
      <c r="G233" s="460"/>
      <c r="H233" s="460"/>
      <c r="I233" s="460"/>
      <c r="J233" s="466"/>
      <c r="K233" s="462"/>
    </row>
    <row r="234" spans="1:11" s="141" customFormat="1" ht="18.75">
      <c r="A234" s="458"/>
      <c r="B234" s="709"/>
      <c r="D234" s="464"/>
      <c r="E234" s="465"/>
      <c r="F234" s="465"/>
      <c r="G234" s="460"/>
      <c r="H234" s="460"/>
      <c r="I234" s="460"/>
      <c r="J234" s="466"/>
      <c r="K234" s="462"/>
    </row>
    <row r="235" spans="1:11" s="141" customFormat="1" ht="18.75">
      <c r="A235" s="458"/>
      <c r="B235" s="709"/>
      <c r="D235" s="464"/>
      <c r="E235" s="465"/>
      <c r="F235" s="465"/>
      <c r="G235" s="460"/>
      <c r="H235" s="460"/>
      <c r="I235" s="460"/>
      <c r="J235" s="466"/>
      <c r="K235" s="462"/>
    </row>
    <row r="236" spans="1:11" s="141" customFormat="1" ht="18.75">
      <c r="A236" s="458"/>
      <c r="B236" s="709"/>
      <c r="D236" s="464"/>
      <c r="E236" s="465"/>
      <c r="F236" s="465"/>
      <c r="G236" s="460"/>
      <c r="H236" s="460"/>
      <c r="I236" s="460"/>
      <c r="J236" s="466"/>
      <c r="K236" s="462"/>
    </row>
    <row r="237" spans="1:11" s="141" customFormat="1" ht="18.75">
      <c r="A237" s="458"/>
      <c r="B237" s="709"/>
      <c r="D237" s="464"/>
      <c r="E237" s="465"/>
      <c r="F237" s="465"/>
      <c r="G237" s="460"/>
      <c r="H237" s="460"/>
      <c r="I237" s="460"/>
      <c r="J237" s="466"/>
      <c r="K237" s="462"/>
    </row>
    <row r="238" spans="1:11" s="141" customFormat="1" ht="18.75">
      <c r="A238" s="458"/>
      <c r="B238" s="709"/>
      <c r="D238" s="464"/>
      <c r="E238" s="465"/>
      <c r="F238" s="465"/>
      <c r="G238" s="460"/>
      <c r="H238" s="460"/>
      <c r="I238" s="467"/>
      <c r="J238" s="468"/>
      <c r="K238" s="462"/>
    </row>
    <row r="239" spans="1:11" s="141" customFormat="1" ht="18.75">
      <c r="A239" s="458"/>
      <c r="B239" s="709"/>
      <c r="D239" s="464"/>
      <c r="E239" s="465"/>
      <c r="F239" s="465"/>
      <c r="G239" s="460"/>
      <c r="H239" s="460"/>
      <c r="I239" s="460"/>
      <c r="J239" s="466"/>
      <c r="K239" s="462"/>
    </row>
    <row r="240" spans="1:11" s="141" customFormat="1" ht="18.75">
      <c r="A240" s="458"/>
      <c r="B240" s="709"/>
      <c r="D240" s="464"/>
      <c r="E240" s="465"/>
      <c r="F240" s="465"/>
      <c r="G240" s="460"/>
      <c r="H240" s="460"/>
      <c r="I240" s="460"/>
      <c r="J240" s="466"/>
      <c r="K240" s="462"/>
    </row>
    <row r="241" spans="1:11" s="141" customFormat="1" ht="18.75">
      <c r="A241" s="458"/>
      <c r="B241" s="709"/>
      <c r="D241" s="464"/>
      <c r="E241" s="465"/>
      <c r="F241" s="465"/>
      <c r="G241" s="460"/>
      <c r="H241" s="460"/>
      <c r="I241" s="460"/>
      <c r="J241" s="466"/>
      <c r="K241" s="462"/>
    </row>
    <row r="242" spans="1:11" ht="18">
      <c r="D242" s="469"/>
      <c r="E242" s="163"/>
      <c r="F242" s="470"/>
      <c r="G242" s="137"/>
      <c r="H242" s="137"/>
      <c r="I242" s="471"/>
      <c r="J242" s="471"/>
      <c r="K242" s="472"/>
    </row>
    <row r="243" spans="1:11" ht="18">
      <c r="D243" s="469"/>
      <c r="E243" s="163"/>
      <c r="F243" s="137"/>
      <c r="G243" s="137"/>
      <c r="H243" s="137"/>
      <c r="I243" s="137"/>
      <c r="J243" s="471"/>
      <c r="K243" s="472"/>
    </row>
    <row r="244" spans="1:11" ht="18">
      <c r="D244" s="449"/>
      <c r="E244" s="137"/>
      <c r="F244" s="137"/>
      <c r="G244" s="137"/>
      <c r="H244" s="137"/>
      <c r="I244" s="137"/>
      <c r="J244" s="137"/>
      <c r="K244" s="472"/>
    </row>
    <row r="245" spans="1:11" ht="18">
      <c r="D245" s="449"/>
      <c r="E245" s="137"/>
      <c r="F245" s="137"/>
      <c r="G245" s="137"/>
      <c r="H245" s="137"/>
      <c r="I245" s="137"/>
      <c r="J245" s="473"/>
      <c r="K245" s="448"/>
    </row>
    <row r="246" spans="1:11" ht="18">
      <c r="D246" s="449"/>
      <c r="E246" s="137"/>
      <c r="F246" s="137"/>
      <c r="G246" s="137"/>
      <c r="H246" s="137"/>
      <c r="I246" s="137"/>
      <c r="J246" s="474"/>
      <c r="K246" s="448"/>
    </row>
    <row r="247" spans="1:11" ht="18">
      <c r="D247" s="449"/>
      <c r="E247" s="137"/>
      <c r="F247" s="137"/>
      <c r="G247" s="137"/>
      <c r="H247" s="137"/>
      <c r="I247" s="137"/>
      <c r="J247" s="137"/>
      <c r="K247" s="448"/>
    </row>
    <row r="248" spans="1:11" ht="18">
      <c r="D248" s="449"/>
      <c r="E248" s="137"/>
      <c r="F248" s="1142"/>
      <c r="G248" s="137"/>
      <c r="H248" s="137"/>
      <c r="I248" s="137"/>
      <c r="J248" s="471"/>
      <c r="K248" s="448"/>
    </row>
    <row r="249" spans="1:11" ht="18">
      <c r="D249" s="449"/>
      <c r="E249" s="137"/>
      <c r="F249" s="137"/>
      <c r="G249" s="137"/>
      <c r="H249" s="137"/>
      <c r="I249" s="137"/>
      <c r="J249" s="137"/>
      <c r="K249" s="448"/>
    </row>
    <row r="250" spans="1:11" ht="18">
      <c r="D250" s="449"/>
      <c r="E250" s="137"/>
      <c r="F250" s="137"/>
      <c r="G250" s="137"/>
      <c r="H250" s="137"/>
      <c r="I250" s="137"/>
      <c r="J250" s="137"/>
      <c r="K250" s="448"/>
    </row>
    <row r="251" spans="1:11" ht="18">
      <c r="D251" s="449"/>
      <c r="E251" s="137"/>
      <c r="F251" s="137"/>
      <c r="G251" s="137"/>
      <c r="H251" s="137"/>
      <c r="I251" s="137"/>
      <c r="J251" s="137"/>
      <c r="K251" s="448"/>
    </row>
    <row r="252" spans="1:11" ht="18">
      <c r="D252" s="475"/>
      <c r="E252" s="140"/>
      <c r="F252" s="140"/>
      <c r="G252" s="140"/>
      <c r="H252" s="140"/>
      <c r="I252" s="137"/>
      <c r="J252" s="137"/>
      <c r="K252" s="448"/>
    </row>
    <row r="253" spans="1:11" ht="18">
      <c r="D253" s="475"/>
      <c r="E253" s="140"/>
      <c r="F253" s="140"/>
      <c r="G253" s="140"/>
      <c r="H253" s="140"/>
      <c r="I253" s="137"/>
      <c r="J253" s="473"/>
      <c r="K253" s="448"/>
    </row>
    <row r="254" spans="1:11" ht="18">
      <c r="D254" s="449"/>
      <c r="E254" s="137"/>
      <c r="F254" s="137"/>
      <c r="G254" s="137"/>
      <c r="H254" s="137"/>
      <c r="I254" s="137"/>
      <c r="J254" s="137"/>
      <c r="K254" s="448"/>
    </row>
    <row r="255" spans="1:11" ht="18">
      <c r="D255" s="449"/>
      <c r="E255" s="137"/>
      <c r="F255" s="137"/>
      <c r="G255" s="137"/>
      <c r="H255" s="137"/>
      <c r="I255" s="137"/>
      <c r="J255" s="137"/>
      <c r="K255" s="448"/>
    </row>
    <row r="256" spans="1:11" ht="18">
      <c r="D256" s="449"/>
      <c r="E256" s="137"/>
      <c r="F256" s="137"/>
      <c r="G256" s="137"/>
      <c r="H256" s="137"/>
      <c r="I256" s="137"/>
      <c r="J256" s="137"/>
      <c r="K256" s="448"/>
    </row>
    <row r="257" spans="4:11" ht="18">
      <c r="D257" s="449"/>
      <c r="E257" s="137"/>
      <c r="F257" s="137"/>
      <c r="G257" s="137"/>
      <c r="H257" s="137"/>
      <c r="I257" s="137"/>
      <c r="J257" s="137"/>
      <c r="K257" s="448"/>
    </row>
  </sheetData>
  <customSheetViews>
    <customSheetView guid="{B321D76C-CDE5-48BB-9CDE-80FF97D58FCF}" scale="85" colorId="22" showPageBreaks="1" showGridLines="0" printArea="1" hiddenColumns="1" view="pageBreakPreview" topLeftCell="B163">
      <selection activeCell="D33" sqref="D33"/>
      <rowBreaks count="1" manualBreakCount="1">
        <brk id="105" min="1" max="13" man="1"/>
      </rowBreaks>
      <colBreaks count="1" manualBreakCount="1">
        <brk id="17" max="1048575" man="1"/>
      </colBreaks>
      <pageMargins left="0" right="0" top="0" bottom="0" header="0" footer="0"/>
      <printOptions horizontalCentered="1"/>
      <pageSetup scale="50" orientation="portrait" r:id="rId1"/>
      <headerFooter alignWithMargins="0"/>
    </customSheetView>
    <customSheetView guid="{343BF296-013A-41F5-BDAB-AD6220EA7F78}" scale="85" colorId="22" showPageBreaks="1" showGridLines="0" printArea="1" hiddenColumns="1" view="pageBreakPreview" topLeftCell="B1">
      <selection activeCell="D33" sqref="D33"/>
      <rowBreaks count="1" manualBreakCount="1">
        <brk id="105" min="1" max="13" man="1"/>
      </rowBreaks>
      <colBreaks count="1" manualBreakCount="1">
        <brk id="17" max="1048575" man="1"/>
      </colBreaks>
      <pageMargins left="0" right="0" top="0" bottom="0" header="0" footer="0"/>
      <printOptions horizontalCentered="1"/>
      <pageSetup scale="50" orientation="portrait" r:id="rId2"/>
      <headerFooter alignWithMargins="0"/>
    </customSheetView>
  </customSheetViews>
  <mergeCells count="6">
    <mergeCell ref="B7:K7"/>
    <mergeCell ref="B10:K10"/>
    <mergeCell ref="B3:K3"/>
    <mergeCell ref="B4:K4"/>
    <mergeCell ref="B8:K8"/>
    <mergeCell ref="B5:K5"/>
  </mergeCells>
  <printOptions horizontalCentered="1"/>
  <pageMargins left="0.5" right="0.5" top="0.25" bottom="0.25" header="0" footer="0"/>
  <pageSetup scale="44" fitToHeight="2" orientation="portrait" r:id="rId3"/>
  <headerFooter alignWithMargins="0"/>
  <rowBreaks count="2" manualBreakCount="2">
    <brk id="69" min="1" max="11" man="1"/>
    <brk id="129" min="1" max="11" man="1"/>
  </rowBreaks>
  <drawing r:id="rId4"/>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8">
    <tabColor rgb="FF0070C0"/>
    <pageSetUpPr fitToPage="1"/>
  </sheetPr>
  <dimension ref="A1:O148"/>
  <sheetViews>
    <sheetView view="pageBreakPreview" topLeftCell="G1" zoomScaleNormal="100" zoomScaleSheetLayoutView="100" workbookViewId="0">
      <selection activeCell="C38" sqref="C38"/>
    </sheetView>
  </sheetViews>
  <sheetFormatPr defaultColWidth="19.375" defaultRowHeight="15.75"/>
  <cols>
    <col min="1" max="1" width="6.25" style="402" hidden="1" customWidth="1"/>
    <col min="2" max="2" width="2.375" style="402" hidden="1" customWidth="1"/>
    <col min="3" max="3" width="34" style="403" hidden="1" customWidth="1"/>
    <col min="4" max="4" width="36.375" style="403" hidden="1" customWidth="1"/>
    <col min="5" max="5" width="10.25" style="408" customWidth="1"/>
    <col min="6" max="6" width="22.125" style="404" customWidth="1"/>
    <col min="7" max="7" width="5.75" style="404" customWidth="1"/>
    <col min="8" max="8" width="36.5" style="440" customWidth="1"/>
    <col min="9" max="9" width="43.375" style="402" customWidth="1"/>
    <col min="10" max="10" width="2.25" style="402" customWidth="1"/>
    <col min="11" max="11" width="29.125" style="402" customWidth="1"/>
    <col min="12" max="12" width="21" style="402" bestFit="1" customWidth="1"/>
    <col min="13" max="13" width="20.25" style="402" bestFit="1" customWidth="1"/>
    <col min="14" max="14" width="17.375" style="402" customWidth="1"/>
    <col min="15" max="238" width="19.375" style="402"/>
    <col min="239" max="239" width="6.375" style="402" customWidth="1"/>
    <col min="240" max="240" width="10.375" style="402" customWidth="1"/>
    <col min="241" max="241" width="6.25" style="402" customWidth="1"/>
    <col min="242" max="242" width="35.375" style="402" customWidth="1"/>
    <col min="243" max="243" width="4.75" style="402" customWidth="1"/>
    <col min="244" max="244" width="39" style="402" customWidth="1"/>
    <col min="245" max="245" width="5" style="402" customWidth="1"/>
    <col min="246" max="246" width="19.375" style="402" customWidth="1"/>
    <col min="247" max="247" width="2.375" style="402" customWidth="1"/>
    <col min="248" max="248" width="19.375" style="402" customWidth="1"/>
    <col min="249" max="249" width="2.375" style="402" customWidth="1"/>
    <col min="250" max="250" width="19.375" style="402" customWidth="1"/>
    <col min="251" max="251" width="19.375" style="402"/>
    <col min="252" max="252" width="6.375" style="402" customWidth="1"/>
    <col min="253" max="253" width="19.375" style="402" customWidth="1"/>
    <col min="254" max="254" width="2.375" style="402" customWidth="1"/>
    <col min="255" max="255" width="19.375" style="402" customWidth="1"/>
    <col min="256" max="256" width="2.375" style="402" customWidth="1"/>
    <col min="257" max="257" width="19.375" style="402"/>
    <col min="258" max="258" width="6.375" style="402" customWidth="1"/>
    <col min="259" max="259" width="19.375" style="402" customWidth="1"/>
    <col min="260" max="260" width="2.375" style="402" customWidth="1"/>
    <col min="261" max="261" width="19.375" style="402" customWidth="1"/>
    <col min="262" max="262" width="2.375" style="402" customWidth="1"/>
    <col min="263" max="263" width="19.375" style="402" customWidth="1"/>
    <col min="264" max="264" width="6.375" style="402" customWidth="1"/>
    <col min="265" max="265" width="19.375" style="402" customWidth="1"/>
    <col min="266" max="266" width="2.25" style="402" customWidth="1"/>
    <col min="267" max="267" width="19.375" style="402"/>
    <col min="268" max="268" width="2.25" style="402" customWidth="1"/>
    <col min="269" max="494" width="19.375" style="402"/>
    <col min="495" max="495" width="6.375" style="402" customWidth="1"/>
    <col min="496" max="496" width="10.375" style="402" customWidth="1"/>
    <col min="497" max="497" width="6.25" style="402" customWidth="1"/>
    <col min="498" max="498" width="35.375" style="402" customWidth="1"/>
    <col min="499" max="499" width="4.75" style="402" customWidth="1"/>
    <col min="500" max="500" width="39" style="402" customWidth="1"/>
    <col min="501" max="501" width="5" style="402" customWidth="1"/>
    <col min="502" max="502" width="19.375" style="402" customWidth="1"/>
    <col min="503" max="503" width="2.375" style="402" customWidth="1"/>
    <col min="504" max="504" width="19.375" style="402" customWidth="1"/>
    <col min="505" max="505" width="2.375" style="402" customWidth="1"/>
    <col min="506" max="506" width="19.375" style="402" customWidth="1"/>
    <col min="507" max="507" width="19.375" style="402"/>
    <col min="508" max="508" width="6.375" style="402" customWidth="1"/>
    <col min="509" max="509" width="19.375" style="402" customWidth="1"/>
    <col min="510" max="510" width="2.375" style="402" customWidth="1"/>
    <col min="511" max="511" width="19.375" style="402" customWidth="1"/>
    <col min="512" max="512" width="2.375" style="402" customWidth="1"/>
    <col min="513" max="513" width="19.375" style="402"/>
    <col min="514" max="514" width="6.375" style="402" customWidth="1"/>
    <col min="515" max="515" width="19.375" style="402" customWidth="1"/>
    <col min="516" max="516" width="2.375" style="402" customWidth="1"/>
    <col min="517" max="517" width="19.375" style="402" customWidth="1"/>
    <col min="518" max="518" width="2.375" style="402" customWidth="1"/>
    <col min="519" max="519" width="19.375" style="402" customWidth="1"/>
    <col min="520" max="520" width="6.375" style="402" customWidth="1"/>
    <col min="521" max="521" width="19.375" style="402" customWidth="1"/>
    <col min="522" max="522" width="2.25" style="402" customWidth="1"/>
    <col min="523" max="523" width="19.375" style="402"/>
    <col min="524" max="524" width="2.25" style="402" customWidth="1"/>
    <col min="525" max="750" width="19.375" style="402"/>
    <col min="751" max="751" width="6.375" style="402" customWidth="1"/>
    <col min="752" max="752" width="10.375" style="402" customWidth="1"/>
    <col min="753" max="753" width="6.25" style="402" customWidth="1"/>
    <col min="754" max="754" width="35.375" style="402" customWidth="1"/>
    <col min="755" max="755" width="4.75" style="402" customWidth="1"/>
    <col min="756" max="756" width="39" style="402" customWidth="1"/>
    <col min="757" max="757" width="5" style="402" customWidth="1"/>
    <col min="758" max="758" width="19.375" style="402" customWidth="1"/>
    <col min="759" max="759" width="2.375" style="402" customWidth="1"/>
    <col min="760" max="760" width="19.375" style="402" customWidth="1"/>
    <col min="761" max="761" width="2.375" style="402" customWidth="1"/>
    <col min="762" max="762" width="19.375" style="402" customWidth="1"/>
    <col min="763" max="763" width="19.375" style="402"/>
    <col min="764" max="764" width="6.375" style="402" customWidth="1"/>
    <col min="765" max="765" width="19.375" style="402" customWidth="1"/>
    <col min="766" max="766" width="2.375" style="402" customWidth="1"/>
    <col min="767" max="767" width="19.375" style="402" customWidth="1"/>
    <col min="768" max="768" width="2.375" style="402" customWidth="1"/>
    <col min="769" max="769" width="19.375" style="402"/>
    <col min="770" max="770" width="6.375" style="402" customWidth="1"/>
    <col min="771" max="771" width="19.375" style="402" customWidth="1"/>
    <col min="772" max="772" width="2.375" style="402" customWidth="1"/>
    <col min="773" max="773" width="19.375" style="402" customWidth="1"/>
    <col min="774" max="774" width="2.375" style="402" customWidth="1"/>
    <col min="775" max="775" width="19.375" style="402" customWidth="1"/>
    <col min="776" max="776" width="6.375" style="402" customWidth="1"/>
    <col min="777" max="777" width="19.375" style="402" customWidth="1"/>
    <col min="778" max="778" width="2.25" style="402" customWidth="1"/>
    <col min="779" max="779" width="19.375" style="402"/>
    <col min="780" max="780" width="2.25" style="402" customWidth="1"/>
    <col min="781" max="1006" width="19.375" style="402"/>
    <col min="1007" max="1007" width="6.375" style="402" customWidth="1"/>
    <col min="1008" max="1008" width="10.375" style="402" customWidth="1"/>
    <col min="1009" max="1009" width="6.25" style="402" customWidth="1"/>
    <col min="1010" max="1010" width="35.375" style="402" customWidth="1"/>
    <col min="1011" max="1011" width="4.75" style="402" customWidth="1"/>
    <col min="1012" max="1012" width="39" style="402" customWidth="1"/>
    <col min="1013" max="1013" width="5" style="402" customWidth="1"/>
    <col min="1014" max="1014" width="19.375" style="402" customWidth="1"/>
    <col min="1015" max="1015" width="2.375" style="402" customWidth="1"/>
    <col min="1016" max="1016" width="19.375" style="402" customWidth="1"/>
    <col min="1017" max="1017" width="2.375" style="402" customWidth="1"/>
    <col min="1018" max="1018" width="19.375" style="402" customWidth="1"/>
    <col min="1019" max="1019" width="19.375" style="402"/>
    <col min="1020" max="1020" width="6.375" style="402" customWidth="1"/>
    <col min="1021" max="1021" width="19.375" style="402" customWidth="1"/>
    <col min="1022" max="1022" width="2.375" style="402" customWidth="1"/>
    <col min="1023" max="1023" width="19.375" style="402" customWidth="1"/>
    <col min="1024" max="1024" width="2.375" style="402" customWidth="1"/>
    <col min="1025" max="1025" width="19.375" style="402"/>
    <col min="1026" max="1026" width="6.375" style="402" customWidth="1"/>
    <col min="1027" max="1027" width="19.375" style="402" customWidth="1"/>
    <col min="1028" max="1028" width="2.375" style="402" customWidth="1"/>
    <col min="1029" max="1029" width="19.375" style="402" customWidth="1"/>
    <col min="1030" max="1030" width="2.375" style="402" customWidth="1"/>
    <col min="1031" max="1031" width="19.375" style="402" customWidth="1"/>
    <col min="1032" max="1032" width="6.375" style="402" customWidth="1"/>
    <col min="1033" max="1033" width="19.375" style="402" customWidth="1"/>
    <col min="1034" max="1034" width="2.25" style="402" customWidth="1"/>
    <col min="1035" max="1035" width="19.375" style="402"/>
    <col min="1036" max="1036" width="2.25" style="402" customWidth="1"/>
    <col min="1037" max="1262" width="19.375" style="402"/>
    <col min="1263" max="1263" width="6.375" style="402" customWidth="1"/>
    <col min="1264" max="1264" width="10.375" style="402" customWidth="1"/>
    <col min="1265" max="1265" width="6.25" style="402" customWidth="1"/>
    <col min="1266" max="1266" width="35.375" style="402" customWidth="1"/>
    <col min="1267" max="1267" width="4.75" style="402" customWidth="1"/>
    <col min="1268" max="1268" width="39" style="402" customWidth="1"/>
    <col min="1269" max="1269" width="5" style="402" customWidth="1"/>
    <col min="1270" max="1270" width="19.375" style="402" customWidth="1"/>
    <col min="1271" max="1271" width="2.375" style="402" customWidth="1"/>
    <col min="1272" max="1272" width="19.375" style="402" customWidth="1"/>
    <col min="1273" max="1273" width="2.375" style="402" customWidth="1"/>
    <col min="1274" max="1274" width="19.375" style="402" customWidth="1"/>
    <col min="1275" max="1275" width="19.375" style="402"/>
    <col min="1276" max="1276" width="6.375" style="402" customWidth="1"/>
    <col min="1277" max="1277" width="19.375" style="402" customWidth="1"/>
    <col min="1278" max="1278" width="2.375" style="402" customWidth="1"/>
    <col min="1279" max="1279" width="19.375" style="402" customWidth="1"/>
    <col min="1280" max="1280" width="2.375" style="402" customWidth="1"/>
    <col min="1281" max="1281" width="19.375" style="402"/>
    <col min="1282" max="1282" width="6.375" style="402" customWidth="1"/>
    <col min="1283" max="1283" width="19.375" style="402" customWidth="1"/>
    <col min="1284" max="1284" width="2.375" style="402" customWidth="1"/>
    <col min="1285" max="1285" width="19.375" style="402" customWidth="1"/>
    <col min="1286" max="1286" width="2.375" style="402" customWidth="1"/>
    <col min="1287" max="1287" width="19.375" style="402" customWidth="1"/>
    <col min="1288" max="1288" width="6.375" style="402" customWidth="1"/>
    <col min="1289" max="1289" width="19.375" style="402" customWidth="1"/>
    <col min="1290" max="1290" width="2.25" style="402" customWidth="1"/>
    <col min="1291" max="1291" width="19.375" style="402"/>
    <col min="1292" max="1292" width="2.25" style="402" customWidth="1"/>
    <col min="1293" max="1518" width="19.375" style="402"/>
    <col min="1519" max="1519" width="6.375" style="402" customWidth="1"/>
    <col min="1520" max="1520" width="10.375" style="402" customWidth="1"/>
    <col min="1521" max="1521" width="6.25" style="402" customWidth="1"/>
    <col min="1522" max="1522" width="35.375" style="402" customWidth="1"/>
    <col min="1523" max="1523" width="4.75" style="402" customWidth="1"/>
    <col min="1524" max="1524" width="39" style="402" customWidth="1"/>
    <col min="1525" max="1525" width="5" style="402" customWidth="1"/>
    <col min="1526" max="1526" width="19.375" style="402" customWidth="1"/>
    <col min="1527" max="1527" width="2.375" style="402" customWidth="1"/>
    <col min="1528" max="1528" width="19.375" style="402" customWidth="1"/>
    <col min="1529" max="1529" width="2.375" style="402" customWidth="1"/>
    <col min="1530" max="1530" width="19.375" style="402" customWidth="1"/>
    <col min="1531" max="1531" width="19.375" style="402"/>
    <col min="1532" max="1532" width="6.375" style="402" customWidth="1"/>
    <col min="1533" max="1533" width="19.375" style="402" customWidth="1"/>
    <col min="1534" max="1534" width="2.375" style="402" customWidth="1"/>
    <col min="1535" max="1535" width="19.375" style="402" customWidth="1"/>
    <col min="1536" max="1536" width="2.375" style="402" customWidth="1"/>
    <col min="1537" max="1537" width="19.375" style="402"/>
    <col min="1538" max="1538" width="6.375" style="402" customWidth="1"/>
    <col min="1539" max="1539" width="19.375" style="402" customWidth="1"/>
    <col min="1540" max="1540" width="2.375" style="402" customWidth="1"/>
    <col min="1541" max="1541" width="19.375" style="402" customWidth="1"/>
    <col min="1542" max="1542" width="2.375" style="402" customWidth="1"/>
    <col min="1543" max="1543" width="19.375" style="402" customWidth="1"/>
    <col min="1544" max="1544" width="6.375" style="402" customWidth="1"/>
    <col min="1545" max="1545" width="19.375" style="402" customWidth="1"/>
    <col min="1546" max="1546" width="2.25" style="402" customWidth="1"/>
    <col min="1547" max="1547" width="19.375" style="402"/>
    <col min="1548" max="1548" width="2.25" style="402" customWidth="1"/>
    <col min="1549" max="1774" width="19.375" style="402"/>
    <col min="1775" max="1775" width="6.375" style="402" customWidth="1"/>
    <col min="1776" max="1776" width="10.375" style="402" customWidth="1"/>
    <col min="1777" max="1777" width="6.25" style="402" customWidth="1"/>
    <col min="1778" max="1778" width="35.375" style="402" customWidth="1"/>
    <col min="1779" max="1779" width="4.75" style="402" customWidth="1"/>
    <col min="1780" max="1780" width="39" style="402" customWidth="1"/>
    <col min="1781" max="1781" width="5" style="402" customWidth="1"/>
    <col min="1782" max="1782" width="19.375" style="402" customWidth="1"/>
    <col min="1783" max="1783" width="2.375" style="402" customWidth="1"/>
    <col min="1784" max="1784" width="19.375" style="402" customWidth="1"/>
    <col min="1785" max="1785" width="2.375" style="402" customWidth="1"/>
    <col min="1786" max="1786" width="19.375" style="402" customWidth="1"/>
    <col min="1787" max="1787" width="19.375" style="402"/>
    <col min="1788" max="1788" width="6.375" style="402" customWidth="1"/>
    <col min="1789" max="1789" width="19.375" style="402" customWidth="1"/>
    <col min="1790" max="1790" width="2.375" style="402" customWidth="1"/>
    <col min="1791" max="1791" width="19.375" style="402" customWidth="1"/>
    <col min="1792" max="1792" width="2.375" style="402" customWidth="1"/>
    <col min="1793" max="1793" width="19.375" style="402"/>
    <col min="1794" max="1794" width="6.375" style="402" customWidth="1"/>
    <col min="1795" max="1795" width="19.375" style="402" customWidth="1"/>
    <col min="1796" max="1796" width="2.375" style="402" customWidth="1"/>
    <col min="1797" max="1797" width="19.375" style="402" customWidth="1"/>
    <col min="1798" max="1798" width="2.375" style="402" customWidth="1"/>
    <col min="1799" max="1799" width="19.375" style="402" customWidth="1"/>
    <col min="1800" max="1800" width="6.375" style="402" customWidth="1"/>
    <col min="1801" max="1801" width="19.375" style="402" customWidth="1"/>
    <col min="1802" max="1802" width="2.25" style="402" customWidth="1"/>
    <col min="1803" max="1803" width="19.375" style="402"/>
    <col min="1804" max="1804" width="2.25" style="402" customWidth="1"/>
    <col min="1805" max="2030" width="19.375" style="402"/>
    <col min="2031" max="2031" width="6.375" style="402" customWidth="1"/>
    <col min="2032" max="2032" width="10.375" style="402" customWidth="1"/>
    <col min="2033" max="2033" width="6.25" style="402" customWidth="1"/>
    <col min="2034" max="2034" width="35.375" style="402" customWidth="1"/>
    <col min="2035" max="2035" width="4.75" style="402" customWidth="1"/>
    <col min="2036" max="2036" width="39" style="402" customWidth="1"/>
    <col min="2037" max="2037" width="5" style="402" customWidth="1"/>
    <col min="2038" max="2038" width="19.375" style="402" customWidth="1"/>
    <col min="2039" max="2039" width="2.375" style="402" customWidth="1"/>
    <col min="2040" max="2040" width="19.375" style="402" customWidth="1"/>
    <col min="2041" max="2041" width="2.375" style="402" customWidth="1"/>
    <col min="2042" max="2042" width="19.375" style="402" customWidth="1"/>
    <col min="2043" max="2043" width="19.375" style="402"/>
    <col min="2044" max="2044" width="6.375" style="402" customWidth="1"/>
    <col min="2045" max="2045" width="19.375" style="402" customWidth="1"/>
    <col min="2046" max="2046" width="2.375" style="402" customWidth="1"/>
    <col min="2047" max="2047" width="19.375" style="402" customWidth="1"/>
    <col min="2048" max="2048" width="2.375" style="402" customWidth="1"/>
    <col min="2049" max="2049" width="19.375" style="402"/>
    <col min="2050" max="2050" width="6.375" style="402" customWidth="1"/>
    <col min="2051" max="2051" width="19.375" style="402" customWidth="1"/>
    <col min="2052" max="2052" width="2.375" style="402" customWidth="1"/>
    <col min="2053" max="2053" width="19.375" style="402" customWidth="1"/>
    <col min="2054" max="2054" width="2.375" style="402" customWidth="1"/>
    <col min="2055" max="2055" width="19.375" style="402" customWidth="1"/>
    <col min="2056" max="2056" width="6.375" style="402" customWidth="1"/>
    <col min="2057" max="2057" width="19.375" style="402" customWidth="1"/>
    <col min="2058" max="2058" width="2.25" style="402" customWidth="1"/>
    <col min="2059" max="2059" width="19.375" style="402"/>
    <col min="2060" max="2060" width="2.25" style="402" customWidth="1"/>
    <col min="2061" max="2286" width="19.375" style="402"/>
    <col min="2287" max="2287" width="6.375" style="402" customWidth="1"/>
    <col min="2288" max="2288" width="10.375" style="402" customWidth="1"/>
    <col min="2289" max="2289" width="6.25" style="402" customWidth="1"/>
    <col min="2290" max="2290" width="35.375" style="402" customWidth="1"/>
    <col min="2291" max="2291" width="4.75" style="402" customWidth="1"/>
    <col min="2292" max="2292" width="39" style="402" customWidth="1"/>
    <col min="2293" max="2293" width="5" style="402" customWidth="1"/>
    <col min="2294" max="2294" width="19.375" style="402" customWidth="1"/>
    <col min="2295" max="2295" width="2.375" style="402" customWidth="1"/>
    <col min="2296" max="2296" width="19.375" style="402" customWidth="1"/>
    <col min="2297" max="2297" width="2.375" style="402" customWidth="1"/>
    <col min="2298" max="2298" width="19.375" style="402" customWidth="1"/>
    <col min="2299" max="2299" width="19.375" style="402"/>
    <col min="2300" max="2300" width="6.375" style="402" customWidth="1"/>
    <col min="2301" max="2301" width="19.375" style="402" customWidth="1"/>
    <col min="2302" max="2302" width="2.375" style="402" customWidth="1"/>
    <col min="2303" max="2303" width="19.375" style="402" customWidth="1"/>
    <col min="2304" max="2304" width="2.375" style="402" customWidth="1"/>
    <col min="2305" max="2305" width="19.375" style="402"/>
    <col min="2306" max="2306" width="6.375" style="402" customWidth="1"/>
    <col min="2307" max="2307" width="19.375" style="402" customWidth="1"/>
    <col min="2308" max="2308" width="2.375" style="402" customWidth="1"/>
    <col min="2309" max="2309" width="19.375" style="402" customWidth="1"/>
    <col min="2310" max="2310" width="2.375" style="402" customWidth="1"/>
    <col min="2311" max="2311" width="19.375" style="402" customWidth="1"/>
    <col min="2312" max="2312" width="6.375" style="402" customWidth="1"/>
    <col min="2313" max="2313" width="19.375" style="402" customWidth="1"/>
    <col min="2314" max="2314" width="2.25" style="402" customWidth="1"/>
    <col min="2315" max="2315" width="19.375" style="402"/>
    <col min="2316" max="2316" width="2.25" style="402" customWidth="1"/>
    <col min="2317" max="2542" width="19.375" style="402"/>
    <col min="2543" max="2543" width="6.375" style="402" customWidth="1"/>
    <col min="2544" max="2544" width="10.375" style="402" customWidth="1"/>
    <col min="2545" max="2545" width="6.25" style="402" customWidth="1"/>
    <col min="2546" max="2546" width="35.375" style="402" customWidth="1"/>
    <col min="2547" max="2547" width="4.75" style="402" customWidth="1"/>
    <col min="2548" max="2548" width="39" style="402" customWidth="1"/>
    <col min="2549" max="2549" width="5" style="402" customWidth="1"/>
    <col min="2550" max="2550" width="19.375" style="402" customWidth="1"/>
    <col min="2551" max="2551" width="2.375" style="402" customWidth="1"/>
    <col min="2552" max="2552" width="19.375" style="402" customWidth="1"/>
    <col min="2553" max="2553" width="2.375" style="402" customWidth="1"/>
    <col min="2554" max="2554" width="19.375" style="402" customWidth="1"/>
    <col min="2555" max="2555" width="19.375" style="402"/>
    <col min="2556" max="2556" width="6.375" style="402" customWidth="1"/>
    <col min="2557" max="2557" width="19.375" style="402" customWidth="1"/>
    <col min="2558" max="2558" width="2.375" style="402" customWidth="1"/>
    <col min="2559" max="2559" width="19.375" style="402" customWidth="1"/>
    <col min="2560" max="2560" width="2.375" style="402" customWidth="1"/>
    <col min="2561" max="2561" width="19.375" style="402"/>
    <col min="2562" max="2562" width="6.375" style="402" customWidth="1"/>
    <col min="2563" max="2563" width="19.375" style="402" customWidth="1"/>
    <col min="2564" max="2564" width="2.375" style="402" customWidth="1"/>
    <col min="2565" max="2565" width="19.375" style="402" customWidth="1"/>
    <col min="2566" max="2566" width="2.375" style="402" customWidth="1"/>
    <col min="2567" max="2567" width="19.375" style="402" customWidth="1"/>
    <col min="2568" max="2568" width="6.375" style="402" customWidth="1"/>
    <col min="2569" max="2569" width="19.375" style="402" customWidth="1"/>
    <col min="2570" max="2570" width="2.25" style="402" customWidth="1"/>
    <col min="2571" max="2571" width="19.375" style="402"/>
    <col min="2572" max="2572" width="2.25" style="402" customWidth="1"/>
    <col min="2573" max="2798" width="19.375" style="402"/>
    <col min="2799" max="2799" width="6.375" style="402" customWidth="1"/>
    <col min="2800" max="2800" width="10.375" style="402" customWidth="1"/>
    <col min="2801" max="2801" width="6.25" style="402" customWidth="1"/>
    <col min="2802" max="2802" width="35.375" style="402" customWidth="1"/>
    <col min="2803" max="2803" width="4.75" style="402" customWidth="1"/>
    <col min="2804" max="2804" width="39" style="402" customWidth="1"/>
    <col min="2805" max="2805" width="5" style="402" customWidth="1"/>
    <col min="2806" max="2806" width="19.375" style="402" customWidth="1"/>
    <col min="2807" max="2807" width="2.375" style="402" customWidth="1"/>
    <col min="2808" max="2808" width="19.375" style="402" customWidth="1"/>
    <col min="2809" max="2809" width="2.375" style="402" customWidth="1"/>
    <col min="2810" max="2810" width="19.375" style="402" customWidth="1"/>
    <col min="2811" max="2811" width="19.375" style="402"/>
    <col min="2812" max="2812" width="6.375" style="402" customWidth="1"/>
    <col min="2813" max="2813" width="19.375" style="402" customWidth="1"/>
    <col min="2814" max="2814" width="2.375" style="402" customWidth="1"/>
    <col min="2815" max="2815" width="19.375" style="402" customWidth="1"/>
    <col min="2816" max="2816" width="2.375" style="402" customWidth="1"/>
    <col min="2817" max="2817" width="19.375" style="402"/>
    <col min="2818" max="2818" width="6.375" style="402" customWidth="1"/>
    <col min="2819" max="2819" width="19.375" style="402" customWidth="1"/>
    <col min="2820" max="2820" width="2.375" style="402" customWidth="1"/>
    <col min="2821" max="2821" width="19.375" style="402" customWidth="1"/>
    <col min="2822" max="2822" width="2.375" style="402" customWidth="1"/>
    <col min="2823" max="2823" width="19.375" style="402" customWidth="1"/>
    <col min="2824" max="2824" width="6.375" style="402" customWidth="1"/>
    <col min="2825" max="2825" width="19.375" style="402" customWidth="1"/>
    <col min="2826" max="2826" width="2.25" style="402" customWidth="1"/>
    <col min="2827" max="2827" width="19.375" style="402"/>
    <col min="2828" max="2828" width="2.25" style="402" customWidth="1"/>
    <col min="2829" max="3054" width="19.375" style="402"/>
    <col min="3055" max="3055" width="6.375" style="402" customWidth="1"/>
    <col min="3056" max="3056" width="10.375" style="402" customWidth="1"/>
    <col min="3057" max="3057" width="6.25" style="402" customWidth="1"/>
    <col min="3058" max="3058" width="35.375" style="402" customWidth="1"/>
    <col min="3059" max="3059" width="4.75" style="402" customWidth="1"/>
    <col min="3060" max="3060" width="39" style="402" customWidth="1"/>
    <col min="3061" max="3061" width="5" style="402" customWidth="1"/>
    <col min="3062" max="3062" width="19.375" style="402" customWidth="1"/>
    <col min="3063" max="3063" width="2.375" style="402" customWidth="1"/>
    <col min="3064" max="3064" width="19.375" style="402" customWidth="1"/>
    <col min="3065" max="3065" width="2.375" style="402" customWidth="1"/>
    <col min="3066" max="3066" width="19.375" style="402" customWidth="1"/>
    <col min="3067" max="3067" width="19.375" style="402"/>
    <col min="3068" max="3068" width="6.375" style="402" customWidth="1"/>
    <col min="3069" max="3069" width="19.375" style="402" customWidth="1"/>
    <col min="3070" max="3070" width="2.375" style="402" customWidth="1"/>
    <col min="3071" max="3071" width="19.375" style="402" customWidth="1"/>
    <col min="3072" max="3072" width="2.375" style="402" customWidth="1"/>
    <col min="3073" max="3073" width="19.375" style="402"/>
    <col min="3074" max="3074" width="6.375" style="402" customWidth="1"/>
    <col min="3075" max="3075" width="19.375" style="402" customWidth="1"/>
    <col min="3076" max="3076" width="2.375" style="402" customWidth="1"/>
    <col min="3077" max="3077" width="19.375" style="402" customWidth="1"/>
    <col min="3078" max="3078" width="2.375" style="402" customWidth="1"/>
    <col min="3079" max="3079" width="19.375" style="402" customWidth="1"/>
    <col min="3080" max="3080" width="6.375" style="402" customWidth="1"/>
    <col min="3081" max="3081" width="19.375" style="402" customWidth="1"/>
    <col min="3082" max="3082" width="2.25" style="402" customWidth="1"/>
    <col min="3083" max="3083" width="19.375" style="402"/>
    <col min="3084" max="3084" width="2.25" style="402" customWidth="1"/>
    <col min="3085" max="3310" width="19.375" style="402"/>
    <col min="3311" max="3311" width="6.375" style="402" customWidth="1"/>
    <col min="3312" max="3312" width="10.375" style="402" customWidth="1"/>
    <col min="3313" max="3313" width="6.25" style="402" customWidth="1"/>
    <col min="3314" max="3314" width="35.375" style="402" customWidth="1"/>
    <col min="3315" max="3315" width="4.75" style="402" customWidth="1"/>
    <col min="3316" max="3316" width="39" style="402" customWidth="1"/>
    <col min="3317" max="3317" width="5" style="402" customWidth="1"/>
    <col min="3318" max="3318" width="19.375" style="402" customWidth="1"/>
    <col min="3319" max="3319" width="2.375" style="402" customWidth="1"/>
    <col min="3320" max="3320" width="19.375" style="402" customWidth="1"/>
    <col min="3321" max="3321" width="2.375" style="402" customWidth="1"/>
    <col min="3322" max="3322" width="19.375" style="402" customWidth="1"/>
    <col min="3323" max="3323" width="19.375" style="402"/>
    <col min="3324" max="3324" width="6.375" style="402" customWidth="1"/>
    <col min="3325" max="3325" width="19.375" style="402" customWidth="1"/>
    <col min="3326" max="3326" width="2.375" style="402" customWidth="1"/>
    <col min="3327" max="3327" width="19.375" style="402" customWidth="1"/>
    <col min="3328" max="3328" width="2.375" style="402" customWidth="1"/>
    <col min="3329" max="3329" width="19.375" style="402"/>
    <col min="3330" max="3330" width="6.375" style="402" customWidth="1"/>
    <col min="3331" max="3331" width="19.375" style="402" customWidth="1"/>
    <col min="3332" max="3332" width="2.375" style="402" customWidth="1"/>
    <col min="3333" max="3333" width="19.375" style="402" customWidth="1"/>
    <col min="3334" max="3334" width="2.375" style="402" customWidth="1"/>
    <col min="3335" max="3335" width="19.375" style="402" customWidth="1"/>
    <col min="3336" max="3336" width="6.375" style="402" customWidth="1"/>
    <col min="3337" max="3337" width="19.375" style="402" customWidth="1"/>
    <col min="3338" max="3338" width="2.25" style="402" customWidth="1"/>
    <col min="3339" max="3339" width="19.375" style="402"/>
    <col min="3340" max="3340" width="2.25" style="402" customWidth="1"/>
    <col min="3341" max="3566" width="19.375" style="402"/>
    <col min="3567" max="3567" width="6.375" style="402" customWidth="1"/>
    <col min="3568" max="3568" width="10.375" style="402" customWidth="1"/>
    <col min="3569" max="3569" width="6.25" style="402" customWidth="1"/>
    <col min="3570" max="3570" width="35.375" style="402" customWidth="1"/>
    <col min="3571" max="3571" width="4.75" style="402" customWidth="1"/>
    <col min="3572" max="3572" width="39" style="402" customWidth="1"/>
    <col min="3573" max="3573" width="5" style="402" customWidth="1"/>
    <col min="3574" max="3574" width="19.375" style="402" customWidth="1"/>
    <col min="3575" max="3575" width="2.375" style="402" customWidth="1"/>
    <col min="3576" max="3576" width="19.375" style="402" customWidth="1"/>
    <col min="3577" max="3577" width="2.375" style="402" customWidth="1"/>
    <col min="3578" max="3578" width="19.375" style="402" customWidth="1"/>
    <col min="3579" max="3579" width="19.375" style="402"/>
    <col min="3580" max="3580" width="6.375" style="402" customWidth="1"/>
    <col min="3581" max="3581" width="19.375" style="402" customWidth="1"/>
    <col min="3582" max="3582" width="2.375" style="402" customWidth="1"/>
    <col min="3583" max="3583" width="19.375" style="402" customWidth="1"/>
    <col min="3584" max="3584" width="2.375" style="402" customWidth="1"/>
    <col min="3585" max="3585" width="19.375" style="402"/>
    <col min="3586" max="3586" width="6.375" style="402" customWidth="1"/>
    <col min="3587" max="3587" width="19.375" style="402" customWidth="1"/>
    <col min="3588" max="3588" width="2.375" style="402" customWidth="1"/>
    <col min="3589" max="3589" width="19.375" style="402" customWidth="1"/>
    <col min="3590" max="3590" width="2.375" style="402" customWidth="1"/>
    <col min="3591" max="3591" width="19.375" style="402" customWidth="1"/>
    <col min="3592" max="3592" width="6.375" style="402" customWidth="1"/>
    <col min="3593" max="3593" width="19.375" style="402" customWidth="1"/>
    <col min="3594" max="3594" width="2.25" style="402" customWidth="1"/>
    <col min="3595" max="3595" width="19.375" style="402"/>
    <col min="3596" max="3596" width="2.25" style="402" customWidth="1"/>
    <col min="3597" max="3822" width="19.375" style="402"/>
    <col min="3823" max="3823" width="6.375" style="402" customWidth="1"/>
    <col min="3824" max="3824" width="10.375" style="402" customWidth="1"/>
    <col min="3825" max="3825" width="6.25" style="402" customWidth="1"/>
    <col min="3826" max="3826" width="35.375" style="402" customWidth="1"/>
    <col min="3827" max="3827" width="4.75" style="402" customWidth="1"/>
    <col min="3828" max="3828" width="39" style="402" customWidth="1"/>
    <col min="3829" max="3829" width="5" style="402" customWidth="1"/>
    <col min="3830" max="3830" width="19.375" style="402" customWidth="1"/>
    <col min="3831" max="3831" width="2.375" style="402" customWidth="1"/>
    <col min="3832" max="3832" width="19.375" style="402" customWidth="1"/>
    <col min="3833" max="3833" width="2.375" style="402" customWidth="1"/>
    <col min="3834" max="3834" width="19.375" style="402" customWidth="1"/>
    <col min="3835" max="3835" width="19.375" style="402"/>
    <col min="3836" max="3836" width="6.375" style="402" customWidth="1"/>
    <col min="3837" max="3837" width="19.375" style="402" customWidth="1"/>
    <col min="3838" max="3838" width="2.375" style="402" customWidth="1"/>
    <col min="3839" max="3839" width="19.375" style="402" customWidth="1"/>
    <col min="3840" max="3840" width="2.375" style="402" customWidth="1"/>
    <col min="3841" max="3841" width="19.375" style="402"/>
    <col min="3842" max="3842" width="6.375" style="402" customWidth="1"/>
    <col min="3843" max="3843" width="19.375" style="402" customWidth="1"/>
    <col min="3844" max="3844" width="2.375" style="402" customWidth="1"/>
    <col min="3845" max="3845" width="19.375" style="402" customWidth="1"/>
    <col min="3846" max="3846" width="2.375" style="402" customWidth="1"/>
    <col min="3847" max="3847" width="19.375" style="402" customWidth="1"/>
    <col min="3848" max="3848" width="6.375" style="402" customWidth="1"/>
    <col min="3849" max="3849" width="19.375" style="402" customWidth="1"/>
    <col min="3850" max="3850" width="2.25" style="402" customWidth="1"/>
    <col min="3851" max="3851" width="19.375" style="402"/>
    <col min="3852" max="3852" width="2.25" style="402" customWidth="1"/>
    <col min="3853" max="4078" width="19.375" style="402"/>
    <col min="4079" max="4079" width="6.375" style="402" customWidth="1"/>
    <col min="4080" max="4080" width="10.375" style="402" customWidth="1"/>
    <col min="4081" max="4081" width="6.25" style="402" customWidth="1"/>
    <col min="4082" max="4082" width="35.375" style="402" customWidth="1"/>
    <col min="4083" max="4083" width="4.75" style="402" customWidth="1"/>
    <col min="4084" max="4084" width="39" style="402" customWidth="1"/>
    <col min="4085" max="4085" width="5" style="402" customWidth="1"/>
    <col min="4086" max="4086" width="19.375" style="402" customWidth="1"/>
    <col min="4087" max="4087" width="2.375" style="402" customWidth="1"/>
    <col min="4088" max="4088" width="19.375" style="402" customWidth="1"/>
    <col min="4089" max="4089" width="2.375" style="402" customWidth="1"/>
    <col min="4090" max="4090" width="19.375" style="402" customWidth="1"/>
    <col min="4091" max="4091" width="19.375" style="402"/>
    <col min="4092" max="4092" width="6.375" style="402" customWidth="1"/>
    <col min="4093" max="4093" width="19.375" style="402" customWidth="1"/>
    <col min="4094" max="4094" width="2.375" style="402" customWidth="1"/>
    <col min="4095" max="4095" width="19.375" style="402" customWidth="1"/>
    <col min="4096" max="4096" width="2.375" style="402" customWidth="1"/>
    <col min="4097" max="4097" width="19.375" style="402"/>
    <col min="4098" max="4098" width="6.375" style="402" customWidth="1"/>
    <col min="4099" max="4099" width="19.375" style="402" customWidth="1"/>
    <col min="4100" max="4100" width="2.375" style="402" customWidth="1"/>
    <col min="4101" max="4101" width="19.375" style="402" customWidth="1"/>
    <col min="4102" max="4102" width="2.375" style="402" customWidth="1"/>
    <col min="4103" max="4103" width="19.375" style="402" customWidth="1"/>
    <col min="4104" max="4104" width="6.375" style="402" customWidth="1"/>
    <col min="4105" max="4105" width="19.375" style="402" customWidth="1"/>
    <col min="4106" max="4106" width="2.25" style="402" customWidth="1"/>
    <col min="4107" max="4107" width="19.375" style="402"/>
    <col min="4108" max="4108" width="2.25" style="402" customWidth="1"/>
    <col min="4109" max="4334" width="19.375" style="402"/>
    <col min="4335" max="4335" width="6.375" style="402" customWidth="1"/>
    <col min="4336" max="4336" width="10.375" style="402" customWidth="1"/>
    <col min="4337" max="4337" width="6.25" style="402" customWidth="1"/>
    <col min="4338" max="4338" width="35.375" style="402" customWidth="1"/>
    <col min="4339" max="4339" width="4.75" style="402" customWidth="1"/>
    <col min="4340" max="4340" width="39" style="402" customWidth="1"/>
    <col min="4341" max="4341" width="5" style="402" customWidth="1"/>
    <col min="4342" max="4342" width="19.375" style="402" customWidth="1"/>
    <col min="4343" max="4343" width="2.375" style="402" customWidth="1"/>
    <col min="4344" max="4344" width="19.375" style="402" customWidth="1"/>
    <col min="4345" max="4345" width="2.375" style="402" customWidth="1"/>
    <col min="4346" max="4346" width="19.375" style="402" customWidth="1"/>
    <col min="4347" max="4347" width="19.375" style="402"/>
    <col min="4348" max="4348" width="6.375" style="402" customWidth="1"/>
    <col min="4349" max="4349" width="19.375" style="402" customWidth="1"/>
    <col min="4350" max="4350" width="2.375" style="402" customWidth="1"/>
    <col min="4351" max="4351" width="19.375" style="402" customWidth="1"/>
    <col min="4352" max="4352" width="2.375" style="402" customWidth="1"/>
    <col min="4353" max="4353" width="19.375" style="402"/>
    <col min="4354" max="4354" width="6.375" style="402" customWidth="1"/>
    <col min="4355" max="4355" width="19.375" style="402" customWidth="1"/>
    <col min="4356" max="4356" width="2.375" style="402" customWidth="1"/>
    <col min="4357" max="4357" width="19.375" style="402" customWidth="1"/>
    <col min="4358" max="4358" width="2.375" style="402" customWidth="1"/>
    <col min="4359" max="4359" width="19.375" style="402" customWidth="1"/>
    <col min="4360" max="4360" width="6.375" style="402" customWidth="1"/>
    <col min="4361" max="4361" width="19.375" style="402" customWidth="1"/>
    <col min="4362" max="4362" width="2.25" style="402" customWidth="1"/>
    <col min="4363" max="4363" width="19.375" style="402"/>
    <col min="4364" max="4364" width="2.25" style="402" customWidth="1"/>
    <col min="4365" max="4590" width="19.375" style="402"/>
    <col min="4591" max="4591" width="6.375" style="402" customWidth="1"/>
    <col min="4592" max="4592" width="10.375" style="402" customWidth="1"/>
    <col min="4593" max="4593" width="6.25" style="402" customWidth="1"/>
    <col min="4594" max="4594" width="35.375" style="402" customWidth="1"/>
    <col min="4595" max="4595" width="4.75" style="402" customWidth="1"/>
    <col min="4596" max="4596" width="39" style="402" customWidth="1"/>
    <col min="4597" max="4597" width="5" style="402" customWidth="1"/>
    <col min="4598" max="4598" width="19.375" style="402" customWidth="1"/>
    <col min="4599" max="4599" width="2.375" style="402" customWidth="1"/>
    <col min="4600" max="4600" width="19.375" style="402" customWidth="1"/>
    <col min="4601" max="4601" width="2.375" style="402" customWidth="1"/>
    <col min="4602" max="4602" width="19.375" style="402" customWidth="1"/>
    <col min="4603" max="4603" width="19.375" style="402"/>
    <col min="4604" max="4604" width="6.375" style="402" customWidth="1"/>
    <col min="4605" max="4605" width="19.375" style="402" customWidth="1"/>
    <col min="4606" max="4606" width="2.375" style="402" customWidth="1"/>
    <col min="4607" max="4607" width="19.375" style="402" customWidth="1"/>
    <col min="4608" max="4608" width="2.375" style="402" customWidth="1"/>
    <col min="4609" max="4609" width="19.375" style="402"/>
    <col min="4610" max="4610" width="6.375" style="402" customWidth="1"/>
    <col min="4611" max="4611" width="19.375" style="402" customWidth="1"/>
    <col min="4612" max="4612" width="2.375" style="402" customWidth="1"/>
    <col min="4613" max="4613" width="19.375" style="402" customWidth="1"/>
    <col min="4614" max="4614" width="2.375" style="402" customWidth="1"/>
    <col min="4615" max="4615" width="19.375" style="402" customWidth="1"/>
    <col min="4616" max="4616" width="6.375" style="402" customWidth="1"/>
    <col min="4617" max="4617" width="19.375" style="402" customWidth="1"/>
    <col min="4618" max="4618" width="2.25" style="402" customWidth="1"/>
    <col min="4619" max="4619" width="19.375" style="402"/>
    <col min="4620" max="4620" width="2.25" style="402" customWidth="1"/>
    <col min="4621" max="4846" width="19.375" style="402"/>
    <col min="4847" max="4847" width="6.375" style="402" customWidth="1"/>
    <col min="4848" max="4848" width="10.375" style="402" customWidth="1"/>
    <col min="4849" max="4849" width="6.25" style="402" customWidth="1"/>
    <col min="4850" max="4850" width="35.375" style="402" customWidth="1"/>
    <col min="4851" max="4851" width="4.75" style="402" customWidth="1"/>
    <col min="4852" max="4852" width="39" style="402" customWidth="1"/>
    <col min="4853" max="4853" width="5" style="402" customWidth="1"/>
    <col min="4854" max="4854" width="19.375" style="402" customWidth="1"/>
    <col min="4855" max="4855" width="2.375" style="402" customWidth="1"/>
    <col min="4856" max="4856" width="19.375" style="402" customWidth="1"/>
    <col min="4857" max="4857" width="2.375" style="402" customWidth="1"/>
    <col min="4858" max="4858" width="19.375" style="402" customWidth="1"/>
    <col min="4859" max="4859" width="19.375" style="402"/>
    <col min="4860" max="4860" width="6.375" style="402" customWidth="1"/>
    <col min="4861" max="4861" width="19.375" style="402" customWidth="1"/>
    <col min="4862" max="4862" width="2.375" style="402" customWidth="1"/>
    <col min="4863" max="4863" width="19.375" style="402" customWidth="1"/>
    <col min="4864" max="4864" width="2.375" style="402" customWidth="1"/>
    <col min="4865" max="4865" width="19.375" style="402"/>
    <col min="4866" max="4866" width="6.375" style="402" customWidth="1"/>
    <col min="4867" max="4867" width="19.375" style="402" customWidth="1"/>
    <col min="4868" max="4868" width="2.375" style="402" customWidth="1"/>
    <col min="4869" max="4869" width="19.375" style="402" customWidth="1"/>
    <col min="4870" max="4870" width="2.375" style="402" customWidth="1"/>
    <col min="4871" max="4871" width="19.375" style="402" customWidth="1"/>
    <col min="4872" max="4872" width="6.375" style="402" customWidth="1"/>
    <col min="4873" max="4873" width="19.375" style="402" customWidth="1"/>
    <col min="4874" max="4874" width="2.25" style="402" customWidth="1"/>
    <col min="4875" max="4875" width="19.375" style="402"/>
    <col min="4876" max="4876" width="2.25" style="402" customWidth="1"/>
    <col min="4877" max="5102" width="19.375" style="402"/>
    <col min="5103" max="5103" width="6.375" style="402" customWidth="1"/>
    <col min="5104" max="5104" width="10.375" style="402" customWidth="1"/>
    <col min="5105" max="5105" width="6.25" style="402" customWidth="1"/>
    <col min="5106" max="5106" width="35.375" style="402" customWidth="1"/>
    <col min="5107" max="5107" width="4.75" style="402" customWidth="1"/>
    <col min="5108" max="5108" width="39" style="402" customWidth="1"/>
    <col min="5109" max="5109" width="5" style="402" customWidth="1"/>
    <col min="5110" max="5110" width="19.375" style="402" customWidth="1"/>
    <col min="5111" max="5111" width="2.375" style="402" customWidth="1"/>
    <col min="5112" max="5112" width="19.375" style="402" customWidth="1"/>
    <col min="5113" max="5113" width="2.375" style="402" customWidth="1"/>
    <col min="5114" max="5114" width="19.375" style="402" customWidth="1"/>
    <col min="5115" max="5115" width="19.375" style="402"/>
    <col min="5116" max="5116" width="6.375" style="402" customWidth="1"/>
    <col min="5117" max="5117" width="19.375" style="402" customWidth="1"/>
    <col min="5118" max="5118" width="2.375" style="402" customWidth="1"/>
    <col min="5119" max="5119" width="19.375" style="402" customWidth="1"/>
    <col min="5120" max="5120" width="2.375" style="402" customWidth="1"/>
    <col min="5121" max="5121" width="19.375" style="402"/>
    <col min="5122" max="5122" width="6.375" style="402" customWidth="1"/>
    <col min="5123" max="5123" width="19.375" style="402" customWidth="1"/>
    <col min="5124" max="5124" width="2.375" style="402" customWidth="1"/>
    <col min="5125" max="5125" width="19.375" style="402" customWidth="1"/>
    <col min="5126" max="5126" width="2.375" style="402" customWidth="1"/>
    <col min="5127" max="5127" width="19.375" style="402" customWidth="1"/>
    <col min="5128" max="5128" width="6.375" style="402" customWidth="1"/>
    <col min="5129" max="5129" width="19.375" style="402" customWidth="1"/>
    <col min="5130" max="5130" width="2.25" style="402" customWidth="1"/>
    <col min="5131" max="5131" width="19.375" style="402"/>
    <col min="5132" max="5132" width="2.25" style="402" customWidth="1"/>
    <col min="5133" max="5358" width="19.375" style="402"/>
    <col min="5359" max="5359" width="6.375" style="402" customWidth="1"/>
    <col min="5360" max="5360" width="10.375" style="402" customWidth="1"/>
    <col min="5361" max="5361" width="6.25" style="402" customWidth="1"/>
    <col min="5362" max="5362" width="35.375" style="402" customWidth="1"/>
    <col min="5363" max="5363" width="4.75" style="402" customWidth="1"/>
    <col min="5364" max="5364" width="39" style="402" customWidth="1"/>
    <col min="5365" max="5365" width="5" style="402" customWidth="1"/>
    <col min="5366" max="5366" width="19.375" style="402" customWidth="1"/>
    <col min="5367" max="5367" width="2.375" style="402" customWidth="1"/>
    <col min="5368" max="5368" width="19.375" style="402" customWidth="1"/>
    <col min="5369" max="5369" width="2.375" style="402" customWidth="1"/>
    <col min="5370" max="5370" width="19.375" style="402" customWidth="1"/>
    <col min="5371" max="5371" width="19.375" style="402"/>
    <col min="5372" max="5372" width="6.375" style="402" customWidth="1"/>
    <col min="5373" max="5373" width="19.375" style="402" customWidth="1"/>
    <col min="5374" max="5374" width="2.375" style="402" customWidth="1"/>
    <col min="5375" max="5375" width="19.375" style="402" customWidth="1"/>
    <col min="5376" max="5376" width="2.375" style="402" customWidth="1"/>
    <col min="5377" max="5377" width="19.375" style="402"/>
    <col min="5378" max="5378" width="6.375" style="402" customWidth="1"/>
    <col min="5379" max="5379" width="19.375" style="402" customWidth="1"/>
    <col min="5380" max="5380" width="2.375" style="402" customWidth="1"/>
    <col min="5381" max="5381" width="19.375" style="402" customWidth="1"/>
    <col min="5382" max="5382" width="2.375" style="402" customWidth="1"/>
    <col min="5383" max="5383" width="19.375" style="402" customWidth="1"/>
    <col min="5384" max="5384" width="6.375" style="402" customWidth="1"/>
    <col min="5385" max="5385" width="19.375" style="402" customWidth="1"/>
    <col min="5386" max="5386" width="2.25" style="402" customWidth="1"/>
    <col min="5387" max="5387" width="19.375" style="402"/>
    <col min="5388" max="5388" width="2.25" style="402" customWidth="1"/>
    <col min="5389" max="5614" width="19.375" style="402"/>
    <col min="5615" max="5615" width="6.375" style="402" customWidth="1"/>
    <col min="5616" max="5616" width="10.375" style="402" customWidth="1"/>
    <col min="5617" max="5617" width="6.25" style="402" customWidth="1"/>
    <col min="5618" max="5618" width="35.375" style="402" customWidth="1"/>
    <col min="5619" max="5619" width="4.75" style="402" customWidth="1"/>
    <col min="5620" max="5620" width="39" style="402" customWidth="1"/>
    <col min="5621" max="5621" width="5" style="402" customWidth="1"/>
    <col min="5622" max="5622" width="19.375" style="402" customWidth="1"/>
    <col min="5623" max="5623" width="2.375" style="402" customWidth="1"/>
    <col min="5624" max="5624" width="19.375" style="402" customWidth="1"/>
    <col min="5625" max="5625" width="2.375" style="402" customWidth="1"/>
    <col min="5626" max="5626" width="19.375" style="402" customWidth="1"/>
    <col min="5627" max="5627" width="19.375" style="402"/>
    <col min="5628" max="5628" width="6.375" style="402" customWidth="1"/>
    <col min="5629" max="5629" width="19.375" style="402" customWidth="1"/>
    <col min="5630" max="5630" width="2.375" style="402" customWidth="1"/>
    <col min="5631" max="5631" width="19.375" style="402" customWidth="1"/>
    <col min="5632" max="5632" width="2.375" style="402" customWidth="1"/>
    <col min="5633" max="5633" width="19.375" style="402"/>
    <col min="5634" max="5634" width="6.375" style="402" customWidth="1"/>
    <col min="5635" max="5635" width="19.375" style="402" customWidth="1"/>
    <col min="5636" max="5636" width="2.375" style="402" customWidth="1"/>
    <col min="5637" max="5637" width="19.375" style="402" customWidth="1"/>
    <col min="5638" max="5638" width="2.375" style="402" customWidth="1"/>
    <col min="5639" max="5639" width="19.375" style="402" customWidth="1"/>
    <col min="5640" max="5640" width="6.375" style="402" customWidth="1"/>
    <col min="5641" max="5641" width="19.375" style="402" customWidth="1"/>
    <col min="5642" max="5642" width="2.25" style="402" customWidth="1"/>
    <col min="5643" max="5643" width="19.375" style="402"/>
    <col min="5644" max="5644" width="2.25" style="402" customWidth="1"/>
    <col min="5645" max="5870" width="19.375" style="402"/>
    <col min="5871" max="5871" width="6.375" style="402" customWidth="1"/>
    <col min="5872" max="5872" width="10.375" style="402" customWidth="1"/>
    <col min="5873" max="5873" width="6.25" style="402" customWidth="1"/>
    <col min="5874" max="5874" width="35.375" style="402" customWidth="1"/>
    <col min="5875" max="5875" width="4.75" style="402" customWidth="1"/>
    <col min="5876" max="5876" width="39" style="402" customWidth="1"/>
    <col min="5877" max="5877" width="5" style="402" customWidth="1"/>
    <col min="5878" max="5878" width="19.375" style="402" customWidth="1"/>
    <col min="5879" max="5879" width="2.375" style="402" customWidth="1"/>
    <col min="5880" max="5880" width="19.375" style="402" customWidth="1"/>
    <col min="5881" max="5881" width="2.375" style="402" customWidth="1"/>
    <col min="5882" max="5882" width="19.375" style="402" customWidth="1"/>
    <col min="5883" max="5883" width="19.375" style="402"/>
    <col min="5884" max="5884" width="6.375" style="402" customWidth="1"/>
    <col min="5885" max="5885" width="19.375" style="402" customWidth="1"/>
    <col min="5886" max="5886" width="2.375" style="402" customWidth="1"/>
    <col min="5887" max="5887" width="19.375" style="402" customWidth="1"/>
    <col min="5888" max="5888" width="2.375" style="402" customWidth="1"/>
    <col min="5889" max="5889" width="19.375" style="402"/>
    <col min="5890" max="5890" width="6.375" style="402" customWidth="1"/>
    <col min="5891" max="5891" width="19.375" style="402" customWidth="1"/>
    <col min="5892" max="5892" width="2.375" style="402" customWidth="1"/>
    <col min="5893" max="5893" width="19.375" style="402" customWidth="1"/>
    <col min="5894" max="5894" width="2.375" style="402" customWidth="1"/>
    <col min="5895" max="5895" width="19.375" style="402" customWidth="1"/>
    <col min="5896" max="5896" width="6.375" style="402" customWidth="1"/>
    <col min="5897" max="5897" width="19.375" style="402" customWidth="1"/>
    <col min="5898" max="5898" width="2.25" style="402" customWidth="1"/>
    <col min="5899" max="5899" width="19.375" style="402"/>
    <col min="5900" max="5900" width="2.25" style="402" customWidth="1"/>
    <col min="5901" max="6126" width="19.375" style="402"/>
    <col min="6127" max="6127" width="6.375" style="402" customWidth="1"/>
    <col min="6128" max="6128" width="10.375" style="402" customWidth="1"/>
    <col min="6129" max="6129" width="6.25" style="402" customWidth="1"/>
    <col min="6130" max="6130" width="35.375" style="402" customWidth="1"/>
    <col min="6131" max="6131" width="4.75" style="402" customWidth="1"/>
    <col min="6132" max="6132" width="39" style="402" customWidth="1"/>
    <col min="6133" max="6133" width="5" style="402" customWidth="1"/>
    <col min="6134" max="6134" width="19.375" style="402" customWidth="1"/>
    <col min="6135" max="6135" width="2.375" style="402" customWidth="1"/>
    <col min="6136" max="6136" width="19.375" style="402" customWidth="1"/>
    <col min="6137" max="6137" width="2.375" style="402" customWidth="1"/>
    <col min="6138" max="6138" width="19.375" style="402" customWidth="1"/>
    <col min="6139" max="6139" width="19.375" style="402"/>
    <col min="6140" max="6140" width="6.375" style="402" customWidth="1"/>
    <col min="6141" max="6141" width="19.375" style="402" customWidth="1"/>
    <col min="6142" max="6142" width="2.375" style="402" customWidth="1"/>
    <col min="6143" max="6143" width="19.375" style="402" customWidth="1"/>
    <col min="6144" max="6144" width="2.375" style="402" customWidth="1"/>
    <col min="6145" max="6145" width="19.375" style="402"/>
    <col min="6146" max="6146" width="6.375" style="402" customWidth="1"/>
    <col min="6147" max="6147" width="19.375" style="402" customWidth="1"/>
    <col min="6148" max="6148" width="2.375" style="402" customWidth="1"/>
    <col min="6149" max="6149" width="19.375" style="402" customWidth="1"/>
    <col min="6150" max="6150" width="2.375" style="402" customWidth="1"/>
    <col min="6151" max="6151" width="19.375" style="402" customWidth="1"/>
    <col min="6152" max="6152" width="6.375" style="402" customWidth="1"/>
    <col min="6153" max="6153" width="19.375" style="402" customWidth="1"/>
    <col min="6154" max="6154" width="2.25" style="402" customWidth="1"/>
    <col min="6155" max="6155" width="19.375" style="402"/>
    <col min="6156" max="6156" width="2.25" style="402" customWidth="1"/>
    <col min="6157" max="6382" width="19.375" style="402"/>
    <col min="6383" max="6383" width="6.375" style="402" customWidth="1"/>
    <col min="6384" max="6384" width="10.375" style="402" customWidth="1"/>
    <col min="6385" max="6385" width="6.25" style="402" customWidth="1"/>
    <col min="6386" max="6386" width="35.375" style="402" customWidth="1"/>
    <col min="6387" max="6387" width="4.75" style="402" customWidth="1"/>
    <col min="6388" max="6388" width="39" style="402" customWidth="1"/>
    <col min="6389" max="6389" width="5" style="402" customWidth="1"/>
    <col min="6390" max="6390" width="19.375" style="402" customWidth="1"/>
    <col min="6391" max="6391" width="2.375" style="402" customWidth="1"/>
    <col min="6392" max="6392" width="19.375" style="402" customWidth="1"/>
    <col min="6393" max="6393" width="2.375" style="402" customWidth="1"/>
    <col min="6394" max="6394" width="19.375" style="402" customWidth="1"/>
    <col min="6395" max="6395" width="19.375" style="402"/>
    <col min="6396" max="6396" width="6.375" style="402" customWidth="1"/>
    <col min="6397" max="6397" width="19.375" style="402" customWidth="1"/>
    <col min="6398" max="6398" width="2.375" style="402" customWidth="1"/>
    <col min="6399" max="6399" width="19.375" style="402" customWidth="1"/>
    <col min="6400" max="6400" width="2.375" style="402" customWidth="1"/>
    <col min="6401" max="6401" width="19.375" style="402"/>
    <col min="6402" max="6402" width="6.375" style="402" customWidth="1"/>
    <col min="6403" max="6403" width="19.375" style="402" customWidth="1"/>
    <col min="6404" max="6404" width="2.375" style="402" customWidth="1"/>
    <col min="6405" max="6405" width="19.375" style="402" customWidth="1"/>
    <col min="6406" max="6406" width="2.375" style="402" customWidth="1"/>
    <col min="6407" max="6407" width="19.375" style="402" customWidth="1"/>
    <col min="6408" max="6408" width="6.375" style="402" customWidth="1"/>
    <col min="6409" max="6409" width="19.375" style="402" customWidth="1"/>
    <col min="6410" max="6410" width="2.25" style="402" customWidth="1"/>
    <col min="6411" max="6411" width="19.375" style="402"/>
    <col min="6412" max="6412" width="2.25" style="402" customWidth="1"/>
    <col min="6413" max="6638" width="19.375" style="402"/>
    <col min="6639" max="6639" width="6.375" style="402" customWidth="1"/>
    <col min="6640" max="6640" width="10.375" style="402" customWidth="1"/>
    <col min="6641" max="6641" width="6.25" style="402" customWidth="1"/>
    <col min="6642" max="6642" width="35.375" style="402" customWidth="1"/>
    <col min="6643" max="6643" width="4.75" style="402" customWidth="1"/>
    <col min="6644" max="6644" width="39" style="402" customWidth="1"/>
    <col min="6645" max="6645" width="5" style="402" customWidth="1"/>
    <col min="6646" max="6646" width="19.375" style="402" customWidth="1"/>
    <col min="6647" max="6647" width="2.375" style="402" customWidth="1"/>
    <col min="6648" max="6648" width="19.375" style="402" customWidth="1"/>
    <col min="6649" max="6649" width="2.375" style="402" customWidth="1"/>
    <col min="6650" max="6650" width="19.375" style="402" customWidth="1"/>
    <col min="6651" max="6651" width="19.375" style="402"/>
    <col min="6652" max="6652" width="6.375" style="402" customWidth="1"/>
    <col min="6653" max="6653" width="19.375" style="402" customWidth="1"/>
    <col min="6654" max="6654" width="2.375" style="402" customWidth="1"/>
    <col min="6655" max="6655" width="19.375" style="402" customWidth="1"/>
    <col min="6656" max="6656" width="2.375" style="402" customWidth="1"/>
    <col min="6657" max="6657" width="19.375" style="402"/>
    <col min="6658" max="6658" width="6.375" style="402" customWidth="1"/>
    <col min="6659" max="6659" width="19.375" style="402" customWidth="1"/>
    <col min="6660" max="6660" width="2.375" style="402" customWidth="1"/>
    <col min="6661" max="6661" width="19.375" style="402" customWidth="1"/>
    <col min="6662" max="6662" width="2.375" style="402" customWidth="1"/>
    <col min="6663" max="6663" width="19.375" style="402" customWidth="1"/>
    <col min="6664" max="6664" width="6.375" style="402" customWidth="1"/>
    <col min="6665" max="6665" width="19.375" style="402" customWidth="1"/>
    <col min="6666" max="6666" width="2.25" style="402" customWidth="1"/>
    <col min="6667" max="6667" width="19.375" style="402"/>
    <col min="6668" max="6668" width="2.25" style="402" customWidth="1"/>
    <col min="6669" max="6894" width="19.375" style="402"/>
    <col min="6895" max="6895" width="6.375" style="402" customWidth="1"/>
    <col min="6896" max="6896" width="10.375" style="402" customWidth="1"/>
    <col min="6897" max="6897" width="6.25" style="402" customWidth="1"/>
    <col min="6898" max="6898" width="35.375" style="402" customWidth="1"/>
    <col min="6899" max="6899" width="4.75" style="402" customWidth="1"/>
    <col min="6900" max="6900" width="39" style="402" customWidth="1"/>
    <col min="6901" max="6901" width="5" style="402" customWidth="1"/>
    <col min="6902" max="6902" width="19.375" style="402" customWidth="1"/>
    <col min="6903" max="6903" width="2.375" style="402" customWidth="1"/>
    <col min="6904" max="6904" width="19.375" style="402" customWidth="1"/>
    <col min="6905" max="6905" width="2.375" style="402" customWidth="1"/>
    <col min="6906" max="6906" width="19.375" style="402" customWidth="1"/>
    <col min="6907" max="6907" width="19.375" style="402"/>
    <col min="6908" max="6908" width="6.375" style="402" customWidth="1"/>
    <col min="6909" max="6909" width="19.375" style="402" customWidth="1"/>
    <col min="6910" max="6910" width="2.375" style="402" customWidth="1"/>
    <col min="6911" max="6911" width="19.375" style="402" customWidth="1"/>
    <col min="6912" max="6912" width="2.375" style="402" customWidth="1"/>
    <col min="6913" max="6913" width="19.375" style="402"/>
    <col min="6914" max="6914" width="6.375" style="402" customWidth="1"/>
    <col min="6915" max="6915" width="19.375" style="402" customWidth="1"/>
    <col min="6916" max="6916" width="2.375" style="402" customWidth="1"/>
    <col min="6917" max="6917" width="19.375" style="402" customWidth="1"/>
    <col min="6918" max="6918" width="2.375" style="402" customWidth="1"/>
    <col min="6919" max="6919" width="19.375" style="402" customWidth="1"/>
    <col min="6920" max="6920" width="6.375" style="402" customWidth="1"/>
    <col min="6921" max="6921" width="19.375" style="402" customWidth="1"/>
    <col min="6922" max="6922" width="2.25" style="402" customWidth="1"/>
    <col min="6923" max="6923" width="19.375" style="402"/>
    <col min="6924" max="6924" width="2.25" style="402" customWidth="1"/>
    <col min="6925" max="7150" width="19.375" style="402"/>
    <col min="7151" max="7151" width="6.375" style="402" customWidth="1"/>
    <col min="7152" max="7152" width="10.375" style="402" customWidth="1"/>
    <col min="7153" max="7153" width="6.25" style="402" customWidth="1"/>
    <col min="7154" max="7154" width="35.375" style="402" customWidth="1"/>
    <col min="7155" max="7155" width="4.75" style="402" customWidth="1"/>
    <col min="7156" max="7156" width="39" style="402" customWidth="1"/>
    <col min="7157" max="7157" width="5" style="402" customWidth="1"/>
    <col min="7158" max="7158" width="19.375" style="402" customWidth="1"/>
    <col min="7159" max="7159" width="2.375" style="402" customWidth="1"/>
    <col min="7160" max="7160" width="19.375" style="402" customWidth="1"/>
    <col min="7161" max="7161" width="2.375" style="402" customWidth="1"/>
    <col min="7162" max="7162" width="19.375" style="402" customWidth="1"/>
    <col min="7163" max="7163" width="19.375" style="402"/>
    <col min="7164" max="7164" width="6.375" style="402" customWidth="1"/>
    <col min="7165" max="7165" width="19.375" style="402" customWidth="1"/>
    <col min="7166" max="7166" width="2.375" style="402" customWidth="1"/>
    <col min="7167" max="7167" width="19.375" style="402" customWidth="1"/>
    <col min="7168" max="7168" width="2.375" style="402" customWidth="1"/>
    <col min="7169" max="7169" width="19.375" style="402"/>
    <col min="7170" max="7170" width="6.375" style="402" customWidth="1"/>
    <col min="7171" max="7171" width="19.375" style="402" customWidth="1"/>
    <col min="7172" max="7172" width="2.375" style="402" customWidth="1"/>
    <col min="7173" max="7173" width="19.375" style="402" customWidth="1"/>
    <col min="7174" max="7174" width="2.375" style="402" customWidth="1"/>
    <col min="7175" max="7175" width="19.375" style="402" customWidth="1"/>
    <col min="7176" max="7176" width="6.375" style="402" customWidth="1"/>
    <col min="7177" max="7177" width="19.375" style="402" customWidth="1"/>
    <col min="7178" max="7178" width="2.25" style="402" customWidth="1"/>
    <col min="7179" max="7179" width="19.375" style="402"/>
    <col min="7180" max="7180" width="2.25" style="402" customWidth="1"/>
    <col min="7181" max="7406" width="19.375" style="402"/>
    <col min="7407" max="7407" width="6.375" style="402" customWidth="1"/>
    <col min="7408" max="7408" width="10.375" style="402" customWidth="1"/>
    <col min="7409" max="7409" width="6.25" style="402" customWidth="1"/>
    <col min="7410" max="7410" width="35.375" style="402" customWidth="1"/>
    <col min="7411" max="7411" width="4.75" style="402" customWidth="1"/>
    <col min="7412" max="7412" width="39" style="402" customWidth="1"/>
    <col min="7413" max="7413" width="5" style="402" customWidth="1"/>
    <col min="7414" max="7414" width="19.375" style="402" customWidth="1"/>
    <col min="7415" max="7415" width="2.375" style="402" customWidth="1"/>
    <col min="7416" max="7416" width="19.375" style="402" customWidth="1"/>
    <col min="7417" max="7417" width="2.375" style="402" customWidth="1"/>
    <col min="7418" max="7418" width="19.375" style="402" customWidth="1"/>
    <col min="7419" max="7419" width="19.375" style="402"/>
    <col min="7420" max="7420" width="6.375" style="402" customWidth="1"/>
    <col min="7421" max="7421" width="19.375" style="402" customWidth="1"/>
    <col min="7422" max="7422" width="2.375" style="402" customWidth="1"/>
    <col min="7423" max="7423" width="19.375" style="402" customWidth="1"/>
    <col min="7424" max="7424" width="2.375" style="402" customWidth="1"/>
    <col min="7425" max="7425" width="19.375" style="402"/>
    <col min="7426" max="7426" width="6.375" style="402" customWidth="1"/>
    <col min="7427" max="7427" width="19.375" style="402" customWidth="1"/>
    <col min="7428" max="7428" width="2.375" style="402" customWidth="1"/>
    <col min="7429" max="7429" width="19.375" style="402" customWidth="1"/>
    <col min="7430" max="7430" width="2.375" style="402" customWidth="1"/>
    <col min="7431" max="7431" width="19.375" style="402" customWidth="1"/>
    <col min="7432" max="7432" width="6.375" style="402" customWidth="1"/>
    <col min="7433" max="7433" width="19.375" style="402" customWidth="1"/>
    <col min="7434" max="7434" width="2.25" style="402" customWidth="1"/>
    <col min="7435" max="7435" width="19.375" style="402"/>
    <col min="7436" max="7436" width="2.25" style="402" customWidth="1"/>
    <col min="7437" max="7662" width="19.375" style="402"/>
    <col min="7663" max="7663" width="6.375" style="402" customWidth="1"/>
    <col min="7664" max="7664" width="10.375" style="402" customWidth="1"/>
    <col min="7665" max="7665" width="6.25" style="402" customWidth="1"/>
    <col min="7666" max="7666" width="35.375" style="402" customWidth="1"/>
    <col min="7667" max="7667" width="4.75" style="402" customWidth="1"/>
    <col min="7668" max="7668" width="39" style="402" customWidth="1"/>
    <col min="7669" max="7669" width="5" style="402" customWidth="1"/>
    <col min="7670" max="7670" width="19.375" style="402" customWidth="1"/>
    <col min="7671" max="7671" width="2.375" style="402" customWidth="1"/>
    <col min="7672" max="7672" width="19.375" style="402" customWidth="1"/>
    <col min="7673" max="7673" width="2.375" style="402" customWidth="1"/>
    <col min="7674" max="7674" width="19.375" style="402" customWidth="1"/>
    <col min="7675" max="7675" width="19.375" style="402"/>
    <col min="7676" max="7676" width="6.375" style="402" customWidth="1"/>
    <col min="7677" max="7677" width="19.375" style="402" customWidth="1"/>
    <col min="7678" max="7678" width="2.375" style="402" customWidth="1"/>
    <col min="7679" max="7679" width="19.375" style="402" customWidth="1"/>
    <col min="7680" max="7680" width="2.375" style="402" customWidth="1"/>
    <col min="7681" max="7681" width="19.375" style="402"/>
    <col min="7682" max="7682" width="6.375" style="402" customWidth="1"/>
    <col min="7683" max="7683" width="19.375" style="402" customWidth="1"/>
    <col min="7684" max="7684" width="2.375" style="402" customWidth="1"/>
    <col min="7685" max="7685" width="19.375" style="402" customWidth="1"/>
    <col min="7686" max="7686" width="2.375" style="402" customWidth="1"/>
    <col min="7687" max="7687" width="19.375" style="402" customWidth="1"/>
    <col min="7688" max="7688" width="6.375" style="402" customWidth="1"/>
    <col min="7689" max="7689" width="19.375" style="402" customWidth="1"/>
    <col min="7690" max="7690" width="2.25" style="402" customWidth="1"/>
    <col min="7691" max="7691" width="19.375" style="402"/>
    <col min="7692" max="7692" width="2.25" style="402" customWidth="1"/>
    <col min="7693" max="7918" width="19.375" style="402"/>
    <col min="7919" max="7919" width="6.375" style="402" customWidth="1"/>
    <col min="7920" max="7920" width="10.375" style="402" customWidth="1"/>
    <col min="7921" max="7921" width="6.25" style="402" customWidth="1"/>
    <col min="7922" max="7922" width="35.375" style="402" customWidth="1"/>
    <col min="7923" max="7923" width="4.75" style="402" customWidth="1"/>
    <col min="7924" max="7924" width="39" style="402" customWidth="1"/>
    <col min="7925" max="7925" width="5" style="402" customWidth="1"/>
    <col min="7926" max="7926" width="19.375" style="402" customWidth="1"/>
    <col min="7927" max="7927" width="2.375" style="402" customWidth="1"/>
    <col min="7928" max="7928" width="19.375" style="402" customWidth="1"/>
    <col min="7929" max="7929" width="2.375" style="402" customWidth="1"/>
    <col min="7930" max="7930" width="19.375" style="402" customWidth="1"/>
    <col min="7931" max="7931" width="19.375" style="402"/>
    <col min="7932" max="7932" width="6.375" style="402" customWidth="1"/>
    <col min="7933" max="7933" width="19.375" style="402" customWidth="1"/>
    <col min="7934" max="7934" width="2.375" style="402" customWidth="1"/>
    <col min="7935" max="7935" width="19.375" style="402" customWidth="1"/>
    <col min="7936" max="7936" width="2.375" style="402" customWidth="1"/>
    <col min="7937" max="7937" width="19.375" style="402"/>
    <col min="7938" max="7938" width="6.375" style="402" customWidth="1"/>
    <col min="7939" max="7939" width="19.375" style="402" customWidth="1"/>
    <col min="7940" max="7940" width="2.375" style="402" customWidth="1"/>
    <col min="7941" max="7941" width="19.375" style="402" customWidth="1"/>
    <col min="7942" max="7942" width="2.375" style="402" customWidth="1"/>
    <col min="7943" max="7943" width="19.375" style="402" customWidth="1"/>
    <col min="7944" max="7944" width="6.375" style="402" customWidth="1"/>
    <col min="7945" max="7945" width="19.375" style="402" customWidth="1"/>
    <col min="7946" max="7946" width="2.25" style="402" customWidth="1"/>
    <col min="7947" max="7947" width="19.375" style="402"/>
    <col min="7948" max="7948" width="2.25" style="402" customWidth="1"/>
    <col min="7949" max="8174" width="19.375" style="402"/>
    <col min="8175" max="8175" width="6.375" style="402" customWidth="1"/>
    <col min="8176" max="8176" width="10.375" style="402" customWidth="1"/>
    <col min="8177" max="8177" width="6.25" style="402" customWidth="1"/>
    <col min="8178" max="8178" width="35.375" style="402" customWidth="1"/>
    <col min="8179" max="8179" width="4.75" style="402" customWidth="1"/>
    <col min="8180" max="8180" width="39" style="402" customWidth="1"/>
    <col min="8181" max="8181" width="5" style="402" customWidth="1"/>
    <col min="8182" max="8182" width="19.375" style="402" customWidth="1"/>
    <col min="8183" max="8183" width="2.375" style="402" customWidth="1"/>
    <col min="8184" max="8184" width="19.375" style="402" customWidth="1"/>
    <col min="8185" max="8185" width="2.375" style="402" customWidth="1"/>
    <col min="8186" max="8186" width="19.375" style="402" customWidth="1"/>
    <col min="8187" max="8187" width="19.375" style="402"/>
    <col min="8188" max="8188" width="6.375" style="402" customWidth="1"/>
    <col min="8189" max="8189" width="19.375" style="402" customWidth="1"/>
    <col min="8190" max="8190" width="2.375" style="402" customWidth="1"/>
    <col min="8191" max="8191" width="19.375" style="402" customWidth="1"/>
    <col min="8192" max="8192" width="2.375" style="402" customWidth="1"/>
    <col min="8193" max="8193" width="19.375" style="402"/>
    <col min="8194" max="8194" width="6.375" style="402" customWidth="1"/>
    <col min="8195" max="8195" width="19.375" style="402" customWidth="1"/>
    <col min="8196" max="8196" width="2.375" style="402" customWidth="1"/>
    <col min="8197" max="8197" width="19.375" style="402" customWidth="1"/>
    <col min="8198" max="8198" width="2.375" style="402" customWidth="1"/>
    <col min="8199" max="8199" width="19.375" style="402" customWidth="1"/>
    <col min="8200" max="8200" width="6.375" style="402" customWidth="1"/>
    <col min="8201" max="8201" width="19.375" style="402" customWidth="1"/>
    <col min="8202" max="8202" width="2.25" style="402" customWidth="1"/>
    <col min="8203" max="8203" width="19.375" style="402"/>
    <col min="8204" max="8204" width="2.25" style="402" customWidth="1"/>
    <col min="8205" max="8430" width="19.375" style="402"/>
    <col min="8431" max="8431" width="6.375" style="402" customWidth="1"/>
    <col min="8432" max="8432" width="10.375" style="402" customWidth="1"/>
    <col min="8433" max="8433" width="6.25" style="402" customWidth="1"/>
    <col min="8434" max="8434" width="35.375" style="402" customWidth="1"/>
    <col min="8435" max="8435" width="4.75" style="402" customWidth="1"/>
    <col min="8436" max="8436" width="39" style="402" customWidth="1"/>
    <col min="8437" max="8437" width="5" style="402" customWidth="1"/>
    <col min="8438" max="8438" width="19.375" style="402" customWidth="1"/>
    <col min="8439" max="8439" width="2.375" style="402" customWidth="1"/>
    <col min="8440" max="8440" width="19.375" style="402" customWidth="1"/>
    <col min="8441" max="8441" width="2.375" style="402" customWidth="1"/>
    <col min="8442" max="8442" width="19.375" style="402" customWidth="1"/>
    <col min="8443" max="8443" width="19.375" style="402"/>
    <col min="8444" max="8444" width="6.375" style="402" customWidth="1"/>
    <col min="8445" max="8445" width="19.375" style="402" customWidth="1"/>
    <col min="8446" max="8446" width="2.375" style="402" customWidth="1"/>
    <col min="8447" max="8447" width="19.375" style="402" customWidth="1"/>
    <col min="8448" max="8448" width="2.375" style="402" customWidth="1"/>
    <col min="8449" max="8449" width="19.375" style="402"/>
    <col min="8450" max="8450" width="6.375" style="402" customWidth="1"/>
    <col min="8451" max="8451" width="19.375" style="402" customWidth="1"/>
    <col min="8452" max="8452" width="2.375" style="402" customWidth="1"/>
    <col min="8453" max="8453" width="19.375" style="402" customWidth="1"/>
    <col min="8454" max="8454" width="2.375" style="402" customWidth="1"/>
    <col min="8455" max="8455" width="19.375" style="402" customWidth="1"/>
    <col min="8456" max="8456" width="6.375" style="402" customWidth="1"/>
    <col min="8457" max="8457" width="19.375" style="402" customWidth="1"/>
    <col min="8458" max="8458" width="2.25" style="402" customWidth="1"/>
    <col min="8459" max="8459" width="19.375" style="402"/>
    <col min="8460" max="8460" width="2.25" style="402" customWidth="1"/>
    <col min="8461" max="8686" width="19.375" style="402"/>
    <col min="8687" max="8687" width="6.375" style="402" customWidth="1"/>
    <col min="8688" max="8688" width="10.375" style="402" customWidth="1"/>
    <col min="8689" max="8689" width="6.25" style="402" customWidth="1"/>
    <col min="8690" max="8690" width="35.375" style="402" customWidth="1"/>
    <col min="8691" max="8691" width="4.75" style="402" customWidth="1"/>
    <col min="8692" max="8692" width="39" style="402" customWidth="1"/>
    <col min="8693" max="8693" width="5" style="402" customWidth="1"/>
    <col min="8694" max="8694" width="19.375" style="402" customWidth="1"/>
    <col min="8695" max="8695" width="2.375" style="402" customWidth="1"/>
    <col min="8696" max="8696" width="19.375" style="402" customWidth="1"/>
    <col min="8697" max="8697" width="2.375" style="402" customWidth="1"/>
    <col min="8698" max="8698" width="19.375" style="402" customWidth="1"/>
    <col min="8699" max="8699" width="19.375" style="402"/>
    <col min="8700" max="8700" width="6.375" style="402" customWidth="1"/>
    <col min="8701" max="8701" width="19.375" style="402" customWidth="1"/>
    <col min="8702" max="8702" width="2.375" style="402" customWidth="1"/>
    <col min="8703" max="8703" width="19.375" style="402" customWidth="1"/>
    <col min="8704" max="8704" width="2.375" style="402" customWidth="1"/>
    <col min="8705" max="8705" width="19.375" style="402"/>
    <col min="8706" max="8706" width="6.375" style="402" customWidth="1"/>
    <col min="8707" max="8707" width="19.375" style="402" customWidth="1"/>
    <col min="8708" max="8708" width="2.375" style="402" customWidth="1"/>
    <col min="8709" max="8709" width="19.375" style="402" customWidth="1"/>
    <col min="8710" max="8710" width="2.375" style="402" customWidth="1"/>
    <col min="8711" max="8711" width="19.375" style="402" customWidth="1"/>
    <col min="8712" max="8712" width="6.375" style="402" customWidth="1"/>
    <col min="8713" max="8713" width="19.375" style="402" customWidth="1"/>
    <col min="8714" max="8714" width="2.25" style="402" customWidth="1"/>
    <col min="8715" max="8715" width="19.375" style="402"/>
    <col min="8716" max="8716" width="2.25" style="402" customWidth="1"/>
    <col min="8717" max="8942" width="19.375" style="402"/>
    <col min="8943" max="8943" width="6.375" style="402" customWidth="1"/>
    <col min="8944" max="8944" width="10.375" style="402" customWidth="1"/>
    <col min="8945" max="8945" width="6.25" style="402" customWidth="1"/>
    <col min="8946" max="8946" width="35.375" style="402" customWidth="1"/>
    <col min="8947" max="8947" width="4.75" style="402" customWidth="1"/>
    <col min="8948" max="8948" width="39" style="402" customWidth="1"/>
    <col min="8949" max="8949" width="5" style="402" customWidth="1"/>
    <col min="8950" max="8950" width="19.375" style="402" customWidth="1"/>
    <col min="8951" max="8951" width="2.375" style="402" customWidth="1"/>
    <col min="8952" max="8952" width="19.375" style="402" customWidth="1"/>
    <col min="8953" max="8953" width="2.375" style="402" customWidth="1"/>
    <col min="8954" max="8954" width="19.375" style="402" customWidth="1"/>
    <col min="8955" max="8955" width="19.375" style="402"/>
    <col min="8956" max="8956" width="6.375" style="402" customWidth="1"/>
    <col min="8957" max="8957" width="19.375" style="402" customWidth="1"/>
    <col min="8958" max="8958" width="2.375" style="402" customWidth="1"/>
    <col min="8959" max="8959" width="19.375" style="402" customWidth="1"/>
    <col min="8960" max="8960" width="2.375" style="402" customWidth="1"/>
    <col min="8961" max="8961" width="19.375" style="402"/>
    <col min="8962" max="8962" width="6.375" style="402" customWidth="1"/>
    <col min="8963" max="8963" width="19.375" style="402" customWidth="1"/>
    <col min="8964" max="8964" width="2.375" style="402" customWidth="1"/>
    <col min="8965" max="8965" width="19.375" style="402" customWidth="1"/>
    <col min="8966" max="8966" width="2.375" style="402" customWidth="1"/>
    <col min="8967" max="8967" width="19.375" style="402" customWidth="1"/>
    <col min="8968" max="8968" width="6.375" style="402" customWidth="1"/>
    <col min="8969" max="8969" width="19.375" style="402" customWidth="1"/>
    <col min="8970" max="8970" width="2.25" style="402" customWidth="1"/>
    <col min="8971" max="8971" width="19.375" style="402"/>
    <col min="8972" max="8972" width="2.25" style="402" customWidth="1"/>
    <col min="8973" max="9198" width="19.375" style="402"/>
    <col min="9199" max="9199" width="6.375" style="402" customWidth="1"/>
    <col min="9200" max="9200" width="10.375" style="402" customWidth="1"/>
    <col min="9201" max="9201" width="6.25" style="402" customWidth="1"/>
    <col min="9202" max="9202" width="35.375" style="402" customWidth="1"/>
    <col min="9203" max="9203" width="4.75" style="402" customWidth="1"/>
    <col min="9204" max="9204" width="39" style="402" customWidth="1"/>
    <col min="9205" max="9205" width="5" style="402" customWidth="1"/>
    <col min="9206" max="9206" width="19.375" style="402" customWidth="1"/>
    <col min="9207" max="9207" width="2.375" style="402" customWidth="1"/>
    <col min="9208" max="9208" width="19.375" style="402" customWidth="1"/>
    <col min="9209" max="9209" width="2.375" style="402" customWidth="1"/>
    <col min="9210" max="9210" width="19.375" style="402" customWidth="1"/>
    <col min="9211" max="9211" width="19.375" style="402"/>
    <col min="9212" max="9212" width="6.375" style="402" customWidth="1"/>
    <col min="9213" max="9213" width="19.375" style="402" customWidth="1"/>
    <col min="9214" max="9214" width="2.375" style="402" customWidth="1"/>
    <col min="9215" max="9215" width="19.375" style="402" customWidth="1"/>
    <col min="9216" max="9216" width="2.375" style="402" customWidth="1"/>
    <col min="9217" max="9217" width="19.375" style="402"/>
    <col min="9218" max="9218" width="6.375" style="402" customWidth="1"/>
    <col min="9219" max="9219" width="19.375" style="402" customWidth="1"/>
    <col min="9220" max="9220" width="2.375" style="402" customWidth="1"/>
    <col min="9221" max="9221" width="19.375" style="402" customWidth="1"/>
    <col min="9222" max="9222" width="2.375" style="402" customWidth="1"/>
    <col min="9223" max="9223" width="19.375" style="402" customWidth="1"/>
    <col min="9224" max="9224" width="6.375" style="402" customWidth="1"/>
    <col min="9225" max="9225" width="19.375" style="402" customWidth="1"/>
    <col min="9226" max="9226" width="2.25" style="402" customWidth="1"/>
    <col min="9227" max="9227" width="19.375" style="402"/>
    <col min="9228" max="9228" width="2.25" style="402" customWidth="1"/>
    <col min="9229" max="9454" width="19.375" style="402"/>
    <col min="9455" max="9455" width="6.375" style="402" customWidth="1"/>
    <col min="9456" max="9456" width="10.375" style="402" customWidth="1"/>
    <col min="9457" max="9457" width="6.25" style="402" customWidth="1"/>
    <col min="9458" max="9458" width="35.375" style="402" customWidth="1"/>
    <col min="9459" max="9459" width="4.75" style="402" customWidth="1"/>
    <col min="9460" max="9460" width="39" style="402" customWidth="1"/>
    <col min="9461" max="9461" width="5" style="402" customWidth="1"/>
    <col min="9462" max="9462" width="19.375" style="402" customWidth="1"/>
    <col min="9463" max="9463" width="2.375" style="402" customWidth="1"/>
    <col min="9464" max="9464" width="19.375" style="402" customWidth="1"/>
    <col min="9465" max="9465" width="2.375" style="402" customWidth="1"/>
    <col min="9466" max="9466" width="19.375" style="402" customWidth="1"/>
    <col min="9467" max="9467" width="19.375" style="402"/>
    <col min="9468" max="9468" width="6.375" style="402" customWidth="1"/>
    <col min="9469" max="9469" width="19.375" style="402" customWidth="1"/>
    <col min="9470" max="9470" width="2.375" style="402" customWidth="1"/>
    <col min="9471" max="9471" width="19.375" style="402" customWidth="1"/>
    <col min="9472" max="9472" width="2.375" style="402" customWidth="1"/>
    <col min="9473" max="9473" width="19.375" style="402"/>
    <col min="9474" max="9474" width="6.375" style="402" customWidth="1"/>
    <col min="9475" max="9475" width="19.375" style="402" customWidth="1"/>
    <col min="9476" max="9476" width="2.375" style="402" customWidth="1"/>
    <col min="9477" max="9477" width="19.375" style="402" customWidth="1"/>
    <col min="9478" max="9478" width="2.375" style="402" customWidth="1"/>
    <col min="9479" max="9479" width="19.375" style="402" customWidth="1"/>
    <col min="9480" max="9480" width="6.375" style="402" customWidth="1"/>
    <col min="9481" max="9481" width="19.375" style="402" customWidth="1"/>
    <col min="9482" max="9482" width="2.25" style="402" customWidth="1"/>
    <col min="9483" max="9483" width="19.375" style="402"/>
    <col min="9484" max="9484" width="2.25" style="402" customWidth="1"/>
    <col min="9485" max="9710" width="19.375" style="402"/>
    <col min="9711" max="9711" width="6.375" style="402" customWidth="1"/>
    <col min="9712" max="9712" width="10.375" style="402" customWidth="1"/>
    <col min="9713" max="9713" width="6.25" style="402" customWidth="1"/>
    <col min="9714" max="9714" width="35.375" style="402" customWidth="1"/>
    <col min="9715" max="9715" width="4.75" style="402" customWidth="1"/>
    <col min="9716" max="9716" width="39" style="402" customWidth="1"/>
    <col min="9717" max="9717" width="5" style="402" customWidth="1"/>
    <col min="9718" max="9718" width="19.375" style="402" customWidth="1"/>
    <col min="9719" max="9719" width="2.375" style="402" customWidth="1"/>
    <col min="9720" max="9720" width="19.375" style="402" customWidth="1"/>
    <col min="9721" max="9721" width="2.375" style="402" customWidth="1"/>
    <col min="9722" max="9722" width="19.375" style="402" customWidth="1"/>
    <col min="9723" max="9723" width="19.375" style="402"/>
    <col min="9724" max="9724" width="6.375" style="402" customWidth="1"/>
    <col min="9725" max="9725" width="19.375" style="402" customWidth="1"/>
    <col min="9726" max="9726" width="2.375" style="402" customWidth="1"/>
    <col min="9727" max="9727" width="19.375" style="402" customWidth="1"/>
    <col min="9728" max="9728" width="2.375" style="402" customWidth="1"/>
    <col min="9729" max="9729" width="19.375" style="402"/>
    <col min="9730" max="9730" width="6.375" style="402" customWidth="1"/>
    <col min="9731" max="9731" width="19.375" style="402" customWidth="1"/>
    <col min="9732" max="9732" width="2.375" style="402" customWidth="1"/>
    <col min="9733" max="9733" width="19.375" style="402" customWidth="1"/>
    <col min="9734" max="9734" width="2.375" style="402" customWidth="1"/>
    <col min="9735" max="9735" width="19.375" style="402" customWidth="1"/>
    <col min="9736" max="9736" width="6.375" style="402" customWidth="1"/>
    <col min="9737" max="9737" width="19.375" style="402" customWidth="1"/>
    <col min="9738" max="9738" width="2.25" style="402" customWidth="1"/>
    <col min="9739" max="9739" width="19.375" style="402"/>
    <col min="9740" max="9740" width="2.25" style="402" customWidth="1"/>
    <col min="9741" max="9966" width="19.375" style="402"/>
    <col min="9967" max="9967" width="6.375" style="402" customWidth="1"/>
    <col min="9968" max="9968" width="10.375" style="402" customWidth="1"/>
    <col min="9969" max="9969" width="6.25" style="402" customWidth="1"/>
    <col min="9970" max="9970" width="35.375" style="402" customWidth="1"/>
    <col min="9971" max="9971" width="4.75" style="402" customWidth="1"/>
    <col min="9972" max="9972" width="39" style="402" customWidth="1"/>
    <col min="9973" max="9973" width="5" style="402" customWidth="1"/>
    <col min="9974" max="9974" width="19.375" style="402" customWidth="1"/>
    <col min="9975" max="9975" width="2.375" style="402" customWidth="1"/>
    <col min="9976" max="9976" width="19.375" style="402" customWidth="1"/>
    <col min="9977" max="9977" width="2.375" style="402" customWidth="1"/>
    <col min="9978" max="9978" width="19.375" style="402" customWidth="1"/>
    <col min="9979" max="9979" width="19.375" style="402"/>
    <col min="9980" max="9980" width="6.375" style="402" customWidth="1"/>
    <col min="9981" max="9981" width="19.375" style="402" customWidth="1"/>
    <col min="9982" max="9982" width="2.375" style="402" customWidth="1"/>
    <col min="9983" max="9983" width="19.375" style="402" customWidth="1"/>
    <col min="9984" max="9984" width="2.375" style="402" customWidth="1"/>
    <col min="9985" max="9985" width="19.375" style="402"/>
    <col min="9986" max="9986" width="6.375" style="402" customWidth="1"/>
    <col min="9987" max="9987" width="19.375" style="402" customWidth="1"/>
    <col min="9988" max="9988" width="2.375" style="402" customWidth="1"/>
    <col min="9989" max="9989" width="19.375" style="402" customWidth="1"/>
    <col min="9990" max="9990" width="2.375" style="402" customWidth="1"/>
    <col min="9991" max="9991" width="19.375" style="402" customWidth="1"/>
    <col min="9992" max="9992" width="6.375" style="402" customWidth="1"/>
    <col min="9993" max="9993" width="19.375" style="402" customWidth="1"/>
    <col min="9994" max="9994" width="2.25" style="402" customWidth="1"/>
    <col min="9995" max="9995" width="19.375" style="402"/>
    <col min="9996" max="9996" width="2.25" style="402" customWidth="1"/>
    <col min="9997" max="10222" width="19.375" style="402"/>
    <col min="10223" max="10223" width="6.375" style="402" customWidth="1"/>
    <col min="10224" max="10224" width="10.375" style="402" customWidth="1"/>
    <col min="10225" max="10225" width="6.25" style="402" customWidth="1"/>
    <col min="10226" max="10226" width="35.375" style="402" customWidth="1"/>
    <col min="10227" max="10227" width="4.75" style="402" customWidth="1"/>
    <col min="10228" max="10228" width="39" style="402" customWidth="1"/>
    <col min="10229" max="10229" width="5" style="402" customWidth="1"/>
    <col min="10230" max="10230" width="19.375" style="402" customWidth="1"/>
    <col min="10231" max="10231" width="2.375" style="402" customWidth="1"/>
    <col min="10232" max="10232" width="19.375" style="402" customWidth="1"/>
    <col min="10233" max="10233" width="2.375" style="402" customWidth="1"/>
    <col min="10234" max="10234" width="19.375" style="402" customWidth="1"/>
    <col min="10235" max="10235" width="19.375" style="402"/>
    <col min="10236" max="10236" width="6.375" style="402" customWidth="1"/>
    <col min="10237" max="10237" width="19.375" style="402" customWidth="1"/>
    <col min="10238" max="10238" width="2.375" style="402" customWidth="1"/>
    <col min="10239" max="10239" width="19.375" style="402" customWidth="1"/>
    <col min="10240" max="10240" width="2.375" style="402" customWidth="1"/>
    <col min="10241" max="10241" width="19.375" style="402"/>
    <col min="10242" max="10242" width="6.375" style="402" customWidth="1"/>
    <col min="10243" max="10243" width="19.375" style="402" customWidth="1"/>
    <col min="10244" max="10244" width="2.375" style="402" customWidth="1"/>
    <col min="10245" max="10245" width="19.375" style="402" customWidth="1"/>
    <col min="10246" max="10246" width="2.375" style="402" customWidth="1"/>
    <col min="10247" max="10247" width="19.375" style="402" customWidth="1"/>
    <col min="10248" max="10248" width="6.375" style="402" customWidth="1"/>
    <col min="10249" max="10249" width="19.375" style="402" customWidth="1"/>
    <col min="10250" max="10250" width="2.25" style="402" customWidth="1"/>
    <col min="10251" max="10251" width="19.375" style="402"/>
    <col min="10252" max="10252" width="2.25" style="402" customWidth="1"/>
    <col min="10253" max="10478" width="19.375" style="402"/>
    <col min="10479" max="10479" width="6.375" style="402" customWidth="1"/>
    <col min="10480" max="10480" width="10.375" style="402" customWidth="1"/>
    <col min="10481" max="10481" width="6.25" style="402" customWidth="1"/>
    <col min="10482" max="10482" width="35.375" style="402" customWidth="1"/>
    <col min="10483" max="10483" width="4.75" style="402" customWidth="1"/>
    <col min="10484" max="10484" width="39" style="402" customWidth="1"/>
    <col min="10485" max="10485" width="5" style="402" customWidth="1"/>
    <col min="10486" max="10486" width="19.375" style="402" customWidth="1"/>
    <col min="10487" max="10487" width="2.375" style="402" customWidth="1"/>
    <col min="10488" max="10488" width="19.375" style="402" customWidth="1"/>
    <col min="10489" max="10489" width="2.375" style="402" customWidth="1"/>
    <col min="10490" max="10490" width="19.375" style="402" customWidth="1"/>
    <col min="10491" max="10491" width="19.375" style="402"/>
    <col min="10492" max="10492" width="6.375" style="402" customWidth="1"/>
    <col min="10493" max="10493" width="19.375" style="402" customWidth="1"/>
    <col min="10494" max="10494" width="2.375" style="402" customWidth="1"/>
    <col min="10495" max="10495" width="19.375" style="402" customWidth="1"/>
    <col min="10496" max="10496" width="2.375" style="402" customWidth="1"/>
    <col min="10497" max="10497" width="19.375" style="402"/>
    <col min="10498" max="10498" width="6.375" style="402" customWidth="1"/>
    <col min="10499" max="10499" width="19.375" style="402" customWidth="1"/>
    <col min="10500" max="10500" width="2.375" style="402" customWidth="1"/>
    <col min="10501" max="10501" width="19.375" style="402" customWidth="1"/>
    <col min="10502" max="10502" width="2.375" style="402" customWidth="1"/>
    <col min="10503" max="10503" width="19.375" style="402" customWidth="1"/>
    <col min="10504" max="10504" width="6.375" style="402" customWidth="1"/>
    <col min="10505" max="10505" width="19.375" style="402" customWidth="1"/>
    <col min="10506" max="10506" width="2.25" style="402" customWidth="1"/>
    <col min="10507" max="10507" width="19.375" style="402"/>
    <col min="10508" max="10508" width="2.25" style="402" customWidth="1"/>
    <col min="10509" max="10734" width="19.375" style="402"/>
    <col min="10735" max="10735" width="6.375" style="402" customWidth="1"/>
    <col min="10736" max="10736" width="10.375" style="402" customWidth="1"/>
    <col min="10737" max="10737" width="6.25" style="402" customWidth="1"/>
    <col min="10738" max="10738" width="35.375" style="402" customWidth="1"/>
    <col min="10739" max="10739" width="4.75" style="402" customWidth="1"/>
    <col min="10740" max="10740" width="39" style="402" customWidth="1"/>
    <col min="10741" max="10741" width="5" style="402" customWidth="1"/>
    <col min="10742" max="10742" width="19.375" style="402" customWidth="1"/>
    <col min="10743" max="10743" width="2.375" style="402" customWidth="1"/>
    <col min="10744" max="10744" width="19.375" style="402" customWidth="1"/>
    <col min="10745" max="10745" width="2.375" style="402" customWidth="1"/>
    <col min="10746" max="10746" width="19.375" style="402" customWidth="1"/>
    <col min="10747" max="10747" width="19.375" style="402"/>
    <col min="10748" max="10748" width="6.375" style="402" customWidth="1"/>
    <col min="10749" max="10749" width="19.375" style="402" customWidth="1"/>
    <col min="10750" max="10750" width="2.375" style="402" customWidth="1"/>
    <col min="10751" max="10751" width="19.375" style="402" customWidth="1"/>
    <col min="10752" max="10752" width="2.375" style="402" customWidth="1"/>
    <col min="10753" max="10753" width="19.375" style="402"/>
    <col min="10754" max="10754" width="6.375" style="402" customWidth="1"/>
    <col min="10755" max="10755" width="19.375" style="402" customWidth="1"/>
    <col min="10756" max="10756" width="2.375" style="402" customWidth="1"/>
    <col min="10757" max="10757" width="19.375" style="402" customWidth="1"/>
    <col min="10758" max="10758" width="2.375" style="402" customWidth="1"/>
    <col min="10759" max="10759" width="19.375" style="402" customWidth="1"/>
    <col min="10760" max="10760" width="6.375" style="402" customWidth="1"/>
    <col min="10761" max="10761" width="19.375" style="402" customWidth="1"/>
    <col min="10762" max="10762" width="2.25" style="402" customWidth="1"/>
    <col min="10763" max="10763" width="19.375" style="402"/>
    <col min="10764" max="10764" width="2.25" style="402" customWidth="1"/>
    <col min="10765" max="10990" width="19.375" style="402"/>
    <col min="10991" max="10991" width="6.375" style="402" customWidth="1"/>
    <col min="10992" max="10992" width="10.375" style="402" customWidth="1"/>
    <col min="10993" max="10993" width="6.25" style="402" customWidth="1"/>
    <col min="10994" max="10994" width="35.375" style="402" customWidth="1"/>
    <col min="10995" max="10995" width="4.75" style="402" customWidth="1"/>
    <col min="10996" max="10996" width="39" style="402" customWidth="1"/>
    <col min="10997" max="10997" width="5" style="402" customWidth="1"/>
    <col min="10998" max="10998" width="19.375" style="402" customWidth="1"/>
    <col min="10999" max="10999" width="2.375" style="402" customWidth="1"/>
    <col min="11000" max="11000" width="19.375" style="402" customWidth="1"/>
    <col min="11001" max="11001" width="2.375" style="402" customWidth="1"/>
    <col min="11002" max="11002" width="19.375" style="402" customWidth="1"/>
    <col min="11003" max="11003" width="19.375" style="402"/>
    <col min="11004" max="11004" width="6.375" style="402" customWidth="1"/>
    <col min="11005" max="11005" width="19.375" style="402" customWidth="1"/>
    <col min="11006" max="11006" width="2.375" style="402" customWidth="1"/>
    <col min="11007" max="11007" width="19.375" style="402" customWidth="1"/>
    <col min="11008" max="11008" width="2.375" style="402" customWidth="1"/>
    <col min="11009" max="11009" width="19.375" style="402"/>
    <col min="11010" max="11010" width="6.375" style="402" customWidth="1"/>
    <col min="11011" max="11011" width="19.375" style="402" customWidth="1"/>
    <col min="11012" max="11012" width="2.375" style="402" customWidth="1"/>
    <col min="11013" max="11013" width="19.375" style="402" customWidth="1"/>
    <col min="11014" max="11014" width="2.375" style="402" customWidth="1"/>
    <col min="11015" max="11015" width="19.375" style="402" customWidth="1"/>
    <col min="11016" max="11016" width="6.375" style="402" customWidth="1"/>
    <col min="11017" max="11017" width="19.375" style="402" customWidth="1"/>
    <col min="11018" max="11018" width="2.25" style="402" customWidth="1"/>
    <col min="11019" max="11019" width="19.375" style="402"/>
    <col min="11020" max="11020" width="2.25" style="402" customWidth="1"/>
    <col min="11021" max="11246" width="19.375" style="402"/>
    <col min="11247" max="11247" width="6.375" style="402" customWidth="1"/>
    <col min="11248" max="11248" width="10.375" style="402" customWidth="1"/>
    <col min="11249" max="11249" width="6.25" style="402" customWidth="1"/>
    <col min="11250" max="11250" width="35.375" style="402" customWidth="1"/>
    <col min="11251" max="11251" width="4.75" style="402" customWidth="1"/>
    <col min="11252" max="11252" width="39" style="402" customWidth="1"/>
    <col min="11253" max="11253" width="5" style="402" customWidth="1"/>
    <col min="11254" max="11254" width="19.375" style="402" customWidth="1"/>
    <col min="11255" max="11255" width="2.375" style="402" customWidth="1"/>
    <col min="11256" max="11256" width="19.375" style="402" customWidth="1"/>
    <col min="11257" max="11257" width="2.375" style="402" customWidth="1"/>
    <col min="11258" max="11258" width="19.375" style="402" customWidth="1"/>
    <col min="11259" max="11259" width="19.375" style="402"/>
    <col min="11260" max="11260" width="6.375" style="402" customWidth="1"/>
    <col min="11261" max="11261" width="19.375" style="402" customWidth="1"/>
    <col min="11262" max="11262" width="2.375" style="402" customWidth="1"/>
    <col min="11263" max="11263" width="19.375" style="402" customWidth="1"/>
    <col min="11264" max="11264" width="2.375" style="402" customWidth="1"/>
    <col min="11265" max="11265" width="19.375" style="402"/>
    <col min="11266" max="11266" width="6.375" style="402" customWidth="1"/>
    <col min="11267" max="11267" width="19.375" style="402" customWidth="1"/>
    <col min="11268" max="11268" width="2.375" style="402" customWidth="1"/>
    <col min="11269" max="11269" width="19.375" style="402" customWidth="1"/>
    <col min="11270" max="11270" width="2.375" style="402" customWidth="1"/>
    <col min="11271" max="11271" width="19.375" style="402" customWidth="1"/>
    <col min="11272" max="11272" width="6.375" style="402" customWidth="1"/>
    <col min="11273" max="11273" width="19.375" style="402" customWidth="1"/>
    <col min="11274" max="11274" width="2.25" style="402" customWidth="1"/>
    <col min="11275" max="11275" width="19.375" style="402"/>
    <col min="11276" max="11276" width="2.25" style="402" customWidth="1"/>
    <col min="11277" max="11502" width="19.375" style="402"/>
    <col min="11503" max="11503" width="6.375" style="402" customWidth="1"/>
    <col min="11504" max="11504" width="10.375" style="402" customWidth="1"/>
    <col min="11505" max="11505" width="6.25" style="402" customWidth="1"/>
    <col min="11506" max="11506" width="35.375" style="402" customWidth="1"/>
    <col min="11507" max="11507" width="4.75" style="402" customWidth="1"/>
    <col min="11508" max="11508" width="39" style="402" customWidth="1"/>
    <col min="11509" max="11509" width="5" style="402" customWidth="1"/>
    <col min="11510" max="11510" width="19.375" style="402" customWidth="1"/>
    <col min="11511" max="11511" width="2.375" style="402" customWidth="1"/>
    <col min="11512" max="11512" width="19.375" style="402" customWidth="1"/>
    <col min="11513" max="11513" width="2.375" style="402" customWidth="1"/>
    <col min="11514" max="11514" width="19.375" style="402" customWidth="1"/>
    <col min="11515" max="11515" width="19.375" style="402"/>
    <col min="11516" max="11516" width="6.375" style="402" customWidth="1"/>
    <col min="11517" max="11517" width="19.375" style="402" customWidth="1"/>
    <col min="11518" max="11518" width="2.375" style="402" customWidth="1"/>
    <col min="11519" max="11519" width="19.375" style="402" customWidth="1"/>
    <col min="11520" max="11520" width="2.375" style="402" customWidth="1"/>
    <col min="11521" max="11521" width="19.375" style="402"/>
    <col min="11522" max="11522" width="6.375" style="402" customWidth="1"/>
    <col min="11523" max="11523" width="19.375" style="402" customWidth="1"/>
    <col min="11524" max="11524" width="2.375" style="402" customWidth="1"/>
    <col min="11525" max="11525" width="19.375" style="402" customWidth="1"/>
    <col min="11526" max="11526" width="2.375" style="402" customWidth="1"/>
    <col min="11527" max="11527" width="19.375" style="402" customWidth="1"/>
    <col min="11528" max="11528" width="6.375" style="402" customWidth="1"/>
    <col min="11529" max="11529" width="19.375" style="402" customWidth="1"/>
    <col min="11530" max="11530" width="2.25" style="402" customWidth="1"/>
    <col min="11531" max="11531" width="19.375" style="402"/>
    <col min="11532" max="11532" width="2.25" style="402" customWidth="1"/>
    <col min="11533" max="11758" width="19.375" style="402"/>
    <col min="11759" max="11759" width="6.375" style="402" customWidth="1"/>
    <col min="11760" max="11760" width="10.375" style="402" customWidth="1"/>
    <col min="11761" max="11761" width="6.25" style="402" customWidth="1"/>
    <col min="11762" max="11762" width="35.375" style="402" customWidth="1"/>
    <col min="11763" max="11763" width="4.75" style="402" customWidth="1"/>
    <col min="11764" max="11764" width="39" style="402" customWidth="1"/>
    <col min="11765" max="11765" width="5" style="402" customWidth="1"/>
    <col min="11766" max="11766" width="19.375" style="402" customWidth="1"/>
    <col min="11767" max="11767" width="2.375" style="402" customWidth="1"/>
    <col min="11768" max="11768" width="19.375" style="402" customWidth="1"/>
    <col min="11769" max="11769" width="2.375" style="402" customWidth="1"/>
    <col min="11770" max="11770" width="19.375" style="402" customWidth="1"/>
    <col min="11771" max="11771" width="19.375" style="402"/>
    <col min="11772" max="11772" width="6.375" style="402" customWidth="1"/>
    <col min="11773" max="11773" width="19.375" style="402" customWidth="1"/>
    <col min="11774" max="11774" width="2.375" style="402" customWidth="1"/>
    <col min="11775" max="11775" width="19.375" style="402" customWidth="1"/>
    <col min="11776" max="11776" width="2.375" style="402" customWidth="1"/>
    <col min="11777" max="11777" width="19.375" style="402"/>
    <col min="11778" max="11778" width="6.375" style="402" customWidth="1"/>
    <col min="11779" max="11779" width="19.375" style="402" customWidth="1"/>
    <col min="11780" max="11780" width="2.375" style="402" customWidth="1"/>
    <col min="11781" max="11781" width="19.375" style="402" customWidth="1"/>
    <col min="11782" max="11782" width="2.375" style="402" customWidth="1"/>
    <col min="11783" max="11783" width="19.375" style="402" customWidth="1"/>
    <col min="11784" max="11784" width="6.375" style="402" customWidth="1"/>
    <col min="11785" max="11785" width="19.375" style="402" customWidth="1"/>
    <col min="11786" max="11786" width="2.25" style="402" customWidth="1"/>
    <col min="11787" max="11787" width="19.375" style="402"/>
    <col min="11788" max="11788" width="2.25" style="402" customWidth="1"/>
    <col min="11789" max="12014" width="19.375" style="402"/>
    <col min="12015" max="12015" width="6.375" style="402" customWidth="1"/>
    <col min="12016" max="12016" width="10.375" style="402" customWidth="1"/>
    <col min="12017" max="12017" width="6.25" style="402" customWidth="1"/>
    <col min="12018" max="12018" width="35.375" style="402" customWidth="1"/>
    <col min="12019" max="12019" width="4.75" style="402" customWidth="1"/>
    <col min="12020" max="12020" width="39" style="402" customWidth="1"/>
    <col min="12021" max="12021" width="5" style="402" customWidth="1"/>
    <col min="12022" max="12022" width="19.375" style="402" customWidth="1"/>
    <col min="12023" max="12023" width="2.375" style="402" customWidth="1"/>
    <col min="12024" max="12024" width="19.375" style="402" customWidth="1"/>
    <col min="12025" max="12025" width="2.375" style="402" customWidth="1"/>
    <col min="12026" max="12026" width="19.375" style="402" customWidth="1"/>
    <col min="12027" max="12027" width="19.375" style="402"/>
    <col min="12028" max="12028" width="6.375" style="402" customWidth="1"/>
    <col min="12029" max="12029" width="19.375" style="402" customWidth="1"/>
    <col min="12030" max="12030" width="2.375" style="402" customWidth="1"/>
    <col min="12031" max="12031" width="19.375" style="402" customWidth="1"/>
    <col min="12032" max="12032" width="2.375" style="402" customWidth="1"/>
    <col min="12033" max="12033" width="19.375" style="402"/>
    <col min="12034" max="12034" width="6.375" style="402" customWidth="1"/>
    <col min="12035" max="12035" width="19.375" style="402" customWidth="1"/>
    <col min="12036" max="12036" width="2.375" style="402" customWidth="1"/>
    <col min="12037" max="12037" width="19.375" style="402" customWidth="1"/>
    <col min="12038" max="12038" width="2.375" style="402" customWidth="1"/>
    <col min="12039" max="12039" width="19.375" style="402" customWidth="1"/>
    <col min="12040" max="12040" width="6.375" style="402" customWidth="1"/>
    <col min="12041" max="12041" width="19.375" style="402" customWidth="1"/>
    <col min="12042" max="12042" width="2.25" style="402" customWidth="1"/>
    <col min="12043" max="12043" width="19.375" style="402"/>
    <col min="12044" max="12044" width="2.25" style="402" customWidth="1"/>
    <col min="12045" max="12270" width="19.375" style="402"/>
    <col min="12271" max="12271" width="6.375" style="402" customWidth="1"/>
    <col min="12272" max="12272" width="10.375" style="402" customWidth="1"/>
    <col min="12273" max="12273" width="6.25" style="402" customWidth="1"/>
    <col min="12274" max="12274" width="35.375" style="402" customWidth="1"/>
    <col min="12275" max="12275" width="4.75" style="402" customWidth="1"/>
    <col min="12276" max="12276" width="39" style="402" customWidth="1"/>
    <col min="12277" max="12277" width="5" style="402" customWidth="1"/>
    <col min="12278" max="12278" width="19.375" style="402" customWidth="1"/>
    <col min="12279" max="12279" width="2.375" style="402" customWidth="1"/>
    <col min="12280" max="12280" width="19.375" style="402" customWidth="1"/>
    <col min="12281" max="12281" width="2.375" style="402" customWidth="1"/>
    <col min="12282" max="12282" width="19.375" style="402" customWidth="1"/>
    <col min="12283" max="12283" width="19.375" style="402"/>
    <col min="12284" max="12284" width="6.375" style="402" customWidth="1"/>
    <col min="12285" max="12285" width="19.375" style="402" customWidth="1"/>
    <col min="12286" max="12286" width="2.375" style="402" customWidth="1"/>
    <col min="12287" max="12287" width="19.375" style="402" customWidth="1"/>
    <col min="12288" max="12288" width="2.375" style="402" customWidth="1"/>
    <col min="12289" max="12289" width="19.375" style="402"/>
    <col min="12290" max="12290" width="6.375" style="402" customWidth="1"/>
    <col min="12291" max="12291" width="19.375" style="402" customWidth="1"/>
    <col min="12292" max="12292" width="2.375" style="402" customWidth="1"/>
    <col min="12293" max="12293" width="19.375" style="402" customWidth="1"/>
    <col min="12294" max="12294" width="2.375" style="402" customWidth="1"/>
    <col min="12295" max="12295" width="19.375" style="402" customWidth="1"/>
    <col min="12296" max="12296" width="6.375" style="402" customWidth="1"/>
    <col min="12297" max="12297" width="19.375" style="402" customWidth="1"/>
    <col min="12298" max="12298" width="2.25" style="402" customWidth="1"/>
    <col min="12299" max="12299" width="19.375" style="402"/>
    <col min="12300" max="12300" width="2.25" style="402" customWidth="1"/>
    <col min="12301" max="12526" width="19.375" style="402"/>
    <col min="12527" max="12527" width="6.375" style="402" customWidth="1"/>
    <col min="12528" max="12528" width="10.375" style="402" customWidth="1"/>
    <col min="12529" max="12529" width="6.25" style="402" customWidth="1"/>
    <col min="12530" max="12530" width="35.375" style="402" customWidth="1"/>
    <col min="12531" max="12531" width="4.75" style="402" customWidth="1"/>
    <col min="12532" max="12532" width="39" style="402" customWidth="1"/>
    <col min="12533" max="12533" width="5" style="402" customWidth="1"/>
    <col min="12534" max="12534" width="19.375" style="402" customWidth="1"/>
    <col min="12535" max="12535" width="2.375" style="402" customWidth="1"/>
    <col min="12536" max="12536" width="19.375" style="402" customWidth="1"/>
    <col min="12537" max="12537" width="2.375" style="402" customWidth="1"/>
    <col min="12538" max="12538" width="19.375" style="402" customWidth="1"/>
    <col min="12539" max="12539" width="19.375" style="402"/>
    <col min="12540" max="12540" width="6.375" style="402" customWidth="1"/>
    <col min="12541" max="12541" width="19.375" style="402" customWidth="1"/>
    <col min="12542" max="12542" width="2.375" style="402" customWidth="1"/>
    <col min="12543" max="12543" width="19.375" style="402" customWidth="1"/>
    <col min="12544" max="12544" width="2.375" style="402" customWidth="1"/>
    <col min="12545" max="12545" width="19.375" style="402"/>
    <col min="12546" max="12546" width="6.375" style="402" customWidth="1"/>
    <col min="12547" max="12547" width="19.375" style="402" customWidth="1"/>
    <col min="12548" max="12548" width="2.375" style="402" customWidth="1"/>
    <col min="12549" max="12549" width="19.375" style="402" customWidth="1"/>
    <col min="12550" max="12550" width="2.375" style="402" customWidth="1"/>
    <col min="12551" max="12551" width="19.375" style="402" customWidth="1"/>
    <col min="12552" max="12552" width="6.375" style="402" customWidth="1"/>
    <col min="12553" max="12553" width="19.375" style="402" customWidth="1"/>
    <col min="12554" max="12554" width="2.25" style="402" customWidth="1"/>
    <col min="12555" max="12555" width="19.375" style="402"/>
    <col min="12556" max="12556" width="2.25" style="402" customWidth="1"/>
    <col min="12557" max="12782" width="19.375" style="402"/>
    <col min="12783" max="12783" width="6.375" style="402" customWidth="1"/>
    <col min="12784" max="12784" width="10.375" style="402" customWidth="1"/>
    <col min="12785" max="12785" width="6.25" style="402" customWidth="1"/>
    <col min="12786" max="12786" width="35.375" style="402" customWidth="1"/>
    <col min="12787" max="12787" width="4.75" style="402" customWidth="1"/>
    <col min="12788" max="12788" width="39" style="402" customWidth="1"/>
    <col min="12789" max="12789" width="5" style="402" customWidth="1"/>
    <col min="12790" max="12790" width="19.375" style="402" customWidth="1"/>
    <col min="12791" max="12791" width="2.375" style="402" customWidth="1"/>
    <col min="12792" max="12792" width="19.375" style="402" customWidth="1"/>
    <col min="12793" max="12793" width="2.375" style="402" customWidth="1"/>
    <col min="12794" max="12794" width="19.375" style="402" customWidth="1"/>
    <col min="12795" max="12795" width="19.375" style="402"/>
    <col min="12796" max="12796" width="6.375" style="402" customWidth="1"/>
    <col min="12797" max="12797" width="19.375" style="402" customWidth="1"/>
    <col min="12798" max="12798" width="2.375" style="402" customWidth="1"/>
    <col min="12799" max="12799" width="19.375" style="402" customWidth="1"/>
    <col min="12800" max="12800" width="2.375" style="402" customWidth="1"/>
    <col min="12801" max="12801" width="19.375" style="402"/>
    <col min="12802" max="12802" width="6.375" style="402" customWidth="1"/>
    <col min="12803" max="12803" width="19.375" style="402" customWidth="1"/>
    <col min="12804" max="12804" width="2.375" style="402" customWidth="1"/>
    <col min="12805" max="12805" width="19.375" style="402" customWidth="1"/>
    <col min="12806" max="12806" width="2.375" style="402" customWidth="1"/>
    <col min="12807" max="12807" width="19.375" style="402" customWidth="1"/>
    <col min="12808" max="12808" width="6.375" style="402" customWidth="1"/>
    <col min="12809" max="12809" width="19.375" style="402" customWidth="1"/>
    <col min="12810" max="12810" width="2.25" style="402" customWidth="1"/>
    <col min="12811" max="12811" width="19.375" style="402"/>
    <col min="12812" max="12812" width="2.25" style="402" customWidth="1"/>
    <col min="12813" max="13038" width="19.375" style="402"/>
    <col min="13039" max="13039" width="6.375" style="402" customWidth="1"/>
    <col min="13040" max="13040" width="10.375" style="402" customWidth="1"/>
    <col min="13041" max="13041" width="6.25" style="402" customWidth="1"/>
    <col min="13042" max="13042" width="35.375" style="402" customWidth="1"/>
    <col min="13043" max="13043" width="4.75" style="402" customWidth="1"/>
    <col min="13044" max="13044" width="39" style="402" customWidth="1"/>
    <col min="13045" max="13045" width="5" style="402" customWidth="1"/>
    <col min="13046" max="13046" width="19.375" style="402" customWidth="1"/>
    <col min="13047" max="13047" width="2.375" style="402" customWidth="1"/>
    <col min="13048" max="13048" width="19.375" style="402" customWidth="1"/>
    <col min="13049" max="13049" width="2.375" style="402" customWidth="1"/>
    <col min="13050" max="13050" width="19.375" style="402" customWidth="1"/>
    <col min="13051" max="13051" width="19.375" style="402"/>
    <col min="13052" max="13052" width="6.375" style="402" customWidth="1"/>
    <col min="13053" max="13053" width="19.375" style="402" customWidth="1"/>
    <col min="13054" max="13054" width="2.375" style="402" customWidth="1"/>
    <col min="13055" max="13055" width="19.375" style="402" customWidth="1"/>
    <col min="13056" max="13056" width="2.375" style="402" customWidth="1"/>
    <col min="13057" max="13057" width="19.375" style="402"/>
    <col min="13058" max="13058" width="6.375" style="402" customWidth="1"/>
    <col min="13059" max="13059" width="19.375" style="402" customWidth="1"/>
    <col min="13060" max="13060" width="2.375" style="402" customWidth="1"/>
    <col min="13061" max="13061" width="19.375" style="402" customWidth="1"/>
    <col min="13062" max="13062" width="2.375" style="402" customWidth="1"/>
    <col min="13063" max="13063" width="19.375" style="402" customWidth="1"/>
    <col min="13064" max="13064" width="6.375" style="402" customWidth="1"/>
    <col min="13065" max="13065" width="19.375" style="402" customWidth="1"/>
    <col min="13066" max="13066" width="2.25" style="402" customWidth="1"/>
    <col min="13067" max="13067" width="19.375" style="402"/>
    <col min="13068" max="13068" width="2.25" style="402" customWidth="1"/>
    <col min="13069" max="13294" width="19.375" style="402"/>
    <col min="13295" max="13295" width="6.375" style="402" customWidth="1"/>
    <col min="13296" max="13296" width="10.375" style="402" customWidth="1"/>
    <col min="13297" max="13297" width="6.25" style="402" customWidth="1"/>
    <col min="13298" max="13298" width="35.375" style="402" customWidth="1"/>
    <col min="13299" max="13299" width="4.75" style="402" customWidth="1"/>
    <col min="13300" max="13300" width="39" style="402" customWidth="1"/>
    <col min="13301" max="13301" width="5" style="402" customWidth="1"/>
    <col min="13302" max="13302" width="19.375" style="402" customWidth="1"/>
    <col min="13303" max="13303" width="2.375" style="402" customWidth="1"/>
    <col min="13304" max="13304" width="19.375" style="402" customWidth="1"/>
    <col min="13305" max="13305" width="2.375" style="402" customWidth="1"/>
    <col min="13306" max="13306" width="19.375" style="402" customWidth="1"/>
    <col min="13307" max="13307" width="19.375" style="402"/>
    <col min="13308" max="13308" width="6.375" style="402" customWidth="1"/>
    <col min="13309" max="13309" width="19.375" style="402" customWidth="1"/>
    <col min="13310" max="13310" width="2.375" style="402" customWidth="1"/>
    <col min="13311" max="13311" width="19.375" style="402" customWidth="1"/>
    <col min="13312" max="13312" width="2.375" style="402" customWidth="1"/>
    <col min="13313" max="13313" width="19.375" style="402"/>
    <col min="13314" max="13314" width="6.375" style="402" customWidth="1"/>
    <col min="13315" max="13315" width="19.375" style="402" customWidth="1"/>
    <col min="13316" max="13316" width="2.375" style="402" customWidth="1"/>
    <col min="13317" max="13317" width="19.375" style="402" customWidth="1"/>
    <col min="13318" max="13318" width="2.375" style="402" customWidth="1"/>
    <col min="13319" max="13319" width="19.375" style="402" customWidth="1"/>
    <col min="13320" max="13320" width="6.375" style="402" customWidth="1"/>
    <col min="13321" max="13321" width="19.375" style="402" customWidth="1"/>
    <col min="13322" max="13322" width="2.25" style="402" customWidth="1"/>
    <col min="13323" max="13323" width="19.375" style="402"/>
    <col min="13324" max="13324" width="2.25" style="402" customWidth="1"/>
    <col min="13325" max="13550" width="19.375" style="402"/>
    <col min="13551" max="13551" width="6.375" style="402" customWidth="1"/>
    <col min="13552" max="13552" width="10.375" style="402" customWidth="1"/>
    <col min="13553" max="13553" width="6.25" style="402" customWidth="1"/>
    <col min="13554" max="13554" width="35.375" style="402" customWidth="1"/>
    <col min="13555" max="13555" width="4.75" style="402" customWidth="1"/>
    <col min="13556" max="13556" width="39" style="402" customWidth="1"/>
    <col min="13557" max="13557" width="5" style="402" customWidth="1"/>
    <col min="13558" max="13558" width="19.375" style="402" customWidth="1"/>
    <col min="13559" max="13559" width="2.375" style="402" customWidth="1"/>
    <col min="13560" max="13560" width="19.375" style="402" customWidth="1"/>
    <col min="13561" max="13561" width="2.375" style="402" customWidth="1"/>
    <col min="13562" max="13562" width="19.375" style="402" customWidth="1"/>
    <col min="13563" max="13563" width="19.375" style="402"/>
    <col min="13564" max="13564" width="6.375" style="402" customWidth="1"/>
    <col min="13565" max="13565" width="19.375" style="402" customWidth="1"/>
    <col min="13566" max="13566" width="2.375" style="402" customWidth="1"/>
    <col min="13567" max="13567" width="19.375" style="402" customWidth="1"/>
    <col min="13568" max="13568" width="2.375" style="402" customWidth="1"/>
    <col min="13569" max="13569" width="19.375" style="402"/>
    <col min="13570" max="13570" width="6.375" style="402" customWidth="1"/>
    <col min="13571" max="13571" width="19.375" style="402" customWidth="1"/>
    <col min="13572" max="13572" width="2.375" style="402" customWidth="1"/>
    <col min="13573" max="13573" width="19.375" style="402" customWidth="1"/>
    <col min="13574" max="13574" width="2.375" style="402" customWidth="1"/>
    <col min="13575" max="13575" width="19.375" style="402" customWidth="1"/>
    <col min="13576" max="13576" width="6.375" style="402" customWidth="1"/>
    <col min="13577" max="13577" width="19.375" style="402" customWidth="1"/>
    <col min="13578" max="13578" width="2.25" style="402" customWidth="1"/>
    <col min="13579" max="13579" width="19.375" style="402"/>
    <col min="13580" max="13580" width="2.25" style="402" customWidth="1"/>
    <col min="13581" max="13806" width="19.375" style="402"/>
    <col min="13807" max="13807" width="6.375" style="402" customWidth="1"/>
    <col min="13808" max="13808" width="10.375" style="402" customWidth="1"/>
    <col min="13809" max="13809" width="6.25" style="402" customWidth="1"/>
    <col min="13810" max="13810" width="35.375" style="402" customWidth="1"/>
    <col min="13811" max="13811" width="4.75" style="402" customWidth="1"/>
    <col min="13812" max="13812" width="39" style="402" customWidth="1"/>
    <col min="13813" max="13813" width="5" style="402" customWidth="1"/>
    <col min="13814" max="13814" width="19.375" style="402" customWidth="1"/>
    <col min="13815" max="13815" width="2.375" style="402" customWidth="1"/>
    <col min="13816" max="13816" width="19.375" style="402" customWidth="1"/>
    <col min="13817" max="13817" width="2.375" style="402" customWidth="1"/>
    <col min="13818" max="13818" width="19.375" style="402" customWidth="1"/>
    <col min="13819" max="13819" width="19.375" style="402"/>
    <col min="13820" max="13820" width="6.375" style="402" customWidth="1"/>
    <col min="13821" max="13821" width="19.375" style="402" customWidth="1"/>
    <col min="13822" max="13822" width="2.375" style="402" customWidth="1"/>
    <col min="13823" max="13823" width="19.375" style="402" customWidth="1"/>
    <col min="13824" max="13824" width="2.375" style="402" customWidth="1"/>
    <col min="13825" max="13825" width="19.375" style="402"/>
    <col min="13826" max="13826" width="6.375" style="402" customWidth="1"/>
    <col min="13827" max="13827" width="19.375" style="402" customWidth="1"/>
    <col min="13828" max="13828" width="2.375" style="402" customWidth="1"/>
    <col min="13829" max="13829" width="19.375" style="402" customWidth="1"/>
    <col min="13830" max="13830" width="2.375" style="402" customWidth="1"/>
    <col min="13831" max="13831" width="19.375" style="402" customWidth="1"/>
    <col min="13832" max="13832" width="6.375" style="402" customWidth="1"/>
    <col min="13833" max="13833" width="19.375" style="402" customWidth="1"/>
    <col min="13834" max="13834" width="2.25" style="402" customWidth="1"/>
    <col min="13835" max="13835" width="19.375" style="402"/>
    <col min="13836" max="13836" width="2.25" style="402" customWidth="1"/>
    <col min="13837" max="14062" width="19.375" style="402"/>
    <col min="14063" max="14063" width="6.375" style="402" customWidth="1"/>
    <col min="14064" max="14064" width="10.375" style="402" customWidth="1"/>
    <col min="14065" max="14065" width="6.25" style="402" customWidth="1"/>
    <col min="14066" max="14066" width="35.375" style="402" customWidth="1"/>
    <col min="14067" max="14067" width="4.75" style="402" customWidth="1"/>
    <col min="14068" max="14068" width="39" style="402" customWidth="1"/>
    <col min="14069" max="14069" width="5" style="402" customWidth="1"/>
    <col min="14070" max="14070" width="19.375" style="402" customWidth="1"/>
    <col min="14071" max="14071" width="2.375" style="402" customWidth="1"/>
    <col min="14072" max="14072" width="19.375" style="402" customWidth="1"/>
    <col min="14073" max="14073" width="2.375" style="402" customWidth="1"/>
    <col min="14074" max="14074" width="19.375" style="402" customWidth="1"/>
    <col min="14075" max="14075" width="19.375" style="402"/>
    <col min="14076" max="14076" width="6.375" style="402" customWidth="1"/>
    <col min="14077" max="14077" width="19.375" style="402" customWidth="1"/>
    <col min="14078" max="14078" width="2.375" style="402" customWidth="1"/>
    <col min="14079" max="14079" width="19.375" style="402" customWidth="1"/>
    <col min="14080" max="14080" width="2.375" style="402" customWidth="1"/>
    <col min="14081" max="14081" width="19.375" style="402"/>
    <col min="14082" max="14082" width="6.375" style="402" customWidth="1"/>
    <col min="14083" max="14083" width="19.375" style="402" customWidth="1"/>
    <col min="14084" max="14084" width="2.375" style="402" customWidth="1"/>
    <col min="14085" max="14085" width="19.375" style="402" customWidth="1"/>
    <col min="14086" max="14086" width="2.375" style="402" customWidth="1"/>
    <col min="14087" max="14087" width="19.375" style="402" customWidth="1"/>
    <col min="14088" max="14088" width="6.375" style="402" customWidth="1"/>
    <col min="14089" max="14089" width="19.375" style="402" customWidth="1"/>
    <col min="14090" max="14090" width="2.25" style="402" customWidth="1"/>
    <col min="14091" max="14091" width="19.375" style="402"/>
    <col min="14092" max="14092" width="2.25" style="402" customWidth="1"/>
    <col min="14093" max="14318" width="19.375" style="402"/>
    <col min="14319" max="14319" width="6.375" style="402" customWidth="1"/>
    <col min="14320" max="14320" width="10.375" style="402" customWidth="1"/>
    <col min="14321" max="14321" width="6.25" style="402" customWidth="1"/>
    <col min="14322" max="14322" width="35.375" style="402" customWidth="1"/>
    <col min="14323" max="14323" width="4.75" style="402" customWidth="1"/>
    <col min="14324" max="14324" width="39" style="402" customWidth="1"/>
    <col min="14325" max="14325" width="5" style="402" customWidth="1"/>
    <col min="14326" max="14326" width="19.375" style="402" customWidth="1"/>
    <col min="14327" max="14327" width="2.375" style="402" customWidth="1"/>
    <col min="14328" max="14328" width="19.375" style="402" customWidth="1"/>
    <col min="14329" max="14329" width="2.375" style="402" customWidth="1"/>
    <col min="14330" max="14330" width="19.375" style="402" customWidth="1"/>
    <col min="14331" max="14331" width="19.375" style="402"/>
    <col min="14332" max="14332" width="6.375" style="402" customWidth="1"/>
    <col min="14333" max="14333" width="19.375" style="402" customWidth="1"/>
    <col min="14334" max="14334" width="2.375" style="402" customWidth="1"/>
    <col min="14335" max="14335" width="19.375" style="402" customWidth="1"/>
    <col min="14336" max="14336" width="2.375" style="402" customWidth="1"/>
    <col min="14337" max="14337" width="19.375" style="402"/>
    <col min="14338" max="14338" width="6.375" style="402" customWidth="1"/>
    <col min="14339" max="14339" width="19.375" style="402" customWidth="1"/>
    <col min="14340" max="14340" width="2.375" style="402" customWidth="1"/>
    <col min="14341" max="14341" width="19.375" style="402" customWidth="1"/>
    <col min="14342" max="14342" width="2.375" style="402" customWidth="1"/>
    <col min="14343" max="14343" width="19.375" style="402" customWidth="1"/>
    <col min="14344" max="14344" width="6.375" style="402" customWidth="1"/>
    <col min="14345" max="14345" width="19.375" style="402" customWidth="1"/>
    <col min="14346" max="14346" width="2.25" style="402" customWidth="1"/>
    <col min="14347" max="14347" width="19.375" style="402"/>
    <col min="14348" max="14348" width="2.25" style="402" customWidth="1"/>
    <col min="14349" max="14574" width="19.375" style="402"/>
    <col min="14575" max="14575" width="6.375" style="402" customWidth="1"/>
    <col min="14576" max="14576" width="10.375" style="402" customWidth="1"/>
    <col min="14577" max="14577" width="6.25" style="402" customWidth="1"/>
    <col min="14578" max="14578" width="35.375" style="402" customWidth="1"/>
    <col min="14579" max="14579" width="4.75" style="402" customWidth="1"/>
    <col min="14580" max="14580" width="39" style="402" customWidth="1"/>
    <col min="14581" max="14581" width="5" style="402" customWidth="1"/>
    <col min="14582" max="14582" width="19.375" style="402" customWidth="1"/>
    <col min="14583" max="14583" width="2.375" style="402" customWidth="1"/>
    <col min="14584" max="14584" width="19.375" style="402" customWidth="1"/>
    <col min="14585" max="14585" width="2.375" style="402" customWidth="1"/>
    <col min="14586" max="14586" width="19.375" style="402" customWidth="1"/>
    <col min="14587" max="14587" width="19.375" style="402"/>
    <col min="14588" max="14588" width="6.375" style="402" customWidth="1"/>
    <col min="14589" max="14589" width="19.375" style="402" customWidth="1"/>
    <col min="14590" max="14590" width="2.375" style="402" customWidth="1"/>
    <col min="14591" max="14591" width="19.375" style="402" customWidth="1"/>
    <col min="14592" max="14592" width="2.375" style="402" customWidth="1"/>
    <col min="14593" max="14593" width="19.375" style="402"/>
    <col min="14594" max="14594" width="6.375" style="402" customWidth="1"/>
    <col min="14595" max="14595" width="19.375" style="402" customWidth="1"/>
    <col min="14596" max="14596" width="2.375" style="402" customWidth="1"/>
    <col min="14597" max="14597" width="19.375" style="402" customWidth="1"/>
    <col min="14598" max="14598" width="2.375" style="402" customWidth="1"/>
    <col min="14599" max="14599" width="19.375" style="402" customWidth="1"/>
    <col min="14600" max="14600" width="6.375" style="402" customWidth="1"/>
    <col min="14601" max="14601" width="19.375" style="402" customWidth="1"/>
    <col min="14602" max="14602" width="2.25" style="402" customWidth="1"/>
    <col min="14603" max="14603" width="19.375" style="402"/>
    <col min="14604" max="14604" width="2.25" style="402" customWidth="1"/>
    <col min="14605" max="14830" width="19.375" style="402"/>
    <col min="14831" max="14831" width="6.375" style="402" customWidth="1"/>
    <col min="14832" max="14832" width="10.375" style="402" customWidth="1"/>
    <col min="14833" max="14833" width="6.25" style="402" customWidth="1"/>
    <col min="14834" max="14834" width="35.375" style="402" customWidth="1"/>
    <col min="14835" max="14835" width="4.75" style="402" customWidth="1"/>
    <col min="14836" max="14836" width="39" style="402" customWidth="1"/>
    <col min="14837" max="14837" width="5" style="402" customWidth="1"/>
    <col min="14838" max="14838" width="19.375" style="402" customWidth="1"/>
    <col min="14839" max="14839" width="2.375" style="402" customWidth="1"/>
    <col min="14840" max="14840" width="19.375" style="402" customWidth="1"/>
    <col min="14841" max="14841" width="2.375" style="402" customWidth="1"/>
    <col min="14842" max="14842" width="19.375" style="402" customWidth="1"/>
    <col min="14843" max="14843" width="19.375" style="402"/>
    <col min="14844" max="14844" width="6.375" style="402" customWidth="1"/>
    <col min="14845" max="14845" width="19.375" style="402" customWidth="1"/>
    <col min="14846" max="14846" width="2.375" style="402" customWidth="1"/>
    <col min="14847" max="14847" width="19.375" style="402" customWidth="1"/>
    <col min="14848" max="14848" width="2.375" style="402" customWidth="1"/>
    <col min="14849" max="14849" width="19.375" style="402"/>
    <col min="14850" max="14850" width="6.375" style="402" customWidth="1"/>
    <col min="14851" max="14851" width="19.375" style="402" customWidth="1"/>
    <col min="14852" max="14852" width="2.375" style="402" customWidth="1"/>
    <col min="14853" max="14853" width="19.375" style="402" customWidth="1"/>
    <col min="14854" max="14854" width="2.375" style="402" customWidth="1"/>
    <col min="14855" max="14855" width="19.375" style="402" customWidth="1"/>
    <col min="14856" max="14856" width="6.375" style="402" customWidth="1"/>
    <col min="14857" max="14857" width="19.375" style="402" customWidth="1"/>
    <col min="14858" max="14858" width="2.25" style="402" customWidth="1"/>
    <col min="14859" max="14859" width="19.375" style="402"/>
    <col min="14860" max="14860" width="2.25" style="402" customWidth="1"/>
    <col min="14861" max="15086" width="19.375" style="402"/>
    <col min="15087" max="15087" width="6.375" style="402" customWidth="1"/>
    <col min="15088" max="15088" width="10.375" style="402" customWidth="1"/>
    <col min="15089" max="15089" width="6.25" style="402" customWidth="1"/>
    <col min="15090" max="15090" width="35.375" style="402" customWidth="1"/>
    <col min="15091" max="15091" width="4.75" style="402" customWidth="1"/>
    <col min="15092" max="15092" width="39" style="402" customWidth="1"/>
    <col min="15093" max="15093" width="5" style="402" customWidth="1"/>
    <col min="15094" max="15094" width="19.375" style="402" customWidth="1"/>
    <col min="15095" max="15095" width="2.375" style="402" customWidth="1"/>
    <col min="15096" max="15096" width="19.375" style="402" customWidth="1"/>
    <col min="15097" max="15097" width="2.375" style="402" customWidth="1"/>
    <col min="15098" max="15098" width="19.375" style="402" customWidth="1"/>
    <col min="15099" max="15099" width="19.375" style="402"/>
    <col min="15100" max="15100" width="6.375" style="402" customWidth="1"/>
    <col min="15101" max="15101" width="19.375" style="402" customWidth="1"/>
    <col min="15102" max="15102" width="2.375" style="402" customWidth="1"/>
    <col min="15103" max="15103" width="19.375" style="402" customWidth="1"/>
    <col min="15104" max="15104" width="2.375" style="402" customWidth="1"/>
    <col min="15105" max="15105" width="19.375" style="402"/>
    <col min="15106" max="15106" width="6.375" style="402" customWidth="1"/>
    <col min="15107" max="15107" width="19.375" style="402" customWidth="1"/>
    <col min="15108" max="15108" width="2.375" style="402" customWidth="1"/>
    <col min="15109" max="15109" width="19.375" style="402" customWidth="1"/>
    <col min="15110" max="15110" width="2.375" style="402" customWidth="1"/>
    <col min="15111" max="15111" width="19.375" style="402" customWidth="1"/>
    <col min="15112" max="15112" width="6.375" style="402" customWidth="1"/>
    <col min="15113" max="15113" width="19.375" style="402" customWidth="1"/>
    <col min="15114" max="15114" width="2.25" style="402" customWidth="1"/>
    <col min="15115" max="15115" width="19.375" style="402"/>
    <col min="15116" max="15116" width="2.25" style="402" customWidth="1"/>
    <col min="15117" max="15342" width="19.375" style="402"/>
    <col min="15343" max="15343" width="6.375" style="402" customWidth="1"/>
    <col min="15344" max="15344" width="10.375" style="402" customWidth="1"/>
    <col min="15345" max="15345" width="6.25" style="402" customWidth="1"/>
    <col min="15346" max="15346" width="35.375" style="402" customWidth="1"/>
    <col min="15347" max="15347" width="4.75" style="402" customWidth="1"/>
    <col min="15348" max="15348" width="39" style="402" customWidth="1"/>
    <col min="15349" max="15349" width="5" style="402" customWidth="1"/>
    <col min="15350" max="15350" width="19.375" style="402" customWidth="1"/>
    <col min="15351" max="15351" width="2.375" style="402" customWidth="1"/>
    <col min="15352" max="15352" width="19.375" style="402" customWidth="1"/>
    <col min="15353" max="15353" width="2.375" style="402" customWidth="1"/>
    <col min="15354" max="15354" width="19.375" style="402" customWidth="1"/>
    <col min="15355" max="15355" width="19.375" style="402"/>
    <col min="15356" max="15356" width="6.375" style="402" customWidth="1"/>
    <col min="15357" max="15357" width="19.375" style="402" customWidth="1"/>
    <col min="15358" max="15358" width="2.375" style="402" customWidth="1"/>
    <col min="15359" max="15359" width="19.375" style="402" customWidth="1"/>
    <col min="15360" max="15360" width="2.375" style="402" customWidth="1"/>
    <col min="15361" max="15361" width="19.375" style="402"/>
    <col min="15362" max="15362" width="6.375" style="402" customWidth="1"/>
    <col min="15363" max="15363" width="19.375" style="402" customWidth="1"/>
    <col min="15364" max="15364" width="2.375" style="402" customWidth="1"/>
    <col min="15365" max="15365" width="19.375" style="402" customWidth="1"/>
    <col min="15366" max="15366" width="2.375" style="402" customWidth="1"/>
    <col min="15367" max="15367" width="19.375" style="402" customWidth="1"/>
    <col min="15368" max="15368" width="6.375" style="402" customWidth="1"/>
    <col min="15369" max="15369" width="19.375" style="402" customWidth="1"/>
    <col min="15370" max="15370" width="2.25" style="402" customWidth="1"/>
    <col min="15371" max="15371" width="19.375" style="402"/>
    <col min="15372" max="15372" width="2.25" style="402" customWidth="1"/>
    <col min="15373" max="15598" width="19.375" style="402"/>
    <col min="15599" max="15599" width="6.375" style="402" customWidth="1"/>
    <col min="15600" max="15600" width="10.375" style="402" customWidth="1"/>
    <col min="15601" max="15601" width="6.25" style="402" customWidth="1"/>
    <col min="15602" max="15602" width="35.375" style="402" customWidth="1"/>
    <col min="15603" max="15603" width="4.75" style="402" customWidth="1"/>
    <col min="15604" max="15604" width="39" style="402" customWidth="1"/>
    <col min="15605" max="15605" width="5" style="402" customWidth="1"/>
    <col min="15606" max="15606" width="19.375" style="402" customWidth="1"/>
    <col min="15607" max="15607" width="2.375" style="402" customWidth="1"/>
    <col min="15608" max="15608" width="19.375" style="402" customWidth="1"/>
    <col min="15609" max="15609" width="2.375" style="402" customWidth="1"/>
    <col min="15610" max="15610" width="19.375" style="402" customWidth="1"/>
    <col min="15611" max="15611" width="19.375" style="402"/>
    <col min="15612" max="15612" width="6.375" style="402" customWidth="1"/>
    <col min="15613" max="15613" width="19.375" style="402" customWidth="1"/>
    <col min="15614" max="15614" width="2.375" style="402" customWidth="1"/>
    <col min="15615" max="15615" width="19.375" style="402" customWidth="1"/>
    <col min="15616" max="15616" width="2.375" style="402" customWidth="1"/>
    <col min="15617" max="15617" width="19.375" style="402"/>
    <col min="15618" max="15618" width="6.375" style="402" customWidth="1"/>
    <col min="15619" max="15619" width="19.375" style="402" customWidth="1"/>
    <col min="15620" max="15620" width="2.375" style="402" customWidth="1"/>
    <col min="15621" max="15621" width="19.375" style="402" customWidth="1"/>
    <col min="15622" max="15622" width="2.375" style="402" customWidth="1"/>
    <col min="15623" max="15623" width="19.375" style="402" customWidth="1"/>
    <col min="15624" max="15624" width="6.375" style="402" customWidth="1"/>
    <col min="15625" max="15625" width="19.375" style="402" customWidth="1"/>
    <col min="15626" max="15626" width="2.25" style="402" customWidth="1"/>
    <col min="15627" max="15627" width="19.375" style="402"/>
    <col min="15628" max="15628" width="2.25" style="402" customWidth="1"/>
    <col min="15629" max="15854" width="19.375" style="402"/>
    <col min="15855" max="15855" width="6.375" style="402" customWidth="1"/>
    <col min="15856" max="15856" width="10.375" style="402" customWidth="1"/>
    <col min="15857" max="15857" width="6.25" style="402" customWidth="1"/>
    <col min="15858" max="15858" width="35.375" style="402" customWidth="1"/>
    <col min="15859" max="15859" width="4.75" style="402" customWidth="1"/>
    <col min="15860" max="15860" width="39" style="402" customWidth="1"/>
    <col min="15861" max="15861" width="5" style="402" customWidth="1"/>
    <col min="15862" max="15862" width="19.375" style="402" customWidth="1"/>
    <col min="15863" max="15863" width="2.375" style="402" customWidth="1"/>
    <col min="15864" max="15864" width="19.375" style="402" customWidth="1"/>
    <col min="15865" max="15865" width="2.375" style="402" customWidth="1"/>
    <col min="15866" max="15866" width="19.375" style="402" customWidth="1"/>
    <col min="15867" max="15867" width="19.375" style="402"/>
    <col min="15868" max="15868" width="6.375" style="402" customWidth="1"/>
    <col min="15869" max="15869" width="19.375" style="402" customWidth="1"/>
    <col min="15870" max="15870" width="2.375" style="402" customWidth="1"/>
    <col min="15871" max="15871" width="19.375" style="402" customWidth="1"/>
    <col min="15872" max="15872" width="2.375" style="402" customWidth="1"/>
    <col min="15873" max="15873" width="19.375" style="402"/>
    <col min="15874" max="15874" width="6.375" style="402" customWidth="1"/>
    <col min="15875" max="15875" width="19.375" style="402" customWidth="1"/>
    <col min="15876" max="15876" width="2.375" style="402" customWidth="1"/>
    <col min="15877" max="15877" width="19.375" style="402" customWidth="1"/>
    <col min="15878" max="15878" width="2.375" style="402" customWidth="1"/>
    <col min="15879" max="15879" width="19.375" style="402" customWidth="1"/>
    <col min="15880" max="15880" width="6.375" style="402" customWidth="1"/>
    <col min="15881" max="15881" width="19.375" style="402" customWidth="1"/>
    <col min="15882" max="15882" width="2.25" style="402" customWidth="1"/>
    <col min="15883" max="15883" width="19.375" style="402"/>
    <col min="15884" max="15884" width="2.25" style="402" customWidth="1"/>
    <col min="15885" max="16110" width="19.375" style="402"/>
    <col min="16111" max="16111" width="6.375" style="402" customWidth="1"/>
    <col min="16112" max="16112" width="10.375" style="402" customWidth="1"/>
    <col min="16113" max="16113" width="6.25" style="402" customWidth="1"/>
    <col min="16114" max="16114" width="35.375" style="402" customWidth="1"/>
    <col min="16115" max="16115" width="4.75" style="402" customWidth="1"/>
    <col min="16116" max="16116" width="39" style="402" customWidth="1"/>
    <col min="16117" max="16117" width="5" style="402" customWidth="1"/>
    <col min="16118" max="16118" width="19.375" style="402" customWidth="1"/>
    <col min="16119" max="16119" width="2.375" style="402" customWidth="1"/>
    <col min="16120" max="16120" width="19.375" style="402" customWidth="1"/>
    <col min="16121" max="16121" width="2.375" style="402" customWidth="1"/>
    <col min="16122" max="16122" width="19.375" style="402" customWidth="1"/>
    <col min="16123" max="16123" width="19.375" style="402"/>
    <col min="16124" max="16124" width="6.375" style="402" customWidth="1"/>
    <col min="16125" max="16125" width="19.375" style="402" customWidth="1"/>
    <col min="16126" max="16126" width="2.375" style="402" customWidth="1"/>
    <col min="16127" max="16127" width="19.375" style="402" customWidth="1"/>
    <col min="16128" max="16128" width="2.375" style="402" customWidth="1"/>
    <col min="16129" max="16129" width="19.375" style="402"/>
    <col min="16130" max="16130" width="6.375" style="402" customWidth="1"/>
    <col min="16131" max="16131" width="19.375" style="402" customWidth="1"/>
    <col min="16132" max="16132" width="2.375" style="402" customWidth="1"/>
    <col min="16133" max="16133" width="19.375" style="402" customWidth="1"/>
    <col min="16134" max="16134" width="2.375" style="402" customWidth="1"/>
    <col min="16135" max="16135" width="19.375" style="402" customWidth="1"/>
    <col min="16136" max="16136" width="6.375" style="402" customWidth="1"/>
    <col min="16137" max="16137" width="19.375" style="402" customWidth="1"/>
    <col min="16138" max="16138" width="2.25" style="402" customWidth="1"/>
    <col min="16139" max="16139" width="19.375" style="402"/>
    <col min="16140" max="16140" width="2.25" style="402" customWidth="1"/>
    <col min="16141" max="16384" width="19.375" style="402"/>
  </cols>
  <sheetData>
    <row r="1" spans="1:14" s="407" customFormat="1">
      <c r="A1" s="402"/>
      <c r="B1" s="402"/>
      <c r="C1" s="403"/>
      <c r="D1" s="403"/>
      <c r="E1" s="408"/>
      <c r="F1" s="404"/>
      <c r="G1" s="397"/>
      <c r="H1" s="402"/>
      <c r="I1" s="402"/>
      <c r="J1" s="402"/>
      <c r="K1" s="405"/>
      <c r="L1" s="405"/>
      <c r="M1" s="405"/>
      <c r="N1" s="405"/>
    </row>
    <row r="2" spans="1:14" s="407" customFormat="1">
      <c r="A2" s="402"/>
      <c r="B2" s="402"/>
      <c r="C2" s="403"/>
      <c r="D2" s="403"/>
      <c r="E2" s="408"/>
      <c r="F2" s="404"/>
      <c r="G2" s="33"/>
      <c r="H2" s="402"/>
      <c r="I2" s="402"/>
      <c r="J2" s="402"/>
      <c r="K2" s="405"/>
      <c r="L2" s="405"/>
      <c r="M2" s="405"/>
      <c r="N2" s="405"/>
    </row>
    <row r="3" spans="1:14" s="407" customFormat="1">
      <c r="A3" s="402"/>
      <c r="B3" s="402"/>
      <c r="C3" s="403"/>
      <c r="D3" s="403"/>
      <c r="E3" s="408"/>
      <c r="F3" s="404"/>
      <c r="G3" s="402"/>
      <c r="H3" s="408"/>
      <c r="I3" s="408"/>
      <c r="J3" s="402"/>
      <c r="K3" s="405"/>
      <c r="L3" s="405"/>
      <c r="M3" s="405"/>
      <c r="N3" s="405"/>
    </row>
    <row r="4" spans="1:14" s="135" customFormat="1" ht="18">
      <c r="A4" s="239"/>
      <c r="B4" s="239"/>
      <c r="C4" s="239"/>
      <c r="D4" s="239"/>
      <c r="E4" s="759"/>
      <c r="F4" s="409"/>
      <c r="G4" s="1627" t="s">
        <v>255</v>
      </c>
      <c r="H4" s="1627"/>
      <c r="I4" s="1627"/>
      <c r="J4" s="1627"/>
      <c r="K4" s="1627"/>
      <c r="L4" s="1627"/>
      <c r="M4" s="1627"/>
      <c r="N4" s="1627"/>
    </row>
    <row r="5" spans="1:14" s="135" customFormat="1" ht="18">
      <c r="A5" s="239"/>
      <c r="B5" s="239"/>
      <c r="C5" s="239"/>
      <c r="D5" s="239"/>
      <c r="E5" s="759"/>
      <c r="F5" s="409"/>
      <c r="G5" s="1627" t="s">
        <v>88</v>
      </c>
      <c r="H5" s="1627"/>
      <c r="I5" s="1627"/>
      <c r="J5" s="1627"/>
      <c r="K5" s="1627"/>
      <c r="L5" s="1627"/>
      <c r="M5" s="1627"/>
      <c r="N5" s="1627"/>
    </row>
    <row r="6" spans="1:14" s="135" customFormat="1" ht="18">
      <c r="A6" s="239"/>
      <c r="B6" s="239"/>
      <c r="C6" s="239"/>
      <c r="D6" s="239"/>
      <c r="E6" s="759"/>
      <c r="F6" s="409"/>
      <c r="G6" s="1628" t="str">
        <f>SUMMARY!A7</f>
        <v>YEAR ENDING DECEMBER 31, ____</v>
      </c>
      <c r="H6" s="1628"/>
      <c r="I6" s="1628"/>
      <c r="J6" s="1628"/>
      <c r="K6" s="1628"/>
      <c r="L6" s="1628"/>
      <c r="M6" s="1628"/>
      <c r="N6" s="1628"/>
    </row>
    <row r="7" spans="1:14" s="135" customFormat="1" ht="12" customHeight="1">
      <c r="A7" s="237"/>
      <c r="B7" s="372"/>
      <c r="C7" s="237"/>
      <c r="D7" s="237"/>
      <c r="E7" s="759"/>
      <c r="F7" s="410"/>
      <c r="G7" s="237"/>
      <c r="H7" s="237"/>
      <c r="I7" s="237"/>
      <c r="J7" s="33"/>
      <c r="K7" s="371"/>
      <c r="L7" s="371"/>
      <c r="M7" s="371"/>
      <c r="N7" s="371"/>
    </row>
    <row r="8" spans="1:14" s="135" customFormat="1" ht="18">
      <c r="A8" s="239"/>
      <c r="B8" s="239"/>
      <c r="C8" s="239"/>
      <c r="D8" s="239"/>
      <c r="E8" s="759"/>
      <c r="F8" s="409"/>
      <c r="G8" s="1630" t="s">
        <v>1135</v>
      </c>
      <c r="H8" s="1630"/>
      <c r="I8" s="1630"/>
      <c r="J8" s="1630"/>
      <c r="K8" s="1630"/>
      <c r="L8" s="1630"/>
      <c r="M8" s="1630"/>
      <c r="N8" s="1630"/>
    </row>
    <row r="9" spans="1:14" s="135" customFormat="1" ht="18">
      <c r="A9" s="239"/>
      <c r="B9" s="239"/>
      <c r="C9" s="239"/>
      <c r="D9" s="239"/>
      <c r="E9" s="759"/>
      <c r="F9" s="409"/>
      <c r="G9" s="1628" t="s">
        <v>49</v>
      </c>
      <c r="H9" s="1628"/>
      <c r="I9" s="1628"/>
      <c r="J9" s="1628"/>
      <c r="K9" s="1628"/>
      <c r="L9" s="1628"/>
      <c r="M9" s="1628"/>
      <c r="N9" s="1628"/>
    </row>
    <row r="10" spans="1:14" s="135" customFormat="1" ht="18">
      <c r="A10" s="1140"/>
      <c r="B10" s="1140"/>
      <c r="C10" s="1140"/>
      <c r="D10" s="1140"/>
      <c r="E10" s="759"/>
      <c r="F10" s="409"/>
      <c r="G10" s="1140"/>
      <c r="H10" s="1140"/>
      <c r="I10" s="1140"/>
      <c r="J10" s="33"/>
      <c r="K10" s="371"/>
      <c r="L10" s="371"/>
      <c r="M10" s="371"/>
      <c r="N10" s="371"/>
    </row>
    <row r="11" spans="1:14" s="135" customFormat="1" ht="18">
      <c r="A11" s="1140"/>
      <c r="B11" s="1140"/>
      <c r="C11" s="1140"/>
      <c r="D11" s="1140"/>
      <c r="E11" s="759"/>
      <c r="F11" s="409"/>
      <c r="G11" s="1140"/>
      <c r="H11" s="1140"/>
      <c r="I11" s="1140"/>
      <c r="J11" s="33"/>
      <c r="K11" s="371"/>
      <c r="L11" s="371"/>
      <c r="M11" s="371"/>
      <c r="N11" s="371"/>
    </row>
    <row r="12" spans="1:14" s="44" customFormat="1">
      <c r="A12" s="1146"/>
      <c r="B12" s="1146"/>
      <c r="C12" s="1146"/>
      <c r="D12" s="1146"/>
      <c r="E12" s="689"/>
      <c r="F12" s="689"/>
      <c r="G12" s="1146"/>
      <c r="H12" s="1146"/>
      <c r="I12" s="1146"/>
      <c r="J12" s="89"/>
      <c r="K12" s="1673" t="s">
        <v>326</v>
      </c>
      <c r="L12" s="1674"/>
      <c r="M12" s="1674"/>
      <c r="N12" s="1675"/>
    </row>
    <row r="13" spans="1:14" s="2" customFormat="1">
      <c r="A13" s="28"/>
      <c r="B13" s="69"/>
      <c r="C13" s="69"/>
      <c r="D13" s="69"/>
      <c r="E13" s="245"/>
      <c r="F13" s="411"/>
      <c r="G13" s="69"/>
      <c r="H13" s="69"/>
      <c r="I13" s="69"/>
      <c r="J13" s="69"/>
      <c r="K13" s="18"/>
      <c r="L13" s="18"/>
      <c r="M13" s="18"/>
      <c r="N13" s="18"/>
    </row>
    <row r="14" spans="1:14" s="412" customFormat="1">
      <c r="C14" s="413"/>
      <c r="D14" s="413"/>
      <c r="E14" s="910"/>
      <c r="F14" s="414"/>
      <c r="G14" s="414"/>
      <c r="K14" s="415" t="s">
        <v>1136</v>
      </c>
      <c r="L14" s="18"/>
      <c r="M14" s="415" t="s">
        <v>1136</v>
      </c>
      <c r="N14" s="415"/>
    </row>
    <row r="15" spans="1:14" s="412" customFormat="1">
      <c r="C15" s="413"/>
      <c r="D15" s="413"/>
      <c r="E15" s="910"/>
      <c r="F15" s="414"/>
      <c r="G15" s="414"/>
      <c r="H15" s="416"/>
      <c r="I15" s="416"/>
      <c r="K15" s="415" t="s">
        <v>328</v>
      </c>
      <c r="L15" s="415" t="s">
        <v>329</v>
      </c>
      <c r="M15" s="415" t="s">
        <v>328</v>
      </c>
      <c r="N15" s="415" t="s">
        <v>202</v>
      </c>
    </row>
    <row r="16" spans="1:14" s="412" customFormat="1" ht="16.5" thickBot="1">
      <c r="C16" s="413"/>
      <c r="D16" s="413"/>
      <c r="E16" s="910" t="s">
        <v>90</v>
      </c>
      <c r="F16" s="397" t="s">
        <v>259</v>
      </c>
      <c r="G16" s="433" t="s">
        <v>1137</v>
      </c>
      <c r="H16" s="430"/>
      <c r="K16" s="417" t="s">
        <v>331</v>
      </c>
      <c r="L16" s="417" t="s">
        <v>332</v>
      </c>
      <c r="M16" s="417" t="s">
        <v>1138</v>
      </c>
      <c r="N16" s="417" t="s">
        <v>334</v>
      </c>
    </row>
    <row r="17" spans="1:15" s="273" customFormat="1" ht="15">
      <c r="A17" s="430"/>
      <c r="B17" s="434"/>
      <c r="C17" s="420"/>
      <c r="D17" s="420"/>
      <c r="E17" s="430"/>
      <c r="F17" s="430"/>
      <c r="G17" s="38" t="s">
        <v>335</v>
      </c>
      <c r="H17" s="38" t="s">
        <v>336</v>
      </c>
      <c r="I17" s="38" t="s">
        <v>337</v>
      </c>
      <c r="J17" s="38"/>
      <c r="K17" s="38" t="s">
        <v>260</v>
      </c>
      <c r="L17" s="38" t="s">
        <v>142</v>
      </c>
      <c r="M17" s="38" t="s">
        <v>143</v>
      </c>
      <c r="N17" s="38" t="s">
        <v>207</v>
      </c>
    </row>
    <row r="18" spans="1:15" s="273" customFormat="1" ht="12.75" customHeight="1">
      <c r="A18" s="430"/>
      <c r="B18" s="434"/>
      <c r="C18" s="419"/>
      <c r="D18" s="375"/>
      <c r="E18" s="414">
        <v>1</v>
      </c>
      <c r="F18" s="910"/>
      <c r="G18" s="429"/>
      <c r="H18" s="430"/>
      <c r="I18" s="430"/>
      <c r="J18" s="430"/>
      <c r="K18" s="37"/>
      <c r="L18" s="37"/>
      <c r="M18" s="18"/>
      <c r="N18" s="18"/>
    </row>
    <row r="19" spans="1:15" s="424" customFormat="1">
      <c r="A19" s="386" t="s">
        <v>1139</v>
      </c>
      <c r="B19" s="418" t="s">
        <v>1140</v>
      </c>
      <c r="C19" s="419" t="s">
        <v>1141</v>
      </c>
      <c r="D19" s="420" t="str">
        <f>CONCATENATE(H19,G19,I19)</f>
        <v/>
      </c>
      <c r="E19" s="429" t="s">
        <v>147</v>
      </c>
      <c r="F19" s="84"/>
      <c r="G19" s="421"/>
      <c r="H19" s="391"/>
      <c r="I19" s="390"/>
      <c r="J19" s="386"/>
      <c r="K19" s="422">
        <f>VLOOKUP($D19,'WP-BC'!$A$1:$J$359,7,FALSE)</f>
        <v>0</v>
      </c>
      <c r="L19" s="422">
        <f>VLOOKUP($D19,'WP-BC'!$A$1:$J$359,8,FALSE)</f>
        <v>0</v>
      </c>
      <c r="M19" s="423">
        <f>+K19-L19</f>
        <v>0</v>
      </c>
      <c r="N19" s="422">
        <f>VLOOKUP($D19,'WP-BC'!$A$1:$J$359,10,FALSE)</f>
        <v>0</v>
      </c>
      <c r="O19" s="210"/>
    </row>
    <row r="20" spans="1:15" s="424" customFormat="1">
      <c r="A20" s="386"/>
      <c r="B20" s="418" t="s">
        <v>1140</v>
      </c>
      <c r="C20" s="419" t="s">
        <v>1141</v>
      </c>
      <c r="D20" s="420" t="str">
        <f>CONCATENATE(H20,G20,I20)</f>
        <v/>
      </c>
      <c r="E20" s="426" t="s">
        <v>126</v>
      </c>
      <c r="F20" s="425"/>
      <c r="G20" s="426"/>
      <c r="H20" s="427"/>
      <c r="I20" s="425"/>
      <c r="J20" s="386"/>
      <c r="K20" s="428" t="s">
        <v>730</v>
      </c>
      <c r="L20" s="428" t="s">
        <v>730</v>
      </c>
      <c r="M20" s="428" t="s">
        <v>730</v>
      </c>
      <c r="N20" s="428" t="s">
        <v>730</v>
      </c>
      <c r="O20" s="210"/>
    </row>
    <row r="21" spans="1:15" s="424" customFormat="1">
      <c r="A21" s="386"/>
      <c r="B21" s="418"/>
      <c r="C21" s="419"/>
      <c r="D21" s="420"/>
      <c r="E21" s="429"/>
      <c r="F21" s="412"/>
      <c r="G21" s="429"/>
      <c r="H21" s="430"/>
      <c r="I21" s="430"/>
      <c r="J21" s="386"/>
      <c r="K21" s="431"/>
      <c r="L21" s="431"/>
      <c r="M21" s="432"/>
      <c r="N21" s="431"/>
      <c r="O21" s="210"/>
    </row>
    <row r="22" spans="1:15" s="424" customFormat="1">
      <c r="A22" s="386"/>
      <c r="B22" s="418"/>
      <c r="C22" s="419"/>
      <c r="D22" s="420"/>
      <c r="E22" s="429">
        <v>2</v>
      </c>
      <c r="F22" s="412"/>
      <c r="G22" s="433" t="s">
        <v>1142</v>
      </c>
      <c r="H22" s="430"/>
      <c r="I22" s="430"/>
      <c r="J22" s="386"/>
      <c r="K22" s="431">
        <f>SUM(K19:K20)</f>
        <v>0</v>
      </c>
      <c r="L22" s="431">
        <f t="shared" ref="L22:N22" si="0">SUM(L19:L20)</f>
        <v>0</v>
      </c>
      <c r="M22" s="431">
        <f t="shared" si="0"/>
        <v>0</v>
      </c>
      <c r="N22" s="431">
        <f t="shared" si="0"/>
        <v>0</v>
      </c>
      <c r="O22" s="210"/>
    </row>
    <row r="23" spans="1:15" s="273" customFormat="1" ht="15">
      <c r="A23" s="430"/>
      <c r="B23" s="434"/>
      <c r="C23" s="419"/>
      <c r="D23" s="420" t="str">
        <f t="shared" ref="D23:D113" si="1">CONCATENATE(H23,G23,I23)</f>
        <v/>
      </c>
      <c r="E23" s="92">
        <v>3</v>
      </c>
      <c r="F23" s="92"/>
      <c r="G23" s="429"/>
      <c r="H23" s="430"/>
      <c r="I23" s="430"/>
      <c r="J23" s="430"/>
      <c r="K23" s="422"/>
      <c r="L23" s="422"/>
      <c r="M23" s="423"/>
      <c r="N23" s="422"/>
      <c r="O23" s="31"/>
    </row>
    <row r="24" spans="1:15" s="273" customFormat="1">
      <c r="A24" s="430" t="s">
        <v>1139</v>
      </c>
      <c r="B24" s="434" t="s">
        <v>1140</v>
      </c>
      <c r="C24" s="419" t="s">
        <v>1143</v>
      </c>
      <c r="D24" s="420" t="str">
        <f t="shared" si="1"/>
        <v/>
      </c>
      <c r="E24" s="89" t="s">
        <v>163</v>
      </c>
      <c r="F24" s="949"/>
      <c r="G24" s="426"/>
      <c r="H24" s="391"/>
      <c r="I24" s="425"/>
      <c r="J24" s="430"/>
      <c r="K24" s="422">
        <f>VLOOKUP($D24,'WP-BC'!$A$1:$J$359,7,FALSE)</f>
        <v>0</v>
      </c>
      <c r="L24" s="422">
        <f>VLOOKUP($D24,'WP-BC'!$A$1:$J$359,8,FALSE)</f>
        <v>0</v>
      </c>
      <c r="M24" s="423">
        <f t="shared" ref="M24:M31" si="2">+K24-L24</f>
        <v>0</v>
      </c>
      <c r="N24" s="422">
        <f>VLOOKUP($D24,'WP-BC'!$A$1:$J$359,10,FALSE)</f>
        <v>0</v>
      </c>
      <c r="O24" s="31"/>
    </row>
    <row r="25" spans="1:15" s="273" customFormat="1">
      <c r="A25" s="430" t="s">
        <v>1139</v>
      </c>
      <c r="B25" s="434" t="s">
        <v>1140</v>
      </c>
      <c r="C25" s="419" t="s">
        <v>1143</v>
      </c>
      <c r="D25" s="420" t="str">
        <f t="shared" si="1"/>
        <v/>
      </c>
      <c r="E25" s="89" t="s">
        <v>165</v>
      </c>
      <c r="F25" s="949"/>
      <c r="G25" s="426"/>
      <c r="H25" s="391"/>
      <c r="I25" s="425"/>
      <c r="J25" s="430"/>
      <c r="K25" s="422">
        <f>VLOOKUP($D25,'WP-BC'!$A$1:$J$359,7,FALSE)</f>
        <v>0</v>
      </c>
      <c r="L25" s="422">
        <f>VLOOKUP($D25,'WP-BC'!$A$1:$J$359,8,FALSE)</f>
        <v>0</v>
      </c>
      <c r="M25" s="423">
        <f t="shared" si="2"/>
        <v>0</v>
      </c>
      <c r="N25" s="422">
        <f>VLOOKUP($D25,'WP-BC'!$A$1:$J$359,10,FALSE)</f>
        <v>0</v>
      </c>
      <c r="O25" s="31"/>
    </row>
    <row r="26" spans="1:15" s="273" customFormat="1">
      <c r="A26" s="430" t="s">
        <v>1139</v>
      </c>
      <c r="B26" s="434" t="s">
        <v>1140</v>
      </c>
      <c r="C26" s="419" t="s">
        <v>1143</v>
      </c>
      <c r="D26" s="420" t="str">
        <f t="shared" si="1"/>
        <v/>
      </c>
      <c r="E26" s="89" t="s">
        <v>168</v>
      </c>
      <c r="F26" s="949"/>
      <c r="G26" s="426"/>
      <c r="H26" s="391"/>
      <c r="I26" s="425"/>
      <c r="J26" s="430"/>
      <c r="K26" s="422">
        <f>VLOOKUP($D26,'WP-BC'!$A$1:$J$359,7,FALSE)</f>
        <v>0</v>
      </c>
      <c r="L26" s="422">
        <f>VLOOKUP($D26,'WP-BC'!$A$1:$J$359,8,FALSE)</f>
        <v>0</v>
      </c>
      <c r="M26" s="423">
        <f t="shared" si="2"/>
        <v>0</v>
      </c>
      <c r="N26" s="422">
        <f>VLOOKUP($D26,'WP-BC'!$A$1:$J$359,10,FALSE)</f>
        <v>0</v>
      </c>
      <c r="O26" s="31"/>
    </row>
    <row r="27" spans="1:15" s="273" customFormat="1">
      <c r="A27" s="430" t="s">
        <v>1139</v>
      </c>
      <c r="B27" s="434" t="s">
        <v>1140</v>
      </c>
      <c r="C27" s="419" t="s">
        <v>1143</v>
      </c>
      <c r="D27" s="420" t="str">
        <f t="shared" si="1"/>
        <v/>
      </c>
      <c r="E27" s="89" t="s">
        <v>171</v>
      </c>
      <c r="F27" s="949"/>
      <c r="G27" s="426"/>
      <c r="H27" s="391"/>
      <c r="I27" s="425"/>
      <c r="J27" s="430"/>
      <c r="K27" s="422">
        <f>VLOOKUP($D27,'WP-BC'!$A$1:$J$359,7,FALSE)</f>
        <v>0</v>
      </c>
      <c r="L27" s="422">
        <f>VLOOKUP($D27,'WP-BC'!$A$1:$J$359,8,FALSE)</f>
        <v>0</v>
      </c>
      <c r="M27" s="423">
        <f t="shared" si="2"/>
        <v>0</v>
      </c>
      <c r="N27" s="422">
        <f>VLOOKUP($D27,'WP-BC'!$A$1:$J$359,10,FALSE)</f>
        <v>0</v>
      </c>
      <c r="O27" s="31"/>
    </row>
    <row r="28" spans="1:15" s="273" customFormat="1">
      <c r="A28" s="430" t="s">
        <v>1139</v>
      </c>
      <c r="B28" s="434" t="s">
        <v>1140</v>
      </c>
      <c r="C28" s="419" t="s">
        <v>1143</v>
      </c>
      <c r="D28" s="420" t="str">
        <f t="shared" si="1"/>
        <v/>
      </c>
      <c r="E28" s="89" t="s">
        <v>174</v>
      </c>
      <c r="F28" s="949"/>
      <c r="G28" s="426"/>
      <c r="H28" s="391"/>
      <c r="I28" s="425"/>
      <c r="J28" s="430"/>
      <c r="K28" s="422">
        <f>VLOOKUP($D28,'WP-BC'!$A$1:$J$359,7,FALSE)</f>
        <v>0</v>
      </c>
      <c r="L28" s="422">
        <f>VLOOKUP($D28,'WP-BC'!$A$1:$J$359,8,FALSE)</f>
        <v>0</v>
      </c>
      <c r="M28" s="423">
        <f t="shared" si="2"/>
        <v>0</v>
      </c>
      <c r="N28" s="422">
        <f>VLOOKUP($D28,'WP-BC'!$A$1:$J$359,10,FALSE)</f>
        <v>0</v>
      </c>
      <c r="O28" s="31"/>
    </row>
    <row r="29" spans="1:15" s="273" customFormat="1">
      <c r="A29" s="430" t="s">
        <v>1139</v>
      </c>
      <c r="B29" s="434" t="s">
        <v>1140</v>
      </c>
      <c r="C29" s="419" t="s">
        <v>1143</v>
      </c>
      <c r="D29" s="420" t="str">
        <f t="shared" si="1"/>
        <v/>
      </c>
      <c r="E29" s="89" t="s">
        <v>177</v>
      </c>
      <c r="F29" s="949"/>
      <c r="G29" s="426"/>
      <c r="H29" s="391"/>
      <c r="I29" s="425"/>
      <c r="J29" s="430"/>
      <c r="K29" s="422">
        <f>VLOOKUP($D29,'WP-BC'!$A$1:$J$359,7,FALSE)</f>
        <v>0</v>
      </c>
      <c r="L29" s="422">
        <f>VLOOKUP($D29,'WP-BC'!$A$1:$J$359,8,FALSE)</f>
        <v>0</v>
      </c>
      <c r="M29" s="423">
        <f t="shared" si="2"/>
        <v>0</v>
      </c>
      <c r="N29" s="422">
        <f>VLOOKUP($D29,'WP-BC'!$A$1:$J$359,10,FALSE)</f>
        <v>0</v>
      </c>
      <c r="O29" s="31"/>
    </row>
    <row r="30" spans="1:15" s="273" customFormat="1">
      <c r="A30" s="430" t="s">
        <v>1139</v>
      </c>
      <c r="B30" s="434" t="s">
        <v>1140</v>
      </c>
      <c r="C30" s="419" t="s">
        <v>1143</v>
      </c>
      <c r="D30" s="420" t="str">
        <f t="shared" si="1"/>
        <v/>
      </c>
      <c r="E30" s="89" t="s">
        <v>227</v>
      </c>
      <c r="F30" s="949"/>
      <c r="G30" s="426"/>
      <c r="H30" s="391"/>
      <c r="I30" s="425"/>
      <c r="J30" s="430"/>
      <c r="K30" s="422">
        <f>VLOOKUP($D30,'WP-BC'!$A$1:$J$359,7,FALSE)</f>
        <v>0</v>
      </c>
      <c r="L30" s="422">
        <f>VLOOKUP($D30,'WP-BC'!$A$1:$J$359,8,FALSE)</f>
        <v>0</v>
      </c>
      <c r="M30" s="423">
        <f t="shared" si="2"/>
        <v>0</v>
      </c>
      <c r="N30" s="422">
        <f>VLOOKUP($D30,'WP-BC'!$A$1:$J$359,10,FALSE)</f>
        <v>0</v>
      </c>
      <c r="O30" s="31"/>
    </row>
    <row r="31" spans="1:15" s="273" customFormat="1">
      <c r="A31" s="430" t="s">
        <v>1139</v>
      </c>
      <c r="B31" s="434" t="s">
        <v>1140</v>
      </c>
      <c r="C31" s="419" t="s">
        <v>1143</v>
      </c>
      <c r="D31" s="420" t="str">
        <f t="shared" si="1"/>
        <v/>
      </c>
      <c r="E31" s="89" t="s">
        <v>229</v>
      </c>
      <c r="F31" s="949"/>
      <c r="G31" s="426"/>
      <c r="H31" s="391"/>
      <c r="I31" s="425"/>
      <c r="J31" s="430"/>
      <c r="K31" s="422">
        <f>VLOOKUP($D31,'WP-BC'!$A$1:$J$359,7,FALSE)</f>
        <v>0</v>
      </c>
      <c r="L31" s="422">
        <f>VLOOKUP($D31,'WP-BC'!$A$1:$J$359,8,FALSE)</f>
        <v>0</v>
      </c>
      <c r="M31" s="423">
        <f t="shared" si="2"/>
        <v>0</v>
      </c>
      <c r="N31" s="422">
        <f>VLOOKUP($D31,'WP-BC'!$A$1:$J$359,10,FALSE)</f>
        <v>0</v>
      </c>
      <c r="O31" s="31"/>
    </row>
    <row r="32" spans="1:15" s="273" customFormat="1">
      <c r="A32" s="430" t="s">
        <v>1139</v>
      </c>
      <c r="B32" s="434" t="s">
        <v>1140</v>
      </c>
      <c r="C32" s="419" t="s">
        <v>1143</v>
      </c>
      <c r="D32" s="420" t="str">
        <f t="shared" si="1"/>
        <v/>
      </c>
      <c r="E32" s="89" t="s">
        <v>231</v>
      </c>
      <c r="F32" s="949"/>
      <c r="G32" s="426"/>
      <c r="H32" s="391"/>
      <c r="I32" s="425"/>
      <c r="J32" s="430"/>
      <c r="K32" s="422">
        <f>'WP-BC'!G223</f>
        <v>0</v>
      </c>
      <c r="L32" s="422">
        <f>'WP-BC'!H223</f>
        <v>0</v>
      </c>
      <c r="M32" s="423">
        <f t="shared" ref="M32" si="3">+K32-L32</f>
        <v>0</v>
      </c>
      <c r="N32" s="422">
        <f>'WP-BC'!J223</f>
        <v>0</v>
      </c>
      <c r="O32" s="31"/>
    </row>
    <row r="33" spans="1:15" s="273" customFormat="1">
      <c r="A33" s="430"/>
      <c r="B33" s="434"/>
      <c r="C33" s="419"/>
      <c r="D33" s="420"/>
      <c r="E33" s="425" t="s">
        <v>126</v>
      </c>
      <c r="F33" s="425"/>
      <c r="G33" s="426"/>
      <c r="H33" s="427"/>
      <c r="I33" s="425"/>
      <c r="J33" s="430"/>
      <c r="K33" s="428" t="s">
        <v>730</v>
      </c>
      <c r="L33" s="428" t="s">
        <v>730</v>
      </c>
      <c r="M33" s="428" t="s">
        <v>730</v>
      </c>
      <c r="N33" s="428" t="s">
        <v>730</v>
      </c>
      <c r="O33" s="31"/>
    </row>
    <row r="34" spans="1:15" s="273" customFormat="1" ht="15">
      <c r="A34" s="430"/>
      <c r="B34" s="434"/>
      <c r="C34" s="419"/>
      <c r="D34" s="420"/>
      <c r="E34" s="430"/>
      <c r="F34" s="430"/>
      <c r="G34" s="429"/>
      <c r="H34" s="430"/>
      <c r="I34" s="430"/>
      <c r="J34" s="430"/>
      <c r="K34" s="422"/>
      <c r="L34" s="422"/>
      <c r="M34" s="422"/>
      <c r="N34" s="422"/>
      <c r="O34" s="31"/>
    </row>
    <row r="35" spans="1:15" s="273" customFormat="1">
      <c r="A35" s="430"/>
      <c r="B35" s="434"/>
      <c r="C35" s="419"/>
      <c r="D35" s="420" t="str">
        <f t="shared" si="1"/>
        <v>SUBTOTAL Astoria 2 (AE-II) Substation</v>
      </c>
      <c r="E35" s="92">
        <v>4</v>
      </c>
      <c r="F35" s="689"/>
      <c r="G35" s="433" t="s">
        <v>1145</v>
      </c>
      <c r="H35" s="430"/>
      <c r="I35" s="430"/>
      <c r="J35" s="430"/>
      <c r="K35" s="431">
        <f>SUM(K24:K33)</f>
        <v>0</v>
      </c>
      <c r="L35" s="431">
        <f>SUM(L24:L33)</f>
        <v>0</v>
      </c>
      <c r="M35" s="431">
        <f>SUM(M24:M33)</f>
        <v>0</v>
      </c>
      <c r="N35" s="431">
        <f>SUM(N24:N33)</f>
        <v>0</v>
      </c>
      <c r="O35" s="31"/>
    </row>
    <row r="36" spans="1:15" s="273" customFormat="1" ht="15">
      <c r="A36" s="430"/>
      <c r="B36" s="434"/>
      <c r="C36" s="419"/>
      <c r="D36" s="420" t="str">
        <f t="shared" si="1"/>
        <v/>
      </c>
      <c r="E36" s="429">
        <v>5</v>
      </c>
      <c r="F36" s="429"/>
      <c r="G36" s="429"/>
      <c r="H36" s="430"/>
      <c r="I36" s="430"/>
      <c r="J36" s="430"/>
      <c r="K36" s="422"/>
      <c r="L36" s="422"/>
      <c r="M36" s="423"/>
      <c r="N36" s="422"/>
      <c r="O36" s="31"/>
    </row>
    <row r="37" spans="1:15" s="273" customFormat="1">
      <c r="A37" s="430" t="s">
        <v>1139</v>
      </c>
      <c r="B37" s="434" t="s">
        <v>1140</v>
      </c>
      <c r="C37" s="419" t="s">
        <v>912</v>
      </c>
      <c r="D37" s="420" t="str">
        <f t="shared" si="1"/>
        <v/>
      </c>
      <c r="E37" s="89" t="s">
        <v>237</v>
      </c>
      <c r="F37" s="293"/>
      <c r="G37" s="426"/>
      <c r="H37" s="391"/>
      <c r="I37" s="425"/>
      <c r="J37" s="430"/>
      <c r="K37" s="422">
        <f>VLOOKUP($D37,'WP-BC'!$A$1:$J$359,7,FALSE)</f>
        <v>0</v>
      </c>
      <c r="L37" s="422">
        <f>VLOOKUP($D37,'WP-BC'!$A$1:$J$359,8,FALSE)</f>
        <v>0</v>
      </c>
      <c r="M37" s="423">
        <f t="shared" ref="M37" si="4">+K37-L37</f>
        <v>0</v>
      </c>
      <c r="N37" s="422">
        <f>VLOOKUP($D37,'WP-BC'!$A$1:$J$359,10,FALSE)</f>
        <v>0</v>
      </c>
      <c r="O37" s="31"/>
    </row>
    <row r="38" spans="1:15" s="273" customFormat="1">
      <c r="A38" s="430" t="s">
        <v>1139</v>
      </c>
      <c r="B38" s="434" t="s">
        <v>1140</v>
      </c>
      <c r="C38" s="419" t="s">
        <v>913</v>
      </c>
      <c r="D38" s="420" t="str">
        <f t="shared" si="1"/>
        <v/>
      </c>
      <c r="E38" s="89" t="s">
        <v>240</v>
      </c>
      <c r="F38" s="293"/>
      <c r="G38" s="426"/>
      <c r="H38" s="391"/>
      <c r="I38" s="425"/>
      <c r="J38" s="430"/>
      <c r="K38" s="422">
        <f>VLOOKUP($D38,'WP-BC'!$A$1:$J$359,7,FALSE)</f>
        <v>0</v>
      </c>
      <c r="L38" s="422">
        <f>VLOOKUP($D38,'WP-BC'!$A$1:$J$359,8,FALSE)</f>
        <v>0</v>
      </c>
      <c r="M38" s="423">
        <f t="shared" ref="M38:M39" si="5">+K38-L38</f>
        <v>0</v>
      </c>
      <c r="N38" s="422">
        <f>VLOOKUP($D38,'WP-BC'!$A$1:$J$359,10,FALSE)</f>
        <v>0</v>
      </c>
      <c r="O38" s="31"/>
    </row>
    <row r="39" spans="1:15" s="273" customFormat="1">
      <c r="A39" s="430" t="s">
        <v>1139</v>
      </c>
      <c r="B39" s="434" t="s">
        <v>1140</v>
      </c>
      <c r="C39" s="419" t="s">
        <v>911</v>
      </c>
      <c r="D39" s="420" t="str">
        <f t="shared" si="1"/>
        <v/>
      </c>
      <c r="E39" s="89" t="s">
        <v>243</v>
      </c>
      <c r="F39" s="293"/>
      <c r="G39" s="426"/>
      <c r="H39" s="391"/>
      <c r="I39" s="425"/>
      <c r="J39" s="430"/>
      <c r="K39" s="422">
        <f>VLOOKUP($D39,'WP-BC'!$A$1:$J$359,7,FALSE)</f>
        <v>0</v>
      </c>
      <c r="L39" s="422">
        <f>VLOOKUP($D39,'WP-BC'!$A$1:$J$359,8,FALSE)</f>
        <v>0</v>
      </c>
      <c r="M39" s="423">
        <f t="shared" si="5"/>
        <v>0</v>
      </c>
      <c r="N39" s="422">
        <f>VLOOKUP($D39,'WP-BC'!$A$1:$J$359,10,FALSE)</f>
        <v>0</v>
      </c>
      <c r="O39" s="31"/>
    </row>
    <row r="40" spans="1:15" s="273" customFormat="1">
      <c r="A40" s="430"/>
      <c r="B40" s="434"/>
      <c r="C40" s="419"/>
      <c r="D40" s="420"/>
      <c r="E40" s="425" t="s">
        <v>126</v>
      </c>
      <c r="F40" s="425"/>
      <c r="G40" s="426"/>
      <c r="H40" s="427"/>
      <c r="I40" s="425"/>
      <c r="J40" s="430"/>
      <c r="K40" s="428" t="s">
        <v>730</v>
      </c>
      <c r="L40" s="428" t="s">
        <v>730</v>
      </c>
      <c r="M40" s="428" t="s">
        <v>730</v>
      </c>
      <c r="N40" s="428" t="s">
        <v>730</v>
      </c>
      <c r="O40" s="31"/>
    </row>
    <row r="41" spans="1:15" s="273" customFormat="1" ht="15">
      <c r="A41" s="430"/>
      <c r="B41" s="434"/>
      <c r="C41" s="419"/>
      <c r="D41" s="420"/>
      <c r="E41" s="429"/>
      <c r="F41" s="429"/>
      <c r="G41" s="429"/>
      <c r="H41" s="430"/>
      <c r="I41" s="430"/>
      <c r="J41" s="430"/>
      <c r="K41" s="422"/>
      <c r="L41" s="422"/>
      <c r="M41" s="422"/>
      <c r="N41" s="422"/>
      <c r="O41" s="31"/>
    </row>
    <row r="42" spans="1:15" s="273" customFormat="1">
      <c r="A42" s="430"/>
      <c r="B42" s="434"/>
      <c r="C42" s="419"/>
      <c r="D42" s="420" t="str">
        <f t="shared" si="1"/>
        <v>SUBTOTAL Small Hydro</v>
      </c>
      <c r="E42" s="429">
        <v>6</v>
      </c>
      <c r="F42" s="433"/>
      <c r="G42" s="433" t="s">
        <v>1146</v>
      </c>
      <c r="H42" s="430"/>
      <c r="I42" s="430"/>
      <c r="J42" s="430"/>
      <c r="K42" s="431">
        <f>SUM(K37:K40)</f>
        <v>0</v>
      </c>
      <c r="L42" s="431">
        <f t="shared" ref="L42:N42" si="6">SUM(L37:L40)</f>
        <v>0</v>
      </c>
      <c r="M42" s="431">
        <f t="shared" si="6"/>
        <v>0</v>
      </c>
      <c r="N42" s="431">
        <f t="shared" si="6"/>
        <v>0</v>
      </c>
      <c r="O42" s="31"/>
    </row>
    <row r="43" spans="1:15" s="273" customFormat="1" ht="15" customHeight="1">
      <c r="A43" s="430"/>
      <c r="B43" s="434"/>
      <c r="C43" s="419"/>
      <c r="D43" s="420" t="str">
        <f t="shared" si="1"/>
        <v/>
      </c>
      <c r="E43" s="429">
        <v>7</v>
      </c>
      <c r="F43" s="430"/>
      <c r="G43" s="429"/>
      <c r="H43" s="430"/>
      <c r="I43" s="430"/>
      <c r="J43" s="430"/>
      <c r="K43" s="422"/>
      <c r="L43" s="422"/>
      <c r="M43" s="423"/>
      <c r="N43" s="422"/>
      <c r="O43" s="31"/>
    </row>
    <row r="44" spans="1:15" s="424" customFormat="1">
      <c r="A44" s="386" t="s">
        <v>1139</v>
      </c>
      <c r="B44" s="418" t="s">
        <v>1140</v>
      </c>
      <c r="C44" s="419" t="s">
        <v>1147</v>
      </c>
      <c r="D44" s="420" t="str">
        <f t="shared" si="1"/>
        <v/>
      </c>
      <c r="E44" s="429" t="s">
        <v>1043</v>
      </c>
      <c r="F44" s="293"/>
      <c r="G44" s="421"/>
      <c r="H44" s="391"/>
      <c r="I44" s="390"/>
      <c r="J44" s="386"/>
      <c r="K44" s="422">
        <f>VLOOKUP($D44,'WP-BC'!$A$1:$J$359,7,FALSE)</f>
        <v>0</v>
      </c>
      <c r="L44" s="422">
        <f>VLOOKUP($D44,'WP-BC'!$A$1:$J$359,8,FALSE)</f>
        <v>0</v>
      </c>
      <c r="M44" s="423">
        <f>+K44-L44</f>
        <v>0</v>
      </c>
      <c r="N44" s="422">
        <f>VLOOKUP($D44,'WP-BC'!$A$1:$J$359,10,FALSE)</f>
        <v>0</v>
      </c>
      <c r="O44" s="210"/>
    </row>
    <row r="45" spans="1:15" s="424" customFormat="1">
      <c r="A45" s="386"/>
      <c r="B45" s="418"/>
      <c r="C45" s="419"/>
      <c r="D45" s="420"/>
      <c r="E45" s="425" t="s">
        <v>126</v>
      </c>
      <c r="F45" s="425"/>
      <c r="G45" s="426"/>
      <c r="H45" s="427"/>
      <c r="I45" s="425"/>
      <c r="J45" s="386"/>
      <c r="K45" s="425" t="s">
        <v>730</v>
      </c>
      <c r="L45" s="425" t="s">
        <v>730</v>
      </c>
      <c r="M45" s="425" t="s">
        <v>730</v>
      </c>
      <c r="N45" s="425" t="s">
        <v>730</v>
      </c>
      <c r="O45" s="210"/>
    </row>
    <row r="46" spans="1:15" s="424" customFormat="1">
      <c r="A46" s="386"/>
      <c r="B46" s="418"/>
      <c r="C46" s="419"/>
      <c r="D46" s="420"/>
      <c r="E46" s="429"/>
      <c r="F46" s="412"/>
      <c r="G46" s="429"/>
      <c r="H46" s="430"/>
      <c r="I46" s="430"/>
      <c r="J46" s="386"/>
      <c r="K46" s="430"/>
      <c r="L46" s="430"/>
      <c r="M46" s="430"/>
      <c r="N46" s="430"/>
      <c r="O46" s="210"/>
    </row>
    <row r="47" spans="1:15" s="424" customFormat="1">
      <c r="A47" s="386"/>
      <c r="B47" s="418"/>
      <c r="C47" s="419"/>
      <c r="D47" s="420"/>
      <c r="E47" s="429">
        <v>8</v>
      </c>
      <c r="F47" s="412"/>
      <c r="G47" s="433" t="s">
        <v>1148</v>
      </c>
      <c r="H47" s="430"/>
      <c r="I47" s="430"/>
      <c r="J47" s="386"/>
      <c r="K47" s="431">
        <f>SUM(K44:K45)</f>
        <v>0</v>
      </c>
      <c r="L47" s="431">
        <f>SUM(L44:L45)</f>
        <v>0</v>
      </c>
      <c r="M47" s="431">
        <f>SUM(M44:M45)</f>
        <v>0</v>
      </c>
      <c r="N47" s="431">
        <f>SUM(N44:N45)</f>
        <v>0</v>
      </c>
      <c r="O47" s="210"/>
    </row>
    <row r="48" spans="1:15" s="273" customFormat="1" ht="9" customHeight="1">
      <c r="A48" s="430"/>
      <c r="B48" s="434"/>
      <c r="C48" s="419"/>
      <c r="D48" s="420" t="str">
        <f t="shared" si="1"/>
        <v/>
      </c>
      <c r="E48" s="430"/>
      <c r="F48" s="430"/>
      <c r="G48" s="433"/>
      <c r="H48" s="430"/>
      <c r="I48" s="430"/>
      <c r="J48" s="430"/>
      <c r="K48" s="422"/>
      <c r="L48" s="422"/>
      <c r="M48" s="423"/>
      <c r="N48" s="422"/>
      <c r="O48" s="31"/>
    </row>
    <row r="49" spans="1:15" s="273" customFormat="1">
      <c r="A49" s="430" t="s">
        <v>1139</v>
      </c>
      <c r="B49" s="434" t="s">
        <v>1140</v>
      </c>
      <c r="C49" s="419" t="s">
        <v>1149</v>
      </c>
      <c r="D49" s="420" t="str">
        <f t="shared" si="1"/>
        <v/>
      </c>
      <c r="E49" s="430" t="s">
        <v>1150</v>
      </c>
      <c r="F49" s="293"/>
      <c r="G49" s="426"/>
      <c r="H49" s="391"/>
      <c r="I49" s="425"/>
      <c r="J49" s="430"/>
      <c r="K49" s="422">
        <f>VLOOKUP($D49,'WP-BC'!$A$1:$J$359,7,FALSE)</f>
        <v>0</v>
      </c>
      <c r="L49" s="422">
        <f>VLOOKUP($D49,'WP-BC'!$A$1:$J$359,8,FALSE)</f>
        <v>0</v>
      </c>
      <c r="M49" s="423">
        <f t="shared" ref="M49:M53" si="7">+K49-L49</f>
        <v>0</v>
      </c>
      <c r="N49" s="422">
        <f>VLOOKUP($D49,'WP-BC'!$A$1:$J$359,10,FALSE)</f>
        <v>0</v>
      </c>
      <c r="O49" s="31"/>
    </row>
    <row r="50" spans="1:15" s="273" customFormat="1">
      <c r="A50" s="430" t="s">
        <v>1139</v>
      </c>
      <c r="B50" s="434" t="s">
        <v>1140</v>
      </c>
      <c r="C50" s="419" t="s">
        <v>1149</v>
      </c>
      <c r="D50" s="420" t="str">
        <f t="shared" si="1"/>
        <v/>
      </c>
      <c r="E50" s="430" t="s">
        <v>1151</v>
      </c>
      <c r="F50" s="293"/>
      <c r="G50" s="426"/>
      <c r="H50" s="391"/>
      <c r="I50" s="425"/>
      <c r="J50" s="430"/>
      <c r="K50" s="422">
        <f>VLOOKUP($D50,'WP-BC'!$A$1:$J$359,7,FALSE)</f>
        <v>0</v>
      </c>
      <c r="L50" s="422">
        <f>VLOOKUP($D50,'WP-BC'!$A$1:$J$359,8,FALSE)</f>
        <v>0</v>
      </c>
      <c r="M50" s="423">
        <f t="shared" si="7"/>
        <v>0</v>
      </c>
      <c r="N50" s="422">
        <f>VLOOKUP($D50,'WP-BC'!$A$1:$J$359,10,FALSE)</f>
        <v>0</v>
      </c>
      <c r="O50" s="31"/>
    </row>
    <row r="51" spans="1:15" s="273" customFormat="1">
      <c r="A51" s="430" t="s">
        <v>1139</v>
      </c>
      <c r="B51" s="434" t="s">
        <v>1140</v>
      </c>
      <c r="C51" s="419" t="s">
        <v>1149</v>
      </c>
      <c r="D51" s="420" t="str">
        <f t="shared" si="1"/>
        <v/>
      </c>
      <c r="E51" s="430" t="s">
        <v>1152</v>
      </c>
      <c r="F51" s="293"/>
      <c r="G51" s="426"/>
      <c r="H51" s="391"/>
      <c r="I51" s="425"/>
      <c r="J51" s="430"/>
      <c r="K51" s="422">
        <f>VLOOKUP($D51,'WP-BC'!$A$1:$J$359,7,FALSE)</f>
        <v>0</v>
      </c>
      <c r="L51" s="422">
        <f>VLOOKUP($D51,'WP-BC'!$A$1:$J$359,8,FALSE)</f>
        <v>0</v>
      </c>
      <c r="M51" s="423">
        <f t="shared" si="7"/>
        <v>0</v>
      </c>
      <c r="N51" s="422">
        <f>VLOOKUP($D51,'WP-BC'!$A$1:$J$359,10,FALSE)</f>
        <v>0</v>
      </c>
      <c r="O51" s="31"/>
    </row>
    <row r="52" spans="1:15" s="273" customFormat="1">
      <c r="A52" s="430" t="s">
        <v>1139</v>
      </c>
      <c r="B52" s="434" t="s">
        <v>1140</v>
      </c>
      <c r="C52" s="419" t="s">
        <v>1149</v>
      </c>
      <c r="D52" s="420" t="str">
        <f t="shared" si="1"/>
        <v/>
      </c>
      <c r="E52" s="430" t="s">
        <v>1153</v>
      </c>
      <c r="F52" s="293"/>
      <c r="G52" s="426"/>
      <c r="H52" s="391"/>
      <c r="I52" s="425"/>
      <c r="J52" s="430"/>
      <c r="K52" s="422">
        <f>VLOOKUP($D52,'WP-BC'!$A$1:$J$359,7,FALSE)</f>
        <v>0</v>
      </c>
      <c r="L52" s="422">
        <f>VLOOKUP($D52,'WP-BC'!$A$1:$J$359,8,FALSE)</f>
        <v>0</v>
      </c>
      <c r="M52" s="423">
        <f t="shared" si="7"/>
        <v>0</v>
      </c>
      <c r="N52" s="422">
        <f>VLOOKUP($D52,'WP-BC'!$A$1:$J$359,10,FALSE)</f>
        <v>0</v>
      </c>
      <c r="O52" s="31"/>
    </row>
    <row r="53" spans="1:15" s="273" customFormat="1">
      <c r="A53" s="430" t="s">
        <v>1139</v>
      </c>
      <c r="B53" s="434" t="s">
        <v>1140</v>
      </c>
      <c r="C53" s="419" t="s">
        <v>1149</v>
      </c>
      <c r="D53" s="420" t="str">
        <f t="shared" si="1"/>
        <v/>
      </c>
      <c r="E53" s="430" t="s">
        <v>1154</v>
      </c>
      <c r="F53" s="293"/>
      <c r="G53" s="426"/>
      <c r="H53" s="391"/>
      <c r="I53" s="425"/>
      <c r="J53" s="430"/>
      <c r="K53" s="422">
        <f>VLOOKUP($D53,'WP-BC'!$A$1:$J$359,7,FALSE)</f>
        <v>0</v>
      </c>
      <c r="L53" s="422">
        <f>VLOOKUP($D53,'WP-BC'!$A$1:$J$359,8,FALSE)</f>
        <v>0</v>
      </c>
      <c r="M53" s="423">
        <f t="shared" si="7"/>
        <v>0</v>
      </c>
      <c r="N53" s="422">
        <f>VLOOKUP($D53,'WP-BC'!$A$1:$J$359,10,FALSE)</f>
        <v>0</v>
      </c>
      <c r="O53" s="31"/>
    </row>
    <row r="54" spans="1:15" s="273" customFormat="1">
      <c r="A54" s="430"/>
      <c r="B54" s="434"/>
      <c r="C54" s="419"/>
      <c r="D54" s="420"/>
      <c r="E54" s="425" t="s">
        <v>126</v>
      </c>
      <c r="F54" s="425"/>
      <c r="G54" s="426"/>
      <c r="H54" s="427"/>
      <c r="I54" s="425"/>
      <c r="J54" s="430"/>
      <c r="K54" s="428" t="s">
        <v>730</v>
      </c>
      <c r="L54" s="428" t="s">
        <v>730</v>
      </c>
      <c r="M54" s="428" t="s">
        <v>730</v>
      </c>
      <c r="N54" s="428" t="s">
        <v>730</v>
      </c>
      <c r="O54" s="31"/>
    </row>
    <row r="55" spans="1:15" s="273" customFormat="1" ht="15">
      <c r="A55" s="430"/>
      <c r="B55" s="434"/>
      <c r="C55" s="419"/>
      <c r="D55" s="420"/>
      <c r="E55" s="430"/>
      <c r="F55" s="430"/>
      <c r="G55" s="429"/>
      <c r="H55" s="430"/>
      <c r="I55" s="430"/>
      <c r="J55" s="430"/>
      <c r="K55" s="422"/>
      <c r="L55" s="422"/>
      <c r="M55" s="422"/>
      <c r="N55" s="422"/>
      <c r="O55" s="31"/>
    </row>
    <row r="56" spans="1:15" s="273" customFormat="1">
      <c r="A56" s="430"/>
      <c r="B56" s="434"/>
      <c r="C56" s="419"/>
      <c r="D56" s="420" t="str">
        <f t="shared" si="1"/>
        <v>SUBTOTAL Poletti</v>
      </c>
      <c r="E56" s="429">
        <v>9</v>
      </c>
      <c r="F56" s="433"/>
      <c r="G56" s="433" t="s">
        <v>1155</v>
      </c>
      <c r="H56" s="430"/>
      <c r="I56" s="430"/>
      <c r="J56" s="430"/>
      <c r="K56" s="431">
        <f>SUM(K49:K54)</f>
        <v>0</v>
      </c>
      <c r="L56" s="431">
        <f t="shared" ref="L56:N56" si="8">SUM(L49:L54)</f>
        <v>0</v>
      </c>
      <c r="M56" s="431">
        <f t="shared" si="8"/>
        <v>0</v>
      </c>
      <c r="N56" s="431">
        <f t="shared" si="8"/>
        <v>0</v>
      </c>
      <c r="O56" s="31"/>
    </row>
    <row r="57" spans="1:15" s="273" customFormat="1" ht="22.5" customHeight="1">
      <c r="A57" s="430"/>
      <c r="B57" s="434"/>
      <c r="C57" s="419"/>
      <c r="D57" s="420" t="str">
        <f t="shared" si="1"/>
        <v/>
      </c>
      <c r="E57" s="429">
        <v>10</v>
      </c>
      <c r="F57" s="430"/>
      <c r="G57" s="429"/>
      <c r="H57" s="430"/>
      <c r="I57" s="430"/>
      <c r="J57" s="430"/>
      <c r="K57" s="422"/>
      <c r="L57" s="422"/>
      <c r="M57" s="423"/>
      <c r="N57" s="422"/>
      <c r="O57" s="31"/>
    </row>
    <row r="58" spans="1:15" s="273" customFormat="1">
      <c r="A58" s="430" t="s">
        <v>1139</v>
      </c>
      <c r="B58" s="434" t="s">
        <v>1140</v>
      </c>
      <c r="C58" s="419" t="s">
        <v>1156</v>
      </c>
      <c r="D58" s="420" t="str">
        <f t="shared" si="1"/>
        <v/>
      </c>
      <c r="E58" s="89" t="s">
        <v>1157</v>
      </c>
      <c r="F58" s="293"/>
      <c r="G58" s="426"/>
      <c r="H58" s="391"/>
      <c r="I58" s="425"/>
      <c r="J58" s="430"/>
      <c r="K58" s="422">
        <f>VLOOKUP($D58,'WP-BC'!$A$1:$J$359,7,FALSE)</f>
        <v>0</v>
      </c>
      <c r="L58" s="422">
        <f>VLOOKUP($D58,'WP-BC'!$A$1:$J$359,8,FALSE)</f>
        <v>0</v>
      </c>
      <c r="M58" s="423">
        <f t="shared" ref="M58:M64" si="9">+K58-L58</f>
        <v>0</v>
      </c>
      <c r="N58" s="422">
        <f>VLOOKUP($D58,'WP-BC'!$A$1:$J$359,10,FALSE)</f>
        <v>0</v>
      </c>
      <c r="O58" s="31"/>
    </row>
    <row r="59" spans="1:15" s="273" customFormat="1">
      <c r="A59" s="430" t="s">
        <v>1139</v>
      </c>
      <c r="B59" s="434" t="s">
        <v>1140</v>
      </c>
      <c r="C59" s="419" t="s">
        <v>1158</v>
      </c>
      <c r="D59" s="420" t="str">
        <f t="shared" si="1"/>
        <v/>
      </c>
      <c r="E59" s="89" t="s">
        <v>1159</v>
      </c>
      <c r="F59" s="293"/>
      <c r="G59" s="426"/>
      <c r="H59" s="391"/>
      <c r="I59" s="425"/>
      <c r="J59" s="430"/>
      <c r="K59" s="422">
        <f>VLOOKUP($D59,'WP-BC'!$A$1:$J$359,7,FALSE)</f>
        <v>0</v>
      </c>
      <c r="L59" s="422">
        <f>VLOOKUP($D59,'WP-BC'!$A$1:$J$359,8,FALSE)</f>
        <v>0</v>
      </c>
      <c r="M59" s="423">
        <f t="shared" si="9"/>
        <v>0</v>
      </c>
      <c r="N59" s="422">
        <f>VLOOKUP($D59,'WP-BC'!$A$1:$J$359,10,FALSE)</f>
        <v>0</v>
      </c>
      <c r="O59" s="31"/>
    </row>
    <row r="60" spans="1:15" s="273" customFormat="1">
      <c r="A60" s="430" t="s">
        <v>1139</v>
      </c>
      <c r="B60" s="434" t="s">
        <v>1140</v>
      </c>
      <c r="C60" s="419" t="s">
        <v>1160</v>
      </c>
      <c r="D60" s="420" t="str">
        <f t="shared" si="1"/>
        <v/>
      </c>
      <c r="E60" s="89" t="s">
        <v>1161</v>
      </c>
      <c r="F60" s="293"/>
      <c r="G60" s="426"/>
      <c r="H60" s="391"/>
      <c r="I60" s="425"/>
      <c r="J60" s="430"/>
      <c r="K60" s="422">
        <f>VLOOKUP($D60,'WP-BC'!$A$1:$J$359,7,FALSE)</f>
        <v>0</v>
      </c>
      <c r="L60" s="422">
        <f>VLOOKUP($D60,'WP-BC'!$A$1:$J$359,8,FALSE)</f>
        <v>0</v>
      </c>
      <c r="M60" s="423">
        <f t="shared" si="9"/>
        <v>0</v>
      </c>
      <c r="N60" s="422">
        <f>VLOOKUP($D60,'WP-BC'!$A$1:$J$359,10,FALSE)</f>
        <v>0</v>
      </c>
      <c r="O60" s="31"/>
    </row>
    <row r="61" spans="1:15" s="273" customFormat="1">
      <c r="A61" s="430" t="s">
        <v>1139</v>
      </c>
      <c r="B61" s="434" t="s">
        <v>1140</v>
      </c>
      <c r="C61" s="419" t="s">
        <v>1162</v>
      </c>
      <c r="D61" s="420" t="str">
        <f t="shared" si="1"/>
        <v/>
      </c>
      <c r="E61" s="89" t="s">
        <v>1163</v>
      </c>
      <c r="F61" s="293"/>
      <c r="G61" s="426"/>
      <c r="H61" s="391"/>
      <c r="I61" s="425"/>
      <c r="J61" s="430"/>
      <c r="K61" s="422">
        <f>VLOOKUP($D61,'WP-BC'!$A$1:$J$359,7,FALSE)</f>
        <v>0</v>
      </c>
      <c r="L61" s="422">
        <f>VLOOKUP($D61,'WP-BC'!$A$1:$J$359,8,FALSE)</f>
        <v>0</v>
      </c>
      <c r="M61" s="423">
        <f t="shared" si="9"/>
        <v>0</v>
      </c>
      <c r="N61" s="422">
        <f>VLOOKUP($D61,'WP-BC'!$A$1:$J$359,10,FALSE)</f>
        <v>0</v>
      </c>
      <c r="O61" s="31"/>
    </row>
    <row r="62" spans="1:15" s="273" customFormat="1">
      <c r="A62" s="430" t="s">
        <v>1139</v>
      </c>
      <c r="B62" s="434" t="s">
        <v>1140</v>
      </c>
      <c r="C62" s="419" t="s">
        <v>1164</v>
      </c>
      <c r="D62" s="420" t="str">
        <f t="shared" si="1"/>
        <v/>
      </c>
      <c r="E62" s="89" t="s">
        <v>1165</v>
      </c>
      <c r="F62" s="293"/>
      <c r="G62" s="426"/>
      <c r="H62" s="391"/>
      <c r="I62" s="425"/>
      <c r="J62" s="430"/>
      <c r="K62" s="422">
        <f>VLOOKUP($D62,'WP-BC'!$A$1:$J$359,7,FALSE)</f>
        <v>0</v>
      </c>
      <c r="L62" s="422">
        <f>VLOOKUP($D62,'WP-BC'!$A$1:$J$359,8,FALSE)</f>
        <v>0</v>
      </c>
      <c r="M62" s="423">
        <f t="shared" si="9"/>
        <v>0</v>
      </c>
      <c r="N62" s="422">
        <f>VLOOKUP($D62,'WP-BC'!$A$1:$J$359,10,FALSE)</f>
        <v>0</v>
      </c>
      <c r="O62" s="31"/>
    </row>
    <row r="63" spans="1:15" s="273" customFormat="1">
      <c r="A63" s="430" t="s">
        <v>1139</v>
      </c>
      <c r="B63" s="434" t="s">
        <v>1140</v>
      </c>
      <c r="C63" s="419" t="s">
        <v>1166</v>
      </c>
      <c r="D63" s="420" t="str">
        <f t="shared" si="1"/>
        <v/>
      </c>
      <c r="E63" s="430" t="s">
        <v>1167</v>
      </c>
      <c r="F63" s="293"/>
      <c r="G63" s="426"/>
      <c r="H63" s="391"/>
      <c r="I63" s="425"/>
      <c r="J63" s="430"/>
      <c r="K63" s="422">
        <f>VLOOKUP($D63,'WP-BC'!$A$1:$J$359,7,FALSE)</f>
        <v>0</v>
      </c>
      <c r="L63" s="422">
        <f>VLOOKUP($D63,'WP-BC'!$A$1:$J$359,8,FALSE)</f>
        <v>0</v>
      </c>
      <c r="M63" s="423">
        <f t="shared" si="9"/>
        <v>0</v>
      </c>
      <c r="N63" s="422">
        <f>VLOOKUP($D63,'WP-BC'!$A$1:$J$359,10,FALSE)</f>
        <v>0</v>
      </c>
      <c r="O63" s="31"/>
    </row>
    <row r="64" spans="1:15" s="273" customFormat="1">
      <c r="A64" s="430" t="s">
        <v>1139</v>
      </c>
      <c r="B64" s="434" t="s">
        <v>1140</v>
      </c>
      <c r="C64" s="419" t="s">
        <v>1168</v>
      </c>
      <c r="D64" s="420" t="str">
        <f t="shared" si="1"/>
        <v/>
      </c>
      <c r="E64" s="430" t="s">
        <v>1169</v>
      </c>
      <c r="F64" s="293"/>
      <c r="G64" s="426"/>
      <c r="H64" s="391"/>
      <c r="I64" s="425"/>
      <c r="J64" s="430"/>
      <c r="K64" s="422">
        <f>VLOOKUP($D64,'WP-BC'!$A$1:$J$359,7,FALSE)</f>
        <v>0</v>
      </c>
      <c r="L64" s="422">
        <f>VLOOKUP($D64,'WP-BC'!$A$1:$J$359,8,FALSE)</f>
        <v>0</v>
      </c>
      <c r="M64" s="423">
        <f t="shared" si="9"/>
        <v>0</v>
      </c>
      <c r="N64" s="422">
        <f>VLOOKUP($D64,'WP-BC'!$A$1:$J$359,10,FALSE)</f>
        <v>0</v>
      </c>
      <c r="O64" s="31"/>
    </row>
    <row r="65" spans="1:15" s="273" customFormat="1">
      <c r="A65" s="430"/>
      <c r="B65" s="434"/>
      <c r="C65" s="419"/>
      <c r="D65" s="420"/>
      <c r="E65" s="425" t="s">
        <v>126</v>
      </c>
      <c r="F65" s="425"/>
      <c r="G65" s="426"/>
      <c r="H65" s="427"/>
      <c r="I65" s="425"/>
      <c r="J65" s="430"/>
      <c r="K65" s="428" t="s">
        <v>730</v>
      </c>
      <c r="L65" s="428" t="s">
        <v>730</v>
      </c>
      <c r="M65" s="428" t="s">
        <v>730</v>
      </c>
      <c r="N65" s="428" t="s">
        <v>730</v>
      </c>
      <c r="O65" s="31"/>
    </row>
    <row r="66" spans="1:15" s="273" customFormat="1" ht="15">
      <c r="A66" s="430"/>
      <c r="B66" s="434"/>
      <c r="C66" s="419"/>
      <c r="D66" s="420"/>
      <c r="E66" s="430"/>
      <c r="F66" s="430"/>
      <c r="G66" s="429"/>
      <c r="H66" s="430"/>
      <c r="I66" s="430"/>
      <c r="J66" s="430"/>
      <c r="K66" s="422"/>
      <c r="L66" s="422"/>
      <c r="M66" s="423"/>
      <c r="N66" s="422"/>
      <c r="O66" s="31"/>
    </row>
    <row r="67" spans="1:15" s="273" customFormat="1">
      <c r="A67" s="430"/>
      <c r="B67" s="434"/>
      <c r="C67" s="419"/>
      <c r="D67" s="420" t="str">
        <f t="shared" si="1"/>
        <v>SUBTOTAL SCPP</v>
      </c>
      <c r="E67" s="429">
        <v>11</v>
      </c>
      <c r="F67" s="433"/>
      <c r="G67" s="433" t="s">
        <v>1170</v>
      </c>
      <c r="H67" s="430"/>
      <c r="I67" s="430"/>
      <c r="J67" s="430"/>
      <c r="K67" s="431">
        <f>SUM(K58:K65)</f>
        <v>0</v>
      </c>
      <c r="L67" s="431">
        <f t="shared" ref="L67:N67" si="10">SUM(L58:L65)</f>
        <v>0</v>
      </c>
      <c r="M67" s="431">
        <f t="shared" si="10"/>
        <v>0</v>
      </c>
      <c r="N67" s="431">
        <f t="shared" si="10"/>
        <v>0</v>
      </c>
      <c r="O67" s="31"/>
    </row>
    <row r="68" spans="1:15" s="273" customFormat="1">
      <c r="A68" s="430"/>
      <c r="B68" s="434"/>
      <c r="C68" s="419"/>
      <c r="D68" s="420"/>
      <c r="E68" s="430"/>
      <c r="F68" s="430"/>
      <c r="G68" s="433"/>
      <c r="H68" s="430"/>
      <c r="I68" s="430"/>
      <c r="J68" s="430"/>
      <c r="K68" s="431"/>
      <c r="L68" s="431"/>
      <c r="M68" s="431"/>
      <c r="N68" s="431"/>
      <c r="O68" s="31"/>
    </row>
    <row r="69" spans="1:15" s="273" customFormat="1" ht="22.5" customHeight="1">
      <c r="A69" s="430"/>
      <c r="B69" s="434"/>
      <c r="C69" s="419"/>
      <c r="D69" s="420" t="str">
        <f t="shared" ref="D69:D71" si="11">CONCATENATE(H69,G69,I69)</f>
        <v/>
      </c>
      <c r="E69" s="429">
        <v>12</v>
      </c>
      <c r="F69" s="430"/>
      <c r="G69" s="429"/>
      <c r="H69" s="430"/>
      <c r="I69" s="430"/>
      <c r="J69" s="430"/>
      <c r="K69" s="422"/>
      <c r="L69" s="422"/>
      <c r="M69" s="423"/>
      <c r="N69" s="422"/>
      <c r="O69" s="31"/>
    </row>
    <row r="70" spans="1:15" s="273" customFormat="1">
      <c r="A70" s="430" t="s">
        <v>1139</v>
      </c>
      <c r="B70" s="434" t="s">
        <v>1140</v>
      </c>
      <c r="C70" s="419" t="s">
        <v>1156</v>
      </c>
      <c r="D70" s="420" t="str">
        <f t="shared" ref="D70" si="12">CONCATENATE(H70,G70,I70)</f>
        <v/>
      </c>
      <c r="E70" s="84" t="s">
        <v>126</v>
      </c>
      <c r="F70" s="425"/>
      <c r="G70" s="426"/>
      <c r="H70" s="427"/>
      <c r="I70" s="425"/>
      <c r="J70" s="430"/>
      <c r="K70" s="1543" t="s">
        <v>730</v>
      </c>
      <c r="L70" s="1544" t="s">
        <v>730</v>
      </c>
      <c r="M70" s="1544" t="s">
        <v>730</v>
      </c>
      <c r="N70" s="1544" t="s">
        <v>730</v>
      </c>
      <c r="O70" s="31"/>
    </row>
    <row r="71" spans="1:15" s="273" customFormat="1">
      <c r="A71" s="430" t="s">
        <v>1139</v>
      </c>
      <c r="B71" s="434" t="s">
        <v>1140</v>
      </c>
      <c r="C71" s="419" t="s">
        <v>1156</v>
      </c>
      <c r="D71" s="420" t="str">
        <f t="shared" si="11"/>
        <v/>
      </c>
      <c r="E71" s="84" t="s">
        <v>126</v>
      </c>
      <c r="F71" s="425"/>
      <c r="G71" s="426"/>
      <c r="H71" s="427"/>
      <c r="I71" s="425"/>
      <c r="J71" s="430"/>
      <c r="K71" s="435" t="s">
        <v>730</v>
      </c>
      <c r="L71" s="436" t="s">
        <v>730</v>
      </c>
      <c r="M71" s="436" t="s">
        <v>730</v>
      </c>
      <c r="N71" s="436" t="s">
        <v>730</v>
      </c>
      <c r="O71" s="31"/>
    </row>
    <row r="72" spans="1:15" s="273" customFormat="1">
      <c r="A72" s="430"/>
      <c r="B72" s="434"/>
      <c r="C72" s="419"/>
      <c r="D72" s="420"/>
      <c r="E72" s="89"/>
      <c r="F72" s="430"/>
      <c r="G72" s="433"/>
      <c r="H72" s="430"/>
      <c r="I72" s="430"/>
      <c r="J72" s="430"/>
      <c r="K72" s="437"/>
      <c r="L72" s="438"/>
      <c r="M72" s="438"/>
      <c r="N72" s="438"/>
      <c r="O72" s="31"/>
    </row>
    <row r="73" spans="1:15" s="273" customFormat="1">
      <c r="A73" s="430"/>
      <c r="B73" s="434"/>
      <c r="C73" s="419"/>
      <c r="D73" s="420"/>
      <c r="E73" s="430"/>
      <c r="F73" s="430"/>
      <c r="G73" s="426"/>
      <c r="H73" s="430"/>
      <c r="I73" s="430"/>
      <c r="J73" s="430"/>
      <c r="K73" s="439">
        <f>SUM(K70:K71)</f>
        <v>0</v>
      </c>
      <c r="L73" s="439">
        <f t="shared" ref="L73:N73" si="13">SUM(L70:L71)</f>
        <v>0</v>
      </c>
      <c r="M73" s="439">
        <f>SUM(M70:M71)</f>
        <v>0</v>
      </c>
      <c r="N73" s="439">
        <f t="shared" si="13"/>
        <v>0</v>
      </c>
      <c r="O73" s="31"/>
    </row>
    <row r="74" spans="1:15" s="273" customFormat="1">
      <c r="A74" s="430"/>
      <c r="B74" s="434"/>
      <c r="C74" s="419"/>
      <c r="D74" s="420"/>
      <c r="E74" s="430"/>
      <c r="F74" s="430"/>
      <c r="G74" s="433"/>
      <c r="H74" s="430"/>
      <c r="I74" s="430"/>
      <c r="J74" s="430"/>
      <c r="K74" s="431"/>
      <c r="L74" s="431"/>
      <c r="M74" s="431"/>
      <c r="N74" s="431"/>
      <c r="O74" s="31"/>
    </row>
    <row r="75" spans="1:15" s="273" customFormat="1">
      <c r="A75" s="430"/>
      <c r="B75" s="434"/>
      <c r="C75" s="419"/>
      <c r="D75" s="420" t="str">
        <f t="shared" si="1"/>
        <v>TOTAL EXCLUDED TRANSMISSION</v>
      </c>
      <c r="E75" s="429">
        <v>13</v>
      </c>
      <c r="F75" s="433"/>
      <c r="G75" s="433" t="s">
        <v>1171</v>
      </c>
      <c r="H75" s="430"/>
      <c r="I75" s="430"/>
      <c r="J75" s="430"/>
      <c r="K75" s="431">
        <f>K22+K42+K47+K56+K67+K35+K73</f>
        <v>0</v>
      </c>
      <c r="L75" s="431">
        <f t="shared" ref="L75:M75" si="14">L22+L42+L47+L56+L67+L35+L73</f>
        <v>0</v>
      </c>
      <c r="M75" s="431">
        <f t="shared" si="14"/>
        <v>0</v>
      </c>
      <c r="N75" s="431">
        <f>N22+N42+N47+N56+N67+N35+N73</f>
        <v>0</v>
      </c>
      <c r="O75" s="31"/>
    </row>
    <row r="76" spans="1:15" s="273" customFormat="1">
      <c r="A76" s="430"/>
      <c r="B76" s="434"/>
      <c r="C76" s="419"/>
      <c r="D76" s="420" t="str">
        <f t="shared" si="1"/>
        <v/>
      </c>
      <c r="E76" s="430"/>
      <c r="F76" s="430"/>
      <c r="G76" s="433"/>
      <c r="H76" s="430"/>
      <c r="I76" s="430"/>
      <c r="J76" s="430"/>
      <c r="K76" s="422"/>
      <c r="L76" s="422"/>
      <c r="M76" s="423"/>
      <c r="N76" s="422"/>
    </row>
    <row r="77" spans="1:15" s="273" customFormat="1">
      <c r="A77" s="430"/>
      <c r="B77" s="434"/>
      <c r="C77" s="420"/>
      <c r="D77" s="420" t="str">
        <f t="shared" si="1"/>
        <v>EXCLUDED GENERAL</v>
      </c>
      <c r="E77" s="429">
        <v>14</v>
      </c>
      <c r="F77" s="430"/>
      <c r="G77" s="386" t="s">
        <v>1172</v>
      </c>
      <c r="H77" s="430"/>
      <c r="I77" s="430"/>
      <c r="J77" s="430"/>
      <c r="K77" s="422"/>
      <c r="L77" s="422"/>
      <c r="M77" s="423"/>
      <c r="N77" s="422"/>
    </row>
    <row r="78" spans="1:15" s="273" customFormat="1">
      <c r="A78" s="430" t="s">
        <v>1139</v>
      </c>
      <c r="B78" s="434" t="s">
        <v>610</v>
      </c>
      <c r="C78" s="419" t="s">
        <v>1141</v>
      </c>
      <c r="D78" s="420" t="str">
        <f t="shared" si="1"/>
        <v/>
      </c>
      <c r="E78" s="430" t="s">
        <v>1173</v>
      </c>
      <c r="F78" s="293"/>
      <c r="G78" s="426"/>
      <c r="H78" s="391"/>
      <c r="I78" s="425"/>
      <c r="J78" s="430"/>
      <c r="K78" s="422">
        <f>VLOOKUP($D78,'WP-BC'!$A$1:$J$359,7,FALSE)</f>
        <v>0</v>
      </c>
      <c r="L78" s="422">
        <f>VLOOKUP($D78,'WP-BC'!$A$1:$J$359,8,FALSE)</f>
        <v>0</v>
      </c>
      <c r="M78" s="423">
        <f t="shared" ref="M78:M85" si="15">+K78-L78</f>
        <v>0</v>
      </c>
      <c r="N78" s="422">
        <f>VLOOKUP($D78,'WP-BC'!$A$1:$J$359,10,FALSE)</f>
        <v>0</v>
      </c>
    </row>
    <row r="79" spans="1:15" s="273" customFormat="1">
      <c r="A79" s="430" t="s">
        <v>1139</v>
      </c>
      <c r="B79" s="434" t="s">
        <v>610</v>
      </c>
      <c r="C79" s="419" t="s">
        <v>1141</v>
      </c>
      <c r="D79" s="420" t="str">
        <f t="shared" si="1"/>
        <v/>
      </c>
      <c r="E79" s="430" t="s">
        <v>1174</v>
      </c>
      <c r="F79" s="293"/>
      <c r="G79" s="426"/>
      <c r="H79" s="391"/>
      <c r="I79" s="425"/>
      <c r="J79" s="430"/>
      <c r="K79" s="422">
        <f>VLOOKUP($D79,'WP-BC'!$A$1:$J$359,7,FALSE)</f>
        <v>0</v>
      </c>
      <c r="L79" s="422">
        <f>VLOOKUP($D79,'WP-BC'!$A$1:$J$359,8,FALSE)</f>
        <v>0</v>
      </c>
      <c r="M79" s="423">
        <f t="shared" si="15"/>
        <v>0</v>
      </c>
      <c r="N79" s="422">
        <f>VLOOKUP($D79,'WP-BC'!$A$1:$J$359,10,FALSE)</f>
        <v>0</v>
      </c>
    </row>
    <row r="80" spans="1:15" s="273" customFormat="1">
      <c r="A80" s="430" t="s">
        <v>1139</v>
      </c>
      <c r="B80" s="434" t="s">
        <v>610</v>
      </c>
      <c r="C80" s="419" t="s">
        <v>1141</v>
      </c>
      <c r="D80" s="420" t="str">
        <f t="shared" si="1"/>
        <v/>
      </c>
      <c r="E80" s="430" t="s">
        <v>1175</v>
      </c>
      <c r="F80" s="293"/>
      <c r="G80" s="426"/>
      <c r="H80" s="391"/>
      <c r="I80" s="425"/>
      <c r="J80" s="430"/>
      <c r="K80" s="422">
        <f>VLOOKUP($D80,'WP-BC'!$A$1:$J$359,7,FALSE)</f>
        <v>0</v>
      </c>
      <c r="L80" s="422">
        <f>VLOOKUP($D80,'WP-BC'!$A$1:$J$359,8,FALSE)</f>
        <v>0</v>
      </c>
      <c r="M80" s="423">
        <f t="shared" si="15"/>
        <v>0</v>
      </c>
      <c r="N80" s="422">
        <f>VLOOKUP($D80,'WP-BC'!$A$1:$J$359,10,FALSE)</f>
        <v>0</v>
      </c>
    </row>
    <row r="81" spans="1:14" s="424" customFormat="1">
      <c r="A81" s="430" t="s">
        <v>1139</v>
      </c>
      <c r="B81" s="434" t="s">
        <v>610</v>
      </c>
      <c r="C81" s="419" t="s">
        <v>1141</v>
      </c>
      <c r="D81" s="420" t="str">
        <f t="shared" si="1"/>
        <v/>
      </c>
      <c r="E81" s="430" t="s">
        <v>1176</v>
      </c>
      <c r="F81" s="293"/>
      <c r="G81" s="426"/>
      <c r="H81" s="391"/>
      <c r="I81" s="425"/>
      <c r="J81" s="430"/>
      <c r="K81" s="422">
        <f>VLOOKUP($D81,'WP-BC'!$A$1:$J$359,7,FALSE)</f>
        <v>0</v>
      </c>
      <c r="L81" s="422">
        <f>VLOOKUP($D81,'WP-BC'!$A$1:$J$359,8,FALSE)</f>
        <v>0</v>
      </c>
      <c r="M81" s="423">
        <f t="shared" si="15"/>
        <v>0</v>
      </c>
      <c r="N81" s="422">
        <f>VLOOKUP($D81,'WP-BC'!$A$1:$J$359,10,FALSE)</f>
        <v>0</v>
      </c>
    </row>
    <row r="82" spans="1:14" s="273" customFormat="1">
      <c r="A82" s="430" t="s">
        <v>1139</v>
      </c>
      <c r="B82" s="434" t="s">
        <v>610</v>
      </c>
      <c r="C82" s="419" t="s">
        <v>1141</v>
      </c>
      <c r="D82" s="420" t="str">
        <f t="shared" si="1"/>
        <v/>
      </c>
      <c r="E82" s="430" t="s">
        <v>1177</v>
      </c>
      <c r="F82" s="293"/>
      <c r="G82" s="426"/>
      <c r="H82" s="391"/>
      <c r="I82" s="425"/>
      <c r="J82" s="430"/>
      <c r="K82" s="422">
        <f>VLOOKUP($D82,'WP-BC'!$A$1:$J$359,7,FALSE)</f>
        <v>0</v>
      </c>
      <c r="L82" s="422">
        <f>VLOOKUP($D82,'WP-BC'!$A$1:$J$359,8,FALSE)</f>
        <v>0</v>
      </c>
      <c r="M82" s="423">
        <f t="shared" si="15"/>
        <v>0</v>
      </c>
      <c r="N82" s="422">
        <f>VLOOKUP($D82,'WP-BC'!$A$1:$J$359,10,FALSE)</f>
        <v>0</v>
      </c>
    </row>
    <row r="83" spans="1:14" s="273" customFormat="1">
      <c r="A83" s="430" t="s">
        <v>1139</v>
      </c>
      <c r="B83" s="434" t="s">
        <v>610</v>
      </c>
      <c r="C83" s="419" t="s">
        <v>1141</v>
      </c>
      <c r="D83" s="807" t="str">
        <f t="shared" si="1"/>
        <v/>
      </c>
      <c r="E83" s="430" t="s">
        <v>1178</v>
      </c>
      <c r="F83" s="293"/>
      <c r="G83" s="426"/>
      <c r="H83" s="391"/>
      <c r="I83" s="425"/>
      <c r="J83" s="430"/>
      <c r="K83" s="422">
        <f>VLOOKUP($D83,'WP-BC'!$A$1:$J$359,7,FALSE)</f>
        <v>0</v>
      </c>
      <c r="L83" s="422">
        <f>VLOOKUP($D83,'WP-BC'!$A$1:$J$359,8,FALSE)</f>
        <v>0</v>
      </c>
      <c r="M83" s="423">
        <f t="shared" si="15"/>
        <v>0</v>
      </c>
      <c r="N83" s="422">
        <f>VLOOKUP($D83,'WP-BC'!$A$1:$J$359,10,FALSE)</f>
        <v>0</v>
      </c>
    </row>
    <row r="84" spans="1:14" s="273" customFormat="1">
      <c r="A84" s="430"/>
      <c r="B84" s="434"/>
      <c r="C84" s="419"/>
      <c r="D84" s="807" t="str">
        <f t="shared" si="1"/>
        <v/>
      </c>
      <c r="E84" s="430" t="s">
        <v>1179</v>
      </c>
      <c r="F84" s="293"/>
      <c r="G84" s="426"/>
      <c r="H84" s="391"/>
      <c r="I84" s="425"/>
      <c r="J84" s="430"/>
      <c r="K84" s="422">
        <f>VLOOKUP($D84,'WP-BC'!$A$1:$J$359,7,FALSE)</f>
        <v>0</v>
      </c>
      <c r="L84" s="422">
        <f>VLOOKUP($D84,'WP-BC'!$A$1:$J$359,8,FALSE)</f>
        <v>0</v>
      </c>
      <c r="M84" s="423">
        <f t="shared" si="15"/>
        <v>0</v>
      </c>
      <c r="N84" s="422">
        <f>VLOOKUP($D84,'WP-BC'!$A$1:$J$359,10,FALSE)</f>
        <v>0</v>
      </c>
    </row>
    <row r="85" spans="1:14" s="273" customFormat="1">
      <c r="A85" s="430"/>
      <c r="B85" s="434"/>
      <c r="C85" s="419"/>
      <c r="D85" s="807" t="str">
        <f t="shared" si="1"/>
        <v/>
      </c>
      <c r="E85" s="430" t="s">
        <v>1180</v>
      </c>
      <c r="F85" s="293"/>
      <c r="G85" s="426"/>
      <c r="H85" s="427"/>
      <c r="I85" s="425"/>
      <c r="J85" s="430"/>
      <c r="K85" s="422">
        <f>VLOOKUP($D85,'WP-BC'!$A$1:$J$359,7,FALSE)</f>
        <v>0</v>
      </c>
      <c r="L85" s="422">
        <f>VLOOKUP($D85,'WP-BC'!$A$1:$J$359,8,FALSE)</f>
        <v>0</v>
      </c>
      <c r="M85" s="423">
        <f t="shared" si="15"/>
        <v>0</v>
      </c>
      <c r="N85" s="422">
        <f>VLOOKUP($D85,'WP-BC'!$A$1:$J$359,10,FALSE)</f>
        <v>0</v>
      </c>
    </row>
    <row r="86" spans="1:14" s="273" customFormat="1">
      <c r="A86" s="430"/>
      <c r="B86" s="434"/>
      <c r="C86" s="419"/>
      <c r="D86" s="420"/>
      <c r="E86" s="425" t="s">
        <v>126</v>
      </c>
      <c r="F86" s="293"/>
      <c r="G86" s="804"/>
      <c r="H86" s="805"/>
      <c r="I86" s="806"/>
      <c r="J86" s="430"/>
      <c r="K86" s="428" t="s">
        <v>730</v>
      </c>
      <c r="L86" s="428" t="s">
        <v>730</v>
      </c>
      <c r="M86" s="428" t="s">
        <v>730</v>
      </c>
      <c r="N86" s="428" t="s">
        <v>730</v>
      </c>
    </row>
    <row r="87" spans="1:14" s="273" customFormat="1" ht="15">
      <c r="A87" s="430"/>
      <c r="B87" s="434"/>
      <c r="C87" s="419"/>
      <c r="D87" s="420"/>
      <c r="E87" s="430"/>
      <c r="F87" s="430"/>
      <c r="G87" s="429"/>
      <c r="H87" s="430"/>
      <c r="I87" s="430"/>
      <c r="J87" s="430"/>
      <c r="K87" s="422"/>
      <c r="L87" s="422"/>
      <c r="M87" s="422"/>
      <c r="N87" s="422"/>
    </row>
    <row r="88" spans="1:14" s="273" customFormat="1">
      <c r="A88" s="430"/>
      <c r="B88" s="430"/>
      <c r="C88" s="420"/>
      <c r="D88" s="420" t="str">
        <f t="shared" si="1"/>
        <v>SUBTOTAL 500Mw CC</v>
      </c>
      <c r="E88" s="429">
        <v>15</v>
      </c>
      <c r="F88" s="433"/>
      <c r="G88" s="433" t="s">
        <v>1181</v>
      </c>
      <c r="H88" s="430"/>
      <c r="I88" s="430"/>
      <c r="J88" s="430"/>
      <c r="K88" s="432">
        <f t="shared" ref="K88:N88" si="16">SUM(K78:K86)</f>
        <v>0</v>
      </c>
      <c r="L88" s="432">
        <f t="shared" si="16"/>
        <v>0</v>
      </c>
      <c r="M88" s="432">
        <f t="shared" si="16"/>
        <v>0</v>
      </c>
      <c r="N88" s="432">
        <f t="shared" si="16"/>
        <v>0</v>
      </c>
    </row>
    <row r="89" spans="1:14" s="273" customFormat="1" ht="20.25" customHeight="1">
      <c r="A89" s="430"/>
      <c r="B89" s="430"/>
      <c r="C89" s="420"/>
      <c r="D89" s="420" t="str">
        <f t="shared" si="1"/>
        <v/>
      </c>
      <c r="E89" s="429">
        <v>16</v>
      </c>
      <c r="F89" s="430"/>
      <c r="G89" s="429"/>
      <c r="H89" s="430"/>
      <c r="I89" s="430"/>
      <c r="J89" s="430"/>
      <c r="K89" s="423"/>
      <c r="L89" s="423"/>
      <c r="M89" s="423"/>
      <c r="N89" s="423"/>
    </row>
    <row r="90" spans="1:14" s="273" customFormat="1" ht="20.25" customHeight="1">
      <c r="A90" s="430" t="s">
        <v>1139</v>
      </c>
      <c r="B90" s="434" t="s">
        <v>610</v>
      </c>
      <c r="C90" s="419" t="s">
        <v>911</v>
      </c>
      <c r="D90" s="420" t="str">
        <f t="shared" si="1"/>
        <v/>
      </c>
      <c r="E90" s="430" t="s">
        <v>1182</v>
      </c>
      <c r="F90" s="293"/>
      <c r="G90" s="426"/>
      <c r="H90" s="391"/>
      <c r="I90" s="425"/>
      <c r="J90" s="430"/>
      <c r="K90" s="422">
        <f>VLOOKUP($D90,'WP-BC'!$A$1:$J$359,7,FALSE)</f>
        <v>0</v>
      </c>
      <c r="L90" s="422">
        <f>VLOOKUP($D90,'WP-BC'!$A$1:$J$359,8,FALSE)</f>
        <v>0</v>
      </c>
      <c r="M90" s="423">
        <f t="shared" ref="M90:M91" si="17">+K90-L90</f>
        <v>0</v>
      </c>
      <c r="N90" s="422">
        <f>VLOOKUP($D90,'WP-BC'!$A$1:$J$359,10,FALSE)</f>
        <v>0</v>
      </c>
    </row>
    <row r="91" spans="1:14" s="273" customFormat="1">
      <c r="A91" s="430" t="s">
        <v>1139</v>
      </c>
      <c r="B91" s="434" t="s">
        <v>610</v>
      </c>
      <c r="C91" s="419" t="s">
        <v>911</v>
      </c>
      <c r="D91" s="420" t="str">
        <f t="shared" si="1"/>
        <v/>
      </c>
      <c r="E91" s="430" t="s">
        <v>1183</v>
      </c>
      <c r="F91" s="293"/>
      <c r="G91" s="426"/>
      <c r="H91" s="391"/>
      <c r="I91" s="425"/>
      <c r="J91" s="430"/>
      <c r="K91" s="422">
        <f>VLOOKUP($D91,'WP-BC'!$A$1:$J$359,7,FALSE)</f>
        <v>0</v>
      </c>
      <c r="L91" s="422">
        <f>VLOOKUP($D91,'WP-BC'!$A$1:$J$359,8,FALSE)</f>
        <v>0</v>
      </c>
      <c r="M91" s="423">
        <f t="shared" si="17"/>
        <v>0</v>
      </c>
      <c r="N91" s="422">
        <f>VLOOKUP($D91,'WP-BC'!$A$1:$J$359,10,FALSE)</f>
        <v>0</v>
      </c>
    </row>
    <row r="92" spans="1:14" s="273" customFormat="1">
      <c r="A92" s="430"/>
      <c r="B92" s="434"/>
      <c r="C92" s="419"/>
      <c r="D92" s="420"/>
      <c r="E92" s="425" t="s">
        <v>126</v>
      </c>
      <c r="F92" s="425"/>
      <c r="G92" s="426"/>
      <c r="H92" s="427"/>
      <c r="I92" s="425"/>
      <c r="J92" s="430"/>
      <c r="K92" s="428" t="s">
        <v>730</v>
      </c>
      <c r="L92" s="428" t="s">
        <v>730</v>
      </c>
      <c r="M92" s="428" t="s">
        <v>730</v>
      </c>
      <c r="N92" s="428" t="s">
        <v>730</v>
      </c>
    </row>
    <row r="93" spans="1:14" s="273" customFormat="1" ht="15">
      <c r="A93" s="430"/>
      <c r="B93" s="434"/>
      <c r="C93" s="419"/>
      <c r="D93" s="420"/>
      <c r="E93" s="430"/>
      <c r="F93" s="430"/>
      <c r="G93" s="429"/>
      <c r="H93" s="430"/>
      <c r="I93" s="430"/>
      <c r="J93" s="430"/>
      <c r="K93" s="422"/>
      <c r="L93" s="422"/>
      <c r="M93" s="422"/>
      <c r="N93" s="422"/>
    </row>
    <row r="94" spans="1:14" s="273" customFormat="1">
      <c r="A94" s="430"/>
      <c r="B94" s="430"/>
      <c r="C94" s="420"/>
      <c r="D94" s="420" t="str">
        <f t="shared" si="1"/>
        <v>SUBTOTAL Small Hydro</v>
      </c>
      <c r="E94" s="429">
        <v>17</v>
      </c>
      <c r="F94" s="433"/>
      <c r="G94" s="433" t="s">
        <v>1146</v>
      </c>
      <c r="H94" s="430"/>
      <c r="I94" s="430"/>
      <c r="J94" s="430"/>
      <c r="K94" s="432">
        <f>SUM(K90:K92)</f>
        <v>0</v>
      </c>
      <c r="L94" s="432">
        <f t="shared" ref="L94:N94" si="18">SUM(L90:L92)</f>
        <v>0</v>
      </c>
      <c r="M94" s="432">
        <f t="shared" si="18"/>
        <v>0</v>
      </c>
      <c r="N94" s="432">
        <f t="shared" si="18"/>
        <v>0</v>
      </c>
    </row>
    <row r="95" spans="1:14" s="273" customFormat="1" ht="21" customHeight="1">
      <c r="A95" s="430"/>
      <c r="B95" s="430"/>
      <c r="C95" s="420"/>
      <c r="D95" s="420" t="str">
        <f t="shared" si="1"/>
        <v/>
      </c>
      <c r="E95" s="429">
        <v>18</v>
      </c>
      <c r="F95" s="430"/>
      <c r="G95" s="429"/>
      <c r="H95" s="430"/>
      <c r="I95" s="430"/>
      <c r="J95" s="430"/>
      <c r="K95" s="423"/>
      <c r="L95" s="423"/>
      <c r="M95" s="423"/>
      <c r="N95" s="423"/>
    </row>
    <row r="96" spans="1:14" s="273" customFormat="1">
      <c r="A96" s="430" t="s">
        <v>1139</v>
      </c>
      <c r="B96" s="434" t="s">
        <v>610</v>
      </c>
      <c r="C96" s="419" t="s">
        <v>1147</v>
      </c>
      <c r="D96" s="420" t="str">
        <f t="shared" si="1"/>
        <v/>
      </c>
      <c r="E96" s="430" t="s">
        <v>1184</v>
      </c>
      <c r="F96" s="293"/>
      <c r="G96" s="426"/>
      <c r="H96" s="391"/>
      <c r="I96" s="425"/>
      <c r="J96" s="430"/>
      <c r="K96" s="422">
        <f>VLOOKUP($D96,'WP-BC'!$A$1:$J$359,7,FALSE)</f>
        <v>0</v>
      </c>
      <c r="L96" s="422">
        <f>VLOOKUP($D96,'WP-BC'!$A$1:$J$359,8,FALSE)</f>
        <v>0</v>
      </c>
      <c r="M96" s="423">
        <f t="shared" ref="M96:M104" si="19">+K96-L96</f>
        <v>0</v>
      </c>
      <c r="N96" s="422">
        <f>VLOOKUP($D96,'WP-BC'!$A$1:$J$359,10,FALSE)</f>
        <v>0</v>
      </c>
    </row>
    <row r="97" spans="1:14" s="273" customFormat="1">
      <c r="A97" s="430" t="s">
        <v>1139</v>
      </c>
      <c r="B97" s="434" t="s">
        <v>610</v>
      </c>
      <c r="C97" s="419" t="s">
        <v>1147</v>
      </c>
      <c r="D97" s="420" t="str">
        <f>CONCATENATE(H97,G97,I97)</f>
        <v/>
      </c>
      <c r="E97" s="430" t="s">
        <v>1185</v>
      </c>
      <c r="F97" s="293"/>
      <c r="G97" s="426"/>
      <c r="H97" s="391"/>
      <c r="I97" s="425"/>
      <c r="J97" s="430"/>
      <c r="K97" s="422">
        <f>VLOOKUP($D97,'WP-BC'!$A$1:$J$359,7,FALSE)</f>
        <v>0</v>
      </c>
      <c r="L97" s="422">
        <f>VLOOKUP($D97,'WP-BC'!$A$1:$J$359,8,FALSE)</f>
        <v>0</v>
      </c>
      <c r="M97" s="423">
        <f t="shared" ref="M97" si="20">+K97-L97</f>
        <v>0</v>
      </c>
      <c r="N97" s="422">
        <f>VLOOKUP($D97,'WP-BC'!$A$1:$J$359,10,FALSE)</f>
        <v>0</v>
      </c>
    </row>
    <row r="98" spans="1:14" s="273" customFormat="1">
      <c r="A98" s="430" t="s">
        <v>1139</v>
      </c>
      <c r="B98" s="434" t="s">
        <v>610</v>
      </c>
      <c r="C98" s="419" t="s">
        <v>1147</v>
      </c>
      <c r="D98" s="420" t="str">
        <f t="shared" si="1"/>
        <v/>
      </c>
      <c r="E98" s="430" t="s">
        <v>1186</v>
      </c>
      <c r="F98" s="293"/>
      <c r="G98" s="426"/>
      <c r="H98" s="391"/>
      <c r="I98" s="425"/>
      <c r="J98" s="430"/>
      <c r="K98" s="422">
        <f>VLOOKUP($D98,'WP-BC'!$A$1:$J$359,7,FALSE)</f>
        <v>0</v>
      </c>
      <c r="L98" s="422">
        <f>VLOOKUP($D98,'WP-BC'!$A$1:$J$359,8,FALSE)</f>
        <v>0</v>
      </c>
      <c r="M98" s="423">
        <f t="shared" si="19"/>
        <v>0</v>
      </c>
      <c r="N98" s="422">
        <f>VLOOKUP($D98,'WP-BC'!$A$1:$J$359,10,FALSE)</f>
        <v>0</v>
      </c>
    </row>
    <row r="99" spans="1:14" s="273" customFormat="1">
      <c r="A99" s="430" t="s">
        <v>1139</v>
      </c>
      <c r="B99" s="434" t="s">
        <v>610</v>
      </c>
      <c r="C99" s="419" t="s">
        <v>1147</v>
      </c>
      <c r="D99" s="420" t="str">
        <f t="shared" si="1"/>
        <v/>
      </c>
      <c r="E99" s="430" t="s">
        <v>1187</v>
      </c>
      <c r="F99" s="293"/>
      <c r="G99" s="426"/>
      <c r="H99" s="391"/>
      <c r="I99" s="425"/>
      <c r="J99" s="430"/>
      <c r="K99" s="422">
        <f>VLOOKUP($D99,'WP-BC'!$A$1:$J$359,7,FALSE)</f>
        <v>0</v>
      </c>
      <c r="L99" s="422">
        <f>VLOOKUP($D99,'WP-BC'!$A$1:$J$359,8,FALSE)</f>
        <v>0</v>
      </c>
      <c r="M99" s="423">
        <f t="shared" si="19"/>
        <v>0</v>
      </c>
      <c r="N99" s="422">
        <f>VLOOKUP($D99,'WP-BC'!$A$1:$J$359,10,FALSE)</f>
        <v>0</v>
      </c>
    </row>
    <row r="100" spans="1:14" s="273" customFormat="1">
      <c r="A100" s="430" t="s">
        <v>1139</v>
      </c>
      <c r="B100" s="434" t="s">
        <v>610</v>
      </c>
      <c r="C100" s="419" t="s">
        <v>1147</v>
      </c>
      <c r="D100" s="420" t="str">
        <f t="shared" si="1"/>
        <v/>
      </c>
      <c r="E100" s="430" t="s">
        <v>1188</v>
      </c>
      <c r="F100" s="293"/>
      <c r="G100" s="426"/>
      <c r="H100" s="391"/>
      <c r="I100" s="425"/>
      <c r="J100" s="430"/>
      <c r="K100" s="422">
        <f>VLOOKUP($D100,'WP-BC'!$A$1:$J$359,7,FALSE)</f>
        <v>0</v>
      </c>
      <c r="L100" s="422">
        <f>VLOOKUP($D100,'WP-BC'!$A$1:$J$359,8,FALSE)</f>
        <v>0</v>
      </c>
      <c r="M100" s="423">
        <f t="shared" si="19"/>
        <v>0</v>
      </c>
      <c r="N100" s="422">
        <f>VLOOKUP($D100,'WP-BC'!$A$1:$J$359,10,FALSE)</f>
        <v>0</v>
      </c>
    </row>
    <row r="101" spans="1:14" s="273" customFormat="1">
      <c r="A101" s="430" t="s">
        <v>1139</v>
      </c>
      <c r="B101" s="434" t="s">
        <v>610</v>
      </c>
      <c r="C101" s="419" t="s">
        <v>1147</v>
      </c>
      <c r="D101" s="420" t="str">
        <f t="shared" si="1"/>
        <v/>
      </c>
      <c r="E101" s="430" t="s">
        <v>1189</v>
      </c>
      <c r="F101" s="293"/>
      <c r="G101" s="426"/>
      <c r="H101" s="391"/>
      <c r="I101" s="425"/>
      <c r="J101" s="430"/>
      <c r="K101" s="422">
        <f>VLOOKUP($D101,'WP-BC'!$A$1:$J$359,7,FALSE)</f>
        <v>0</v>
      </c>
      <c r="L101" s="422">
        <f>VLOOKUP($D101,'WP-BC'!$A$1:$J$359,8,FALSE)</f>
        <v>0</v>
      </c>
      <c r="M101" s="423">
        <f t="shared" si="19"/>
        <v>0</v>
      </c>
      <c r="N101" s="422">
        <f>VLOOKUP($D101,'WP-BC'!$A$1:$J$359,10,FALSE)</f>
        <v>0</v>
      </c>
    </row>
    <row r="102" spans="1:14" s="273" customFormat="1">
      <c r="A102" s="430" t="s">
        <v>1139</v>
      </c>
      <c r="B102" s="434" t="s">
        <v>610</v>
      </c>
      <c r="C102" s="419" t="s">
        <v>1147</v>
      </c>
      <c r="D102" s="420" t="str">
        <f t="shared" si="1"/>
        <v/>
      </c>
      <c r="E102" s="430" t="s">
        <v>1190</v>
      </c>
      <c r="F102" s="293"/>
      <c r="G102" s="426"/>
      <c r="H102" s="391"/>
      <c r="I102" s="425"/>
      <c r="J102" s="430"/>
      <c r="K102" s="422">
        <f>VLOOKUP($D102,'WP-BC'!$A$1:$J$359,7,FALSE)</f>
        <v>0</v>
      </c>
      <c r="L102" s="422">
        <f>VLOOKUP($D102,'WP-BC'!$A$1:$J$359,8,FALSE)</f>
        <v>0</v>
      </c>
      <c r="M102" s="423">
        <f t="shared" si="19"/>
        <v>0</v>
      </c>
      <c r="N102" s="422">
        <f>VLOOKUP($D102,'WP-BC'!$A$1:$J$359,10,FALSE)</f>
        <v>0</v>
      </c>
    </row>
    <row r="103" spans="1:14" s="273" customFormat="1">
      <c r="A103" s="430" t="s">
        <v>1139</v>
      </c>
      <c r="B103" s="434" t="s">
        <v>610</v>
      </c>
      <c r="C103" s="419" t="s">
        <v>1147</v>
      </c>
      <c r="D103" s="420" t="str">
        <f t="shared" si="1"/>
        <v/>
      </c>
      <c r="E103" s="430" t="s">
        <v>1191</v>
      </c>
      <c r="F103" s="293"/>
      <c r="G103" s="426"/>
      <c r="H103" s="391"/>
      <c r="I103" s="425"/>
      <c r="J103" s="430"/>
      <c r="K103" s="422">
        <f>VLOOKUP($D103,'WP-BC'!$A$1:$J$359,7,FALSE)</f>
        <v>0</v>
      </c>
      <c r="L103" s="422">
        <f>VLOOKUP($D103,'WP-BC'!$A$1:$J$359,8,FALSE)</f>
        <v>0</v>
      </c>
      <c r="M103" s="423">
        <f t="shared" si="19"/>
        <v>0</v>
      </c>
      <c r="N103" s="422">
        <f>VLOOKUP($D103,'WP-BC'!$A$1:$J$359,10,FALSE)</f>
        <v>0</v>
      </c>
    </row>
    <row r="104" spans="1:14" s="273" customFormat="1">
      <c r="A104" s="430" t="s">
        <v>1139</v>
      </c>
      <c r="B104" s="434" t="s">
        <v>610</v>
      </c>
      <c r="C104" s="419" t="s">
        <v>1147</v>
      </c>
      <c r="D104" s="420" t="str">
        <f t="shared" si="1"/>
        <v/>
      </c>
      <c r="E104" s="273" t="s">
        <v>1192</v>
      </c>
      <c r="F104" s="293"/>
      <c r="G104" s="426"/>
      <c r="H104" s="391"/>
      <c r="I104" s="425"/>
      <c r="J104" s="430"/>
      <c r="K104" s="422">
        <f>VLOOKUP($D104,'WP-BC'!$A$1:$J$359,7,FALSE)</f>
        <v>0</v>
      </c>
      <c r="L104" s="422">
        <f>VLOOKUP($D104,'WP-BC'!$A$1:$J$359,8,FALSE)</f>
        <v>0</v>
      </c>
      <c r="M104" s="423">
        <f t="shared" si="19"/>
        <v>0</v>
      </c>
      <c r="N104" s="422">
        <f>VLOOKUP($D104,'WP-BC'!$A$1:$J$359,10,FALSE)</f>
        <v>0</v>
      </c>
    </row>
    <row r="105" spans="1:14" s="273" customFormat="1">
      <c r="A105" s="430"/>
      <c r="B105" s="434"/>
      <c r="C105" s="419"/>
      <c r="D105" s="420"/>
      <c r="E105" s="425" t="s">
        <v>126</v>
      </c>
      <c r="F105" s="425"/>
      <c r="G105" s="426"/>
      <c r="H105" s="427"/>
      <c r="I105" s="425"/>
      <c r="J105" s="430"/>
      <c r="K105" s="428" t="s">
        <v>730</v>
      </c>
      <c r="L105" s="428" t="s">
        <v>730</v>
      </c>
      <c r="M105" s="428" t="s">
        <v>730</v>
      </c>
      <c r="N105" s="428" t="s">
        <v>730</v>
      </c>
    </row>
    <row r="106" spans="1:14" s="273" customFormat="1" ht="15">
      <c r="A106" s="430"/>
      <c r="B106" s="434"/>
      <c r="C106" s="419"/>
      <c r="D106" s="420"/>
      <c r="E106" s="430"/>
      <c r="F106" s="430"/>
      <c r="G106" s="429"/>
      <c r="H106" s="430"/>
      <c r="I106" s="430"/>
      <c r="J106" s="430"/>
      <c r="K106" s="422"/>
      <c r="L106" s="422"/>
      <c r="M106" s="422"/>
      <c r="N106" s="422"/>
    </row>
    <row r="107" spans="1:14" s="273" customFormat="1">
      <c r="A107" s="430"/>
      <c r="B107" s="430"/>
      <c r="C107" s="420"/>
      <c r="D107" s="420" t="str">
        <f t="shared" si="1"/>
        <v>SUBTOTAL Flynn</v>
      </c>
      <c r="E107" s="429">
        <v>19</v>
      </c>
      <c r="F107" s="433"/>
      <c r="G107" s="433" t="s">
        <v>1193</v>
      </c>
      <c r="H107" s="430"/>
      <c r="I107" s="430"/>
      <c r="J107" s="430"/>
      <c r="K107" s="432">
        <f>SUM(K96:K105)</f>
        <v>0</v>
      </c>
      <c r="L107" s="432">
        <f t="shared" ref="L107:N107" si="21">SUM(L96:L105)</f>
        <v>0</v>
      </c>
      <c r="M107" s="432">
        <f t="shared" si="21"/>
        <v>0</v>
      </c>
      <c r="N107" s="432">
        <f t="shared" si="21"/>
        <v>0</v>
      </c>
    </row>
    <row r="108" spans="1:14" s="273" customFormat="1" ht="20.25" customHeight="1">
      <c r="A108" s="430"/>
      <c r="B108" s="430"/>
      <c r="C108" s="420"/>
      <c r="D108" s="420" t="str">
        <f t="shared" si="1"/>
        <v/>
      </c>
      <c r="E108" s="429">
        <v>20</v>
      </c>
      <c r="F108" s="430"/>
      <c r="G108" s="429"/>
      <c r="H108" s="430"/>
      <c r="I108" s="430"/>
      <c r="J108" s="430"/>
      <c r="K108" s="423"/>
      <c r="L108" s="423"/>
      <c r="M108" s="423"/>
      <c r="N108" s="423"/>
    </row>
    <row r="109" spans="1:14" s="273" customFormat="1">
      <c r="A109" s="430" t="s">
        <v>1139</v>
      </c>
      <c r="B109" s="434" t="s">
        <v>610</v>
      </c>
      <c r="C109" s="419" t="s">
        <v>1149</v>
      </c>
      <c r="D109" s="420" t="str">
        <f t="shared" si="1"/>
        <v/>
      </c>
      <c r="E109" s="430" t="s">
        <v>1194</v>
      </c>
      <c r="F109" s="293"/>
      <c r="G109" s="426"/>
      <c r="H109" s="391"/>
      <c r="I109" s="425"/>
      <c r="J109" s="430"/>
      <c r="K109" s="422">
        <f>VLOOKUP($D109,'WP-BC'!$A$1:$J$359,7,FALSE)</f>
        <v>0</v>
      </c>
      <c r="L109" s="422">
        <f>VLOOKUP($D109,'WP-BC'!$A$1:$J$359,8,FALSE)</f>
        <v>0</v>
      </c>
      <c r="M109" s="423">
        <f t="shared" ref="M109:M119" si="22">+K109-L109</f>
        <v>0</v>
      </c>
      <c r="N109" s="422">
        <f>VLOOKUP($D109,'WP-BC'!$A$1:$J$359,10,FALSE)</f>
        <v>0</v>
      </c>
    </row>
    <row r="110" spans="1:14" s="273" customFormat="1">
      <c r="A110" s="430" t="s">
        <v>1139</v>
      </c>
      <c r="B110" s="434" t="s">
        <v>610</v>
      </c>
      <c r="C110" s="419" t="s">
        <v>1149</v>
      </c>
      <c r="D110" s="420" t="str">
        <f t="shared" si="1"/>
        <v/>
      </c>
      <c r="E110" s="430" t="s">
        <v>1195</v>
      </c>
      <c r="F110" s="293"/>
      <c r="G110" s="426"/>
      <c r="H110" s="391"/>
      <c r="I110" s="425"/>
      <c r="J110" s="430"/>
      <c r="K110" s="422">
        <f>VLOOKUP($D110,'WP-BC'!$A$1:$J$359,7,FALSE)</f>
        <v>0</v>
      </c>
      <c r="L110" s="422">
        <f>VLOOKUP($D110,'WP-BC'!$A$1:$J$359,8,FALSE)</f>
        <v>0</v>
      </c>
      <c r="M110" s="423">
        <f t="shared" si="22"/>
        <v>0</v>
      </c>
      <c r="N110" s="422">
        <f>VLOOKUP($D110,'WP-BC'!$A$1:$J$359,10,FALSE)</f>
        <v>0</v>
      </c>
    </row>
    <row r="111" spans="1:14" s="273" customFormat="1">
      <c r="A111" s="430" t="s">
        <v>1139</v>
      </c>
      <c r="B111" s="434" t="s">
        <v>610</v>
      </c>
      <c r="C111" s="419" t="s">
        <v>1149</v>
      </c>
      <c r="D111" s="420" t="str">
        <f t="shared" si="1"/>
        <v/>
      </c>
      <c r="E111" s="430" t="s">
        <v>1196</v>
      </c>
      <c r="F111" s="293"/>
      <c r="G111" s="426"/>
      <c r="H111" s="391"/>
      <c r="I111" s="425"/>
      <c r="J111" s="430"/>
      <c r="K111" s="422">
        <f>VLOOKUP($D111,'WP-BC'!$A$1:$J$359,7,FALSE)</f>
        <v>0</v>
      </c>
      <c r="L111" s="422">
        <f>VLOOKUP($D111,'WP-BC'!$A$1:$J$359,8,FALSE)</f>
        <v>0</v>
      </c>
      <c r="M111" s="423">
        <f t="shared" si="22"/>
        <v>0</v>
      </c>
      <c r="N111" s="422">
        <f>VLOOKUP($D111,'WP-BC'!$A$1:$J$359,10,FALSE)</f>
        <v>0</v>
      </c>
    </row>
    <row r="112" spans="1:14" s="273" customFormat="1">
      <c r="A112" s="430" t="s">
        <v>1139</v>
      </c>
      <c r="B112" s="434" t="s">
        <v>610</v>
      </c>
      <c r="C112" s="419" t="s">
        <v>1149</v>
      </c>
      <c r="D112" s="420" t="str">
        <f t="shared" si="1"/>
        <v/>
      </c>
      <c r="E112" s="430" t="s">
        <v>1197</v>
      </c>
      <c r="F112" s="293"/>
      <c r="G112" s="426"/>
      <c r="H112" s="391"/>
      <c r="I112" s="425"/>
      <c r="J112" s="430"/>
      <c r="K112" s="422">
        <f>VLOOKUP($D112,'WP-BC'!$A$1:$J$359,7,FALSE)</f>
        <v>0</v>
      </c>
      <c r="L112" s="422">
        <f>VLOOKUP($D112,'WP-BC'!$A$1:$J$359,8,FALSE)</f>
        <v>0</v>
      </c>
      <c r="M112" s="423">
        <f t="shared" si="22"/>
        <v>0</v>
      </c>
      <c r="N112" s="422">
        <f>VLOOKUP($D112,'WP-BC'!$A$1:$J$359,10,FALSE)</f>
        <v>0</v>
      </c>
    </row>
    <row r="113" spans="1:14" s="273" customFormat="1">
      <c r="A113" s="430" t="s">
        <v>1139</v>
      </c>
      <c r="B113" s="434" t="s">
        <v>610</v>
      </c>
      <c r="C113" s="419" t="s">
        <v>1149</v>
      </c>
      <c r="D113" s="420" t="str">
        <f t="shared" si="1"/>
        <v/>
      </c>
      <c r="E113" s="430" t="s">
        <v>1198</v>
      </c>
      <c r="F113" s="293"/>
      <c r="G113" s="426"/>
      <c r="H113" s="391"/>
      <c r="I113" s="425"/>
      <c r="J113" s="430"/>
      <c r="K113" s="422">
        <f>VLOOKUP($D113,'WP-BC'!$A$1:$J$359,7,FALSE)</f>
        <v>0</v>
      </c>
      <c r="L113" s="422">
        <f>VLOOKUP($D113,'WP-BC'!$A$1:$J$359,8,FALSE)</f>
        <v>0</v>
      </c>
      <c r="M113" s="423">
        <f t="shared" si="22"/>
        <v>0</v>
      </c>
      <c r="N113" s="422">
        <f>VLOOKUP($D113,'WP-BC'!$A$1:$J$359,10,FALSE)</f>
        <v>0</v>
      </c>
    </row>
    <row r="114" spans="1:14" s="273" customFormat="1">
      <c r="A114" s="430" t="s">
        <v>1139</v>
      </c>
      <c r="B114" s="434" t="s">
        <v>610</v>
      </c>
      <c r="C114" s="419" t="s">
        <v>1149</v>
      </c>
      <c r="D114" s="420" t="str">
        <f t="shared" ref="D114:D139" si="23">CONCATENATE(H114,G114,I114)</f>
        <v/>
      </c>
      <c r="E114" s="430" t="s">
        <v>1199</v>
      </c>
      <c r="F114" s="293"/>
      <c r="G114" s="426"/>
      <c r="H114" s="391"/>
      <c r="I114" s="425"/>
      <c r="J114" s="430"/>
      <c r="K114" s="422">
        <f>VLOOKUP($D114,'WP-BC'!$A$1:$J$359,7,FALSE)</f>
        <v>0</v>
      </c>
      <c r="L114" s="422">
        <f>VLOOKUP($D114,'WP-BC'!$A$1:$J$359,8,FALSE)</f>
        <v>0</v>
      </c>
      <c r="M114" s="423">
        <f t="shared" si="22"/>
        <v>0</v>
      </c>
      <c r="N114" s="422">
        <f>VLOOKUP($D114,'WP-BC'!$A$1:$J$359,10,FALSE)</f>
        <v>0</v>
      </c>
    </row>
    <row r="115" spans="1:14" s="273" customFormat="1">
      <c r="A115" s="430" t="s">
        <v>1139</v>
      </c>
      <c r="B115" s="434" t="s">
        <v>610</v>
      </c>
      <c r="C115" s="419" t="s">
        <v>1149</v>
      </c>
      <c r="D115" s="420" t="str">
        <f t="shared" si="23"/>
        <v/>
      </c>
      <c r="E115" s="430" t="s">
        <v>1200</v>
      </c>
      <c r="F115" s="293"/>
      <c r="G115" s="426"/>
      <c r="H115" s="391"/>
      <c r="I115" s="425"/>
      <c r="J115" s="430"/>
      <c r="K115" s="422">
        <f>VLOOKUP($D115,'WP-BC'!$A$1:$J$359,7,FALSE)</f>
        <v>0</v>
      </c>
      <c r="L115" s="422">
        <f>VLOOKUP($D115,'WP-BC'!$A$1:$J$359,8,FALSE)</f>
        <v>0</v>
      </c>
      <c r="M115" s="423">
        <f t="shared" si="22"/>
        <v>0</v>
      </c>
      <c r="N115" s="422">
        <f>VLOOKUP($D115,'WP-BC'!$A$1:$J$359,10,FALSE)</f>
        <v>0</v>
      </c>
    </row>
    <row r="116" spans="1:14" s="273" customFormat="1">
      <c r="A116" s="430" t="s">
        <v>1139</v>
      </c>
      <c r="B116" s="434" t="s">
        <v>610</v>
      </c>
      <c r="C116" s="419" t="s">
        <v>1149</v>
      </c>
      <c r="D116" s="420" t="str">
        <f t="shared" si="23"/>
        <v/>
      </c>
      <c r="E116" s="430" t="s">
        <v>1201</v>
      </c>
      <c r="F116" s="293"/>
      <c r="G116" s="426"/>
      <c r="H116" s="391"/>
      <c r="I116" s="425"/>
      <c r="J116" s="430"/>
      <c r="K116" s="422">
        <f>VLOOKUP($D116,'WP-BC'!$A$1:$J$359,7,FALSE)</f>
        <v>0</v>
      </c>
      <c r="L116" s="422">
        <f>VLOOKUP($D116,'WP-BC'!$A$1:$J$359,8,FALSE)</f>
        <v>0</v>
      </c>
      <c r="M116" s="423">
        <f t="shared" si="22"/>
        <v>0</v>
      </c>
      <c r="N116" s="422">
        <f>VLOOKUP($D116,'WP-BC'!$A$1:$J$359,10,FALSE)</f>
        <v>0</v>
      </c>
    </row>
    <row r="117" spans="1:14" s="273" customFormat="1">
      <c r="A117" s="430" t="s">
        <v>1139</v>
      </c>
      <c r="B117" s="434" t="s">
        <v>610</v>
      </c>
      <c r="C117" s="419" t="s">
        <v>1149</v>
      </c>
      <c r="D117" s="420" t="str">
        <f t="shared" si="23"/>
        <v/>
      </c>
      <c r="E117" s="430" t="s">
        <v>1202</v>
      </c>
      <c r="F117" s="293"/>
      <c r="G117" s="426"/>
      <c r="H117" s="391"/>
      <c r="I117" s="425"/>
      <c r="J117" s="430"/>
      <c r="K117" s="422">
        <f>VLOOKUP($D117,'WP-BC'!$A$1:$J$359,7,FALSE)</f>
        <v>0</v>
      </c>
      <c r="L117" s="422">
        <f>VLOOKUP($D117,'WP-BC'!$A$1:$J$359,8,FALSE)</f>
        <v>0</v>
      </c>
      <c r="M117" s="423">
        <f t="shared" si="22"/>
        <v>0</v>
      </c>
      <c r="N117" s="422">
        <f>VLOOKUP($D117,'WP-BC'!$A$1:$J$359,10,FALSE)</f>
        <v>0</v>
      </c>
    </row>
    <row r="118" spans="1:14" s="273" customFormat="1">
      <c r="A118" s="430" t="s">
        <v>1139</v>
      </c>
      <c r="B118" s="434" t="s">
        <v>610</v>
      </c>
      <c r="C118" s="419" t="s">
        <v>1149</v>
      </c>
      <c r="D118" s="420" t="str">
        <f t="shared" si="23"/>
        <v/>
      </c>
      <c r="E118" s="430" t="s">
        <v>1203</v>
      </c>
      <c r="F118" s="293"/>
      <c r="G118" s="426"/>
      <c r="H118" s="391"/>
      <c r="I118" s="425"/>
      <c r="J118" s="430"/>
      <c r="K118" s="422">
        <f>VLOOKUP($D118,'WP-BC'!$A$1:$J$359,7,FALSE)</f>
        <v>0</v>
      </c>
      <c r="L118" s="422">
        <f>VLOOKUP($D118,'WP-BC'!$A$1:$J$359,8,FALSE)</f>
        <v>0</v>
      </c>
      <c r="M118" s="423">
        <f t="shared" si="22"/>
        <v>0</v>
      </c>
      <c r="N118" s="422">
        <f>VLOOKUP($D118,'WP-BC'!$A$1:$J$359,10,FALSE)</f>
        <v>0</v>
      </c>
    </row>
    <row r="119" spans="1:14" s="273" customFormat="1">
      <c r="A119" s="430" t="s">
        <v>1139</v>
      </c>
      <c r="B119" s="434" t="s">
        <v>610</v>
      </c>
      <c r="C119" s="419" t="s">
        <v>1149</v>
      </c>
      <c r="D119" s="420" t="str">
        <f t="shared" si="23"/>
        <v/>
      </c>
      <c r="E119" s="430" t="s">
        <v>1204</v>
      </c>
      <c r="F119" s="293"/>
      <c r="G119" s="426"/>
      <c r="H119" s="391"/>
      <c r="I119" s="425"/>
      <c r="J119" s="430"/>
      <c r="K119" s="422">
        <f>VLOOKUP($D119,'WP-BC'!$A$1:$J$359,7,FALSE)</f>
        <v>0</v>
      </c>
      <c r="L119" s="422">
        <f>VLOOKUP($D119,'WP-BC'!$A$1:$J$359,8,FALSE)</f>
        <v>0</v>
      </c>
      <c r="M119" s="423">
        <f t="shared" si="22"/>
        <v>0</v>
      </c>
      <c r="N119" s="422">
        <f>VLOOKUP($D119,'WP-BC'!$A$1:$J$359,10,FALSE)</f>
        <v>0</v>
      </c>
    </row>
    <row r="120" spans="1:14" s="273" customFormat="1">
      <c r="A120" s="430"/>
      <c r="B120" s="434"/>
      <c r="C120" s="419"/>
      <c r="D120" s="420"/>
      <c r="E120" s="425" t="s">
        <v>126</v>
      </c>
      <c r="F120" s="425"/>
      <c r="G120" s="426"/>
      <c r="H120" s="427"/>
      <c r="I120" s="425"/>
      <c r="J120" s="430"/>
      <c r="K120" s="428" t="s">
        <v>730</v>
      </c>
      <c r="L120" s="428" t="s">
        <v>730</v>
      </c>
      <c r="M120" s="428" t="s">
        <v>730</v>
      </c>
      <c r="N120" s="428" t="s">
        <v>730</v>
      </c>
    </row>
    <row r="121" spans="1:14" s="273" customFormat="1" ht="15">
      <c r="A121" s="430"/>
      <c r="B121" s="434"/>
      <c r="C121" s="419"/>
      <c r="D121" s="420"/>
      <c r="E121" s="430"/>
      <c r="F121" s="430"/>
      <c r="G121" s="429"/>
      <c r="H121" s="430"/>
      <c r="I121" s="430"/>
      <c r="J121" s="430"/>
      <c r="K121" s="422"/>
      <c r="L121" s="422"/>
      <c r="M121" s="422"/>
      <c r="N121" s="422"/>
    </row>
    <row r="122" spans="1:14" s="273" customFormat="1">
      <c r="A122" s="430"/>
      <c r="B122" s="430"/>
      <c r="C122" s="420"/>
      <c r="D122" s="420" t="str">
        <f t="shared" si="23"/>
        <v>SUBTOTAL Poletti</v>
      </c>
      <c r="E122" s="429">
        <v>21</v>
      </c>
      <c r="F122" s="433"/>
      <c r="G122" s="433" t="s">
        <v>1155</v>
      </c>
      <c r="H122" s="430"/>
      <c r="I122" s="430"/>
      <c r="J122" s="430"/>
      <c r="K122" s="432">
        <f>SUM(K109:K120)</f>
        <v>0</v>
      </c>
      <c r="L122" s="432">
        <f t="shared" ref="L122:N122" si="24">SUM(L109:L120)</f>
        <v>0</v>
      </c>
      <c r="M122" s="432">
        <f t="shared" si="24"/>
        <v>0</v>
      </c>
      <c r="N122" s="432">
        <f t="shared" si="24"/>
        <v>0</v>
      </c>
    </row>
    <row r="123" spans="1:14" s="273" customFormat="1" ht="24.75" customHeight="1">
      <c r="A123" s="430"/>
      <c r="B123" s="430"/>
      <c r="C123" s="420"/>
      <c r="D123" s="420" t="str">
        <f t="shared" si="23"/>
        <v/>
      </c>
      <c r="E123" s="429">
        <v>22</v>
      </c>
      <c r="F123" s="430"/>
      <c r="G123" s="429"/>
      <c r="H123" s="430"/>
      <c r="I123" s="430"/>
      <c r="J123" s="430"/>
      <c r="K123" s="423"/>
      <c r="L123" s="423"/>
      <c r="M123" s="423"/>
      <c r="N123" s="423"/>
    </row>
    <row r="124" spans="1:14" s="273" customFormat="1">
      <c r="A124" s="430" t="s">
        <v>1139</v>
      </c>
      <c r="B124" s="434" t="s">
        <v>610</v>
      </c>
      <c r="C124" s="419" t="s">
        <v>1156</v>
      </c>
      <c r="D124" s="420" t="str">
        <f t="shared" si="23"/>
        <v/>
      </c>
      <c r="E124" s="430" t="s">
        <v>1082</v>
      </c>
      <c r="F124" s="293"/>
      <c r="G124" s="426"/>
      <c r="H124" s="391"/>
      <c r="I124" s="425"/>
      <c r="J124" s="430"/>
      <c r="K124" s="422">
        <f>VLOOKUP($D124,'WP-BC'!$A$1:$J$359,7,FALSE)</f>
        <v>0</v>
      </c>
      <c r="L124" s="422">
        <f>VLOOKUP($D124,'WP-BC'!$A$1:$J$359,8,FALSE)</f>
        <v>0</v>
      </c>
      <c r="M124" s="423">
        <f t="shared" ref="M124:M136" si="25">+K124-L124</f>
        <v>0</v>
      </c>
      <c r="N124" s="422">
        <f>VLOOKUP($D124,'WP-BC'!$A$1:$J$359,10,FALSE)</f>
        <v>0</v>
      </c>
    </row>
    <row r="125" spans="1:14" s="273" customFormat="1">
      <c r="A125" s="430" t="s">
        <v>1139</v>
      </c>
      <c r="B125" s="434" t="s">
        <v>610</v>
      </c>
      <c r="C125" s="419" t="s">
        <v>1158</v>
      </c>
      <c r="D125" s="420" t="str">
        <f t="shared" si="23"/>
        <v/>
      </c>
      <c r="E125" s="430" t="s">
        <v>1083</v>
      </c>
      <c r="F125" s="293"/>
      <c r="G125" s="426"/>
      <c r="H125" s="391"/>
      <c r="I125" s="425"/>
      <c r="J125" s="430"/>
      <c r="K125" s="422">
        <f>VLOOKUP($D125,'WP-BC'!$A$1:$J$359,7,FALSE)</f>
        <v>0</v>
      </c>
      <c r="L125" s="422">
        <f>VLOOKUP($D125,'WP-BC'!$A$1:$J$359,8,FALSE)</f>
        <v>0</v>
      </c>
      <c r="M125" s="423">
        <f t="shared" si="25"/>
        <v>0</v>
      </c>
      <c r="N125" s="422">
        <f>VLOOKUP($D125,'WP-BC'!$A$1:$J$359,10,FALSE)</f>
        <v>0</v>
      </c>
    </row>
    <row r="126" spans="1:14" s="273" customFormat="1">
      <c r="A126" s="430" t="s">
        <v>1139</v>
      </c>
      <c r="B126" s="434" t="s">
        <v>610</v>
      </c>
      <c r="C126" s="419" t="s">
        <v>1158</v>
      </c>
      <c r="D126" s="420" t="str">
        <f t="shared" si="23"/>
        <v/>
      </c>
      <c r="E126" s="430" t="s">
        <v>1084</v>
      </c>
      <c r="F126" s="293"/>
      <c r="G126" s="426"/>
      <c r="H126" s="391"/>
      <c r="I126" s="425"/>
      <c r="J126" s="430"/>
      <c r="K126" s="422">
        <f>VLOOKUP($D126,'WP-BC'!$A$1:$J$359,7,FALSE)</f>
        <v>0</v>
      </c>
      <c r="L126" s="422">
        <f>VLOOKUP($D126,'WP-BC'!$A$1:$J$359,8,FALSE)</f>
        <v>0</v>
      </c>
      <c r="M126" s="423">
        <f t="shared" si="25"/>
        <v>0</v>
      </c>
      <c r="N126" s="422">
        <f>VLOOKUP($D126,'WP-BC'!$A$1:$J$359,10,FALSE)</f>
        <v>0</v>
      </c>
    </row>
    <row r="127" spans="1:14" s="273" customFormat="1">
      <c r="A127" s="430" t="s">
        <v>1139</v>
      </c>
      <c r="B127" s="434" t="s">
        <v>610</v>
      </c>
      <c r="C127" s="419" t="s">
        <v>1160</v>
      </c>
      <c r="D127" s="420" t="str">
        <f t="shared" si="23"/>
        <v/>
      </c>
      <c r="E127" s="430" t="s">
        <v>1085</v>
      </c>
      <c r="F127" s="293"/>
      <c r="G127" s="426"/>
      <c r="H127" s="391"/>
      <c r="I127" s="425"/>
      <c r="J127" s="430"/>
      <c r="K127" s="422">
        <f>VLOOKUP($D127,'WP-BC'!$A$1:$J$359,7,FALSE)</f>
        <v>0</v>
      </c>
      <c r="L127" s="422">
        <f>VLOOKUP($D127,'WP-BC'!$A$1:$J$359,8,FALSE)</f>
        <v>0</v>
      </c>
      <c r="M127" s="423">
        <f t="shared" si="25"/>
        <v>0</v>
      </c>
      <c r="N127" s="422">
        <f>VLOOKUP($D127,'WP-BC'!$A$1:$J$359,10,FALSE)</f>
        <v>0</v>
      </c>
    </row>
    <row r="128" spans="1:14" s="273" customFormat="1">
      <c r="A128" s="430" t="s">
        <v>1139</v>
      </c>
      <c r="B128" s="434" t="s">
        <v>610</v>
      </c>
      <c r="C128" s="419" t="s">
        <v>1160</v>
      </c>
      <c r="D128" s="420" t="str">
        <f t="shared" si="23"/>
        <v/>
      </c>
      <c r="E128" s="430" t="s">
        <v>1086</v>
      </c>
      <c r="F128" s="293"/>
      <c r="G128" s="426"/>
      <c r="H128" s="391"/>
      <c r="I128" s="425"/>
      <c r="J128" s="430"/>
      <c r="K128" s="422">
        <f>VLOOKUP($D128,'WP-BC'!$A$1:$J$359,7,FALSE)</f>
        <v>0</v>
      </c>
      <c r="L128" s="422">
        <f>VLOOKUP($D128,'WP-BC'!$A$1:$J$359,8,FALSE)</f>
        <v>0</v>
      </c>
      <c r="M128" s="423">
        <f t="shared" si="25"/>
        <v>0</v>
      </c>
      <c r="N128" s="422">
        <f>VLOOKUP($D128,'WP-BC'!$A$1:$J$359,10,FALSE)</f>
        <v>0</v>
      </c>
    </row>
    <row r="129" spans="1:15" s="273" customFormat="1">
      <c r="A129" s="430" t="s">
        <v>1139</v>
      </c>
      <c r="B129" s="434" t="s">
        <v>610</v>
      </c>
      <c r="C129" s="419" t="s">
        <v>1162</v>
      </c>
      <c r="D129" s="420" t="str">
        <f t="shared" si="23"/>
        <v/>
      </c>
      <c r="E129" s="430" t="s">
        <v>1087</v>
      </c>
      <c r="F129" s="293"/>
      <c r="G129" s="426"/>
      <c r="H129" s="391"/>
      <c r="I129" s="425"/>
      <c r="J129" s="430"/>
      <c r="K129" s="422">
        <f>VLOOKUP($D129,'WP-BC'!$A$1:$J$359,7,FALSE)</f>
        <v>0</v>
      </c>
      <c r="L129" s="422">
        <f>VLOOKUP($D129,'WP-BC'!$A$1:$J$359,8,FALSE)</f>
        <v>0</v>
      </c>
      <c r="M129" s="423">
        <f t="shared" si="25"/>
        <v>0</v>
      </c>
      <c r="N129" s="422">
        <f>VLOOKUP($D129,'WP-BC'!$A$1:$J$359,10,FALSE)</f>
        <v>0</v>
      </c>
    </row>
    <row r="130" spans="1:15" s="273" customFormat="1">
      <c r="A130" s="430" t="s">
        <v>1139</v>
      </c>
      <c r="B130" s="434" t="s">
        <v>610</v>
      </c>
      <c r="C130" s="419" t="s">
        <v>1162</v>
      </c>
      <c r="D130" s="420" t="str">
        <f t="shared" si="23"/>
        <v/>
      </c>
      <c r="E130" s="430" t="s">
        <v>1088</v>
      </c>
      <c r="F130" s="293"/>
      <c r="G130" s="426"/>
      <c r="H130" s="391"/>
      <c r="I130" s="425"/>
      <c r="J130" s="430"/>
      <c r="K130" s="422">
        <f>VLOOKUP($D130,'WP-BC'!$A$1:$J$359,7,FALSE)</f>
        <v>0</v>
      </c>
      <c r="L130" s="422">
        <f>VLOOKUP($D130,'WP-BC'!$A$1:$J$359,8,FALSE)</f>
        <v>0</v>
      </c>
      <c r="M130" s="423">
        <f t="shared" si="25"/>
        <v>0</v>
      </c>
      <c r="N130" s="422">
        <f>VLOOKUP($D130,'WP-BC'!$A$1:$J$359,10,FALSE)</f>
        <v>0</v>
      </c>
    </row>
    <row r="131" spans="1:15" s="273" customFormat="1">
      <c r="A131" s="430" t="s">
        <v>1139</v>
      </c>
      <c r="B131" s="434" t="s">
        <v>610</v>
      </c>
      <c r="C131" s="419" t="s">
        <v>1164</v>
      </c>
      <c r="D131" s="420" t="str">
        <f t="shared" si="23"/>
        <v/>
      </c>
      <c r="E131" s="430" t="s">
        <v>1205</v>
      </c>
      <c r="F131" s="293"/>
      <c r="G131" s="426"/>
      <c r="H131" s="391"/>
      <c r="I131" s="425"/>
      <c r="J131" s="430"/>
      <c r="K131" s="422">
        <f>VLOOKUP($D131,'WP-BC'!$A$1:$J$359,7,FALSE)</f>
        <v>0</v>
      </c>
      <c r="L131" s="422">
        <f>VLOOKUP($D131,'WP-BC'!$A$1:$J$359,8,FALSE)</f>
        <v>0</v>
      </c>
      <c r="M131" s="423">
        <f t="shared" si="25"/>
        <v>0</v>
      </c>
      <c r="N131" s="422">
        <f>VLOOKUP($D131,'WP-BC'!$A$1:$J$359,10,FALSE)</f>
        <v>0</v>
      </c>
    </row>
    <row r="132" spans="1:15" s="273" customFormat="1">
      <c r="A132" s="430" t="s">
        <v>1139</v>
      </c>
      <c r="B132" s="434" t="s">
        <v>610</v>
      </c>
      <c r="C132" s="419" t="s">
        <v>1164</v>
      </c>
      <c r="D132" s="420" t="str">
        <f t="shared" si="23"/>
        <v/>
      </c>
      <c r="E132" s="430" t="s">
        <v>1206</v>
      </c>
      <c r="F132" s="293"/>
      <c r="G132" s="426"/>
      <c r="H132" s="391"/>
      <c r="I132" s="425"/>
      <c r="J132" s="430"/>
      <c r="K132" s="422">
        <f>VLOOKUP($D132,'WP-BC'!$A$1:$J$359,7,FALSE)</f>
        <v>0</v>
      </c>
      <c r="L132" s="422">
        <f>VLOOKUP($D132,'WP-BC'!$A$1:$J$359,8,FALSE)</f>
        <v>0</v>
      </c>
      <c r="M132" s="423">
        <f t="shared" si="25"/>
        <v>0</v>
      </c>
      <c r="N132" s="422">
        <f>VLOOKUP($D132,'WP-BC'!$A$1:$J$359,10,FALSE)</f>
        <v>0</v>
      </c>
    </row>
    <row r="133" spans="1:15" s="273" customFormat="1">
      <c r="A133" s="430" t="s">
        <v>1139</v>
      </c>
      <c r="B133" s="434" t="s">
        <v>610</v>
      </c>
      <c r="C133" s="419" t="s">
        <v>1166</v>
      </c>
      <c r="D133" s="420" t="str">
        <f t="shared" si="23"/>
        <v/>
      </c>
      <c r="E133" s="430" t="s">
        <v>1207</v>
      </c>
      <c r="F133" s="293"/>
      <c r="G133" s="426"/>
      <c r="H133" s="391"/>
      <c r="I133" s="425"/>
      <c r="J133" s="430"/>
      <c r="K133" s="422">
        <f>VLOOKUP($D133,'WP-BC'!$A$1:$J$359,7,FALSE)</f>
        <v>0</v>
      </c>
      <c r="L133" s="422">
        <f>VLOOKUP($D133,'WP-BC'!$A$1:$J$359,8,FALSE)</f>
        <v>0</v>
      </c>
      <c r="M133" s="423">
        <f t="shared" si="25"/>
        <v>0</v>
      </c>
      <c r="N133" s="422">
        <f>VLOOKUP($D133,'WP-BC'!$A$1:$J$359,10,FALSE)</f>
        <v>0</v>
      </c>
    </row>
    <row r="134" spans="1:15" s="273" customFormat="1">
      <c r="A134" s="430" t="s">
        <v>1139</v>
      </c>
      <c r="B134" s="434" t="s">
        <v>610</v>
      </c>
      <c r="C134" s="419" t="s">
        <v>1166</v>
      </c>
      <c r="D134" s="420" t="str">
        <f t="shared" si="23"/>
        <v/>
      </c>
      <c r="E134" s="430" t="s">
        <v>1208</v>
      </c>
      <c r="F134" s="293"/>
      <c r="G134" s="426"/>
      <c r="H134" s="391"/>
      <c r="I134" s="425"/>
      <c r="J134" s="430"/>
      <c r="K134" s="422">
        <f>VLOOKUP($D134,'WP-BC'!$A$1:$J$359,7,FALSE)</f>
        <v>0</v>
      </c>
      <c r="L134" s="422">
        <f>VLOOKUP($D134,'WP-BC'!$A$1:$J$359,8,FALSE)</f>
        <v>0</v>
      </c>
      <c r="M134" s="423">
        <f t="shared" si="25"/>
        <v>0</v>
      </c>
      <c r="N134" s="422">
        <f>VLOOKUP($D134,'WP-BC'!$A$1:$J$359,10,FALSE)</f>
        <v>0</v>
      </c>
    </row>
    <row r="135" spans="1:15" s="273" customFormat="1">
      <c r="A135" s="430" t="s">
        <v>1139</v>
      </c>
      <c r="B135" s="434" t="s">
        <v>610</v>
      </c>
      <c r="C135" s="419" t="s">
        <v>1168</v>
      </c>
      <c r="D135" s="420" t="str">
        <f t="shared" si="23"/>
        <v/>
      </c>
      <c r="E135" s="430" t="s">
        <v>1209</v>
      </c>
      <c r="F135" s="293"/>
      <c r="G135" s="426"/>
      <c r="H135" s="391"/>
      <c r="I135" s="425"/>
      <c r="J135" s="430"/>
      <c r="K135" s="422">
        <f>VLOOKUP($D135,'WP-BC'!$A$1:$J$359,7,FALSE)</f>
        <v>0</v>
      </c>
      <c r="L135" s="422">
        <f>VLOOKUP($D135,'WP-BC'!$A$1:$J$359,8,FALSE)</f>
        <v>0</v>
      </c>
      <c r="M135" s="423">
        <f t="shared" si="25"/>
        <v>0</v>
      </c>
      <c r="N135" s="422">
        <f>VLOOKUP($D135,'WP-BC'!$A$1:$J$359,10,FALSE)</f>
        <v>0</v>
      </c>
    </row>
    <row r="136" spans="1:15" s="273" customFormat="1">
      <c r="A136" s="430" t="s">
        <v>1139</v>
      </c>
      <c r="B136" s="434" t="s">
        <v>610</v>
      </c>
      <c r="C136" s="419" t="s">
        <v>1168</v>
      </c>
      <c r="D136" s="420" t="str">
        <f t="shared" si="23"/>
        <v/>
      </c>
      <c r="E136" s="430" t="s">
        <v>1914</v>
      </c>
      <c r="F136" s="293"/>
      <c r="G136" s="426"/>
      <c r="H136" s="391"/>
      <c r="I136" s="425"/>
      <c r="J136" s="430"/>
      <c r="K136" s="422">
        <f>VLOOKUP($D136,'WP-BC'!$A$1:$J$359,7,FALSE)</f>
        <v>0</v>
      </c>
      <c r="L136" s="422">
        <f>VLOOKUP($D136,'WP-BC'!$A$1:$J$359,8,FALSE)</f>
        <v>0</v>
      </c>
      <c r="M136" s="423">
        <f t="shared" si="25"/>
        <v>0</v>
      </c>
      <c r="N136" s="422">
        <f>VLOOKUP($D136,'WP-BC'!$A$1:$J$359,10,FALSE)</f>
        <v>0</v>
      </c>
    </row>
    <row r="137" spans="1:15" s="273" customFormat="1">
      <c r="A137" s="430"/>
      <c r="B137" s="434"/>
      <c r="C137" s="419"/>
      <c r="D137" s="420"/>
      <c r="E137" s="425" t="s">
        <v>126</v>
      </c>
      <c r="F137" s="425"/>
      <c r="G137" s="426"/>
      <c r="H137" s="427"/>
      <c r="I137" s="425"/>
      <c r="J137" s="430"/>
      <c r="K137" s="428" t="s">
        <v>730</v>
      </c>
      <c r="L137" s="428" t="s">
        <v>730</v>
      </c>
      <c r="M137" s="428" t="s">
        <v>730</v>
      </c>
      <c r="N137" s="428" t="s">
        <v>730</v>
      </c>
    </row>
    <row r="138" spans="1:15" s="273" customFormat="1" ht="15">
      <c r="A138" s="430"/>
      <c r="B138" s="434"/>
      <c r="C138" s="419"/>
      <c r="D138" s="420"/>
      <c r="E138" s="430"/>
      <c r="F138" s="430"/>
      <c r="G138" s="429"/>
      <c r="H138" s="430"/>
      <c r="I138" s="430"/>
      <c r="J138" s="430"/>
      <c r="K138" s="422"/>
      <c r="L138" s="422"/>
      <c r="M138" s="422"/>
      <c r="N138" s="422"/>
    </row>
    <row r="139" spans="1:15" s="273" customFormat="1">
      <c r="A139" s="430"/>
      <c r="B139" s="430"/>
      <c r="C139" s="420"/>
      <c r="D139" s="420" t="str">
        <f t="shared" si="23"/>
        <v>SUBTOTAL SCPP</v>
      </c>
      <c r="E139" s="429">
        <v>23</v>
      </c>
      <c r="F139" s="433"/>
      <c r="G139" s="433" t="s">
        <v>1170</v>
      </c>
      <c r="H139" s="430"/>
      <c r="I139" s="430"/>
      <c r="J139" s="430"/>
      <c r="K139" s="432">
        <f>SUM(K124:K137)</f>
        <v>0</v>
      </c>
      <c r="L139" s="432">
        <f t="shared" ref="L139:N139" si="26">SUM(L124:L137)</f>
        <v>0</v>
      </c>
      <c r="M139" s="432">
        <f t="shared" si="26"/>
        <v>0</v>
      </c>
      <c r="N139" s="432">
        <f t="shared" si="26"/>
        <v>0</v>
      </c>
    </row>
    <row r="140" spans="1:15" s="273" customFormat="1">
      <c r="A140" s="430"/>
      <c r="B140" s="430"/>
      <c r="C140" s="420"/>
      <c r="D140" s="420"/>
      <c r="E140" s="429"/>
      <c r="F140" s="433"/>
      <c r="G140" s="433"/>
      <c r="H140" s="430"/>
      <c r="I140" s="430"/>
      <c r="J140" s="430"/>
      <c r="K140" s="432"/>
      <c r="L140" s="432"/>
      <c r="M140" s="432"/>
      <c r="N140" s="432"/>
    </row>
    <row r="141" spans="1:15" s="273" customFormat="1">
      <c r="A141" s="430"/>
      <c r="B141" s="430"/>
      <c r="C141" s="420"/>
      <c r="D141" s="420"/>
      <c r="E141" s="429">
        <v>24</v>
      </c>
      <c r="F141" s="433"/>
      <c r="G141" s="433"/>
      <c r="H141" s="430"/>
      <c r="I141" s="430"/>
      <c r="J141" s="430"/>
      <c r="K141" s="432"/>
      <c r="L141" s="432"/>
      <c r="M141" s="432"/>
      <c r="N141" s="432"/>
    </row>
    <row r="142" spans="1:15" s="273" customFormat="1">
      <c r="A142" s="430" t="s">
        <v>1139</v>
      </c>
      <c r="B142" s="434" t="s">
        <v>610</v>
      </c>
      <c r="C142" s="419" t="s">
        <v>1210</v>
      </c>
      <c r="D142" s="420" t="str">
        <f t="shared" ref="D142:D143" si="27">CONCATENATE(H142,G142,I142)</f>
        <v/>
      </c>
      <c r="E142" s="84" t="s">
        <v>1090</v>
      </c>
      <c r="F142" s="425"/>
      <c r="G142" s="426"/>
      <c r="H142" s="427"/>
      <c r="I142" s="425"/>
      <c r="J142" s="430"/>
      <c r="K142" s="422">
        <f>VLOOKUP($D142,'WP-BC'!$A$1:$J$359,7,FALSE)</f>
        <v>0</v>
      </c>
      <c r="L142" s="422">
        <f>VLOOKUP($D142,'WP-BC'!$A$1:$J$359,8,FALSE)</f>
        <v>0</v>
      </c>
      <c r="M142" s="422">
        <f>+K142-L142</f>
        <v>0</v>
      </c>
      <c r="N142" s="422">
        <f>VLOOKUP($D142,'WP-BC'!$A$1:$J$359,10,FALSE)</f>
        <v>0</v>
      </c>
      <c r="O142" s="31"/>
    </row>
    <row r="143" spans="1:15" s="273" customFormat="1">
      <c r="A143" s="430" t="s">
        <v>1139</v>
      </c>
      <c r="B143" s="434" t="s">
        <v>610</v>
      </c>
      <c r="C143" s="419" t="s">
        <v>1211</v>
      </c>
      <c r="D143" s="420" t="str">
        <f t="shared" si="27"/>
        <v/>
      </c>
      <c r="E143" s="84" t="s">
        <v>1091</v>
      </c>
      <c r="F143" s="425"/>
      <c r="G143" s="426"/>
      <c r="H143" s="427"/>
      <c r="I143" s="425"/>
      <c r="J143" s="430"/>
      <c r="K143" s="422">
        <f>VLOOKUP($D143,'WP-BC'!$A$1:$J$358,7,FALSE)</f>
        <v>0</v>
      </c>
      <c r="L143" s="422">
        <f>VLOOKUP($D143,'WP-BC'!$A$1:$J$358,8,FALSE)</f>
        <v>0</v>
      </c>
      <c r="M143" s="66">
        <f>+K143-L143</f>
        <v>0</v>
      </c>
      <c r="N143" s="422">
        <f>VLOOKUP($D143,'WP-BC'!$A$1:$J$358,10,FALSE)</f>
        <v>0</v>
      </c>
      <c r="O143" s="31"/>
    </row>
    <row r="144" spans="1:15" s="273" customFormat="1">
      <c r="A144" s="430"/>
      <c r="B144" s="434"/>
      <c r="C144" s="419"/>
      <c r="D144" s="420"/>
      <c r="E144" s="425" t="s">
        <v>126</v>
      </c>
      <c r="F144" s="425"/>
      <c r="G144" s="426"/>
      <c r="H144" s="427"/>
      <c r="I144" s="425"/>
      <c r="J144" s="430"/>
      <c r="K144" s="428" t="s">
        <v>730</v>
      </c>
      <c r="L144" s="428" t="s">
        <v>730</v>
      </c>
      <c r="M144" s="428" t="s">
        <v>730</v>
      </c>
      <c r="N144" s="428" t="s">
        <v>730</v>
      </c>
    </row>
    <row r="145" spans="1:15" s="273" customFormat="1">
      <c r="A145" s="430"/>
      <c r="B145" s="434"/>
      <c r="C145" s="419"/>
      <c r="D145" s="420"/>
      <c r="E145" s="89"/>
      <c r="F145" s="430"/>
      <c r="G145" s="433"/>
      <c r="H145" s="430"/>
      <c r="I145" s="430"/>
      <c r="J145" s="430"/>
      <c r="K145" s="438"/>
      <c r="L145" s="438"/>
      <c r="M145" s="438"/>
      <c r="N145" s="438"/>
      <c r="O145" s="31"/>
    </row>
    <row r="146" spans="1:15" s="273" customFormat="1">
      <c r="A146" s="430"/>
      <c r="B146" s="430"/>
      <c r="C146" s="420"/>
      <c r="D146" s="420"/>
      <c r="E146" s="430"/>
      <c r="F146" s="430"/>
      <c r="G146" s="433" t="s">
        <v>1212</v>
      </c>
      <c r="H146" s="430"/>
      <c r="I146" s="430"/>
      <c r="J146" s="430"/>
      <c r="K146" s="439">
        <f>SUM(K142:K144)</f>
        <v>0</v>
      </c>
      <c r="L146" s="439">
        <f>SUM(L142:L144)</f>
        <v>0</v>
      </c>
      <c r="M146" s="439">
        <f>SUM(M142:M144)</f>
        <v>0</v>
      </c>
      <c r="N146" s="439">
        <f>SUM(N142:N144)</f>
        <v>0</v>
      </c>
    </row>
    <row r="147" spans="1:15" s="273" customFormat="1">
      <c r="A147" s="430"/>
      <c r="B147" s="430"/>
      <c r="C147" s="420"/>
      <c r="D147" s="420"/>
      <c r="E147" s="430"/>
      <c r="F147" s="430"/>
      <c r="G147" s="433"/>
      <c r="H147" s="430"/>
      <c r="I147" s="430"/>
      <c r="J147" s="430"/>
      <c r="K147" s="432"/>
      <c r="L147" s="432"/>
      <c r="M147" s="432"/>
      <c r="N147" s="432"/>
    </row>
    <row r="148" spans="1:15" s="273" customFormat="1">
      <c r="A148" s="430"/>
      <c r="B148" s="430"/>
      <c r="C148" s="420"/>
      <c r="D148" s="420"/>
      <c r="E148" s="429">
        <v>25</v>
      </c>
      <c r="F148" s="430"/>
      <c r="G148" s="433" t="s">
        <v>1213</v>
      </c>
      <c r="H148" s="430"/>
      <c r="I148" s="430"/>
      <c r="J148" s="430"/>
      <c r="K148" s="529">
        <f>K88+K94+K107+K122+K139+K146</f>
        <v>0</v>
      </c>
      <c r="L148" s="529">
        <f>L88+L94+L107+L122+L139+L146</f>
        <v>0</v>
      </c>
      <c r="M148" s="529">
        <f>M88+M94+M107+M122+M139+M146</f>
        <v>0</v>
      </c>
      <c r="N148" s="529">
        <f>N88+N94+N107+N122+N139+N146</f>
        <v>0</v>
      </c>
    </row>
  </sheetData>
  <customSheetViews>
    <customSheetView guid="{B321D76C-CDE5-48BB-9CDE-80FF97D58FCF}" scale="70" showPageBreaks="1" fitToPage="1" printArea="1" hiddenColumns="1" view="pageBreakPreview" topLeftCell="I1">
      <selection activeCell="D33" sqref="D33"/>
      <rowBreaks count="2" manualBreakCount="2">
        <brk id="75" min="4" max="22" man="1"/>
        <brk id="119" min="4" max="23" man="1"/>
      </rowBreaks>
      <pageMargins left="0" right="0" top="0" bottom="0" header="0" footer="0"/>
      <printOptions horizontalCentered="1"/>
      <pageSetup scale="37" fitToHeight="0" orientation="landscape" r:id="rId1"/>
      <headerFooter alignWithMargins="0"/>
    </customSheetView>
    <customSheetView guid="{343BF296-013A-41F5-BDAB-AD6220EA7F78}" scale="70" showPageBreaks="1" fitToPage="1" printArea="1" hiddenColumns="1" view="pageBreakPreview" topLeftCell="I1">
      <selection activeCell="D33" sqref="D33"/>
      <rowBreaks count="2" manualBreakCount="2">
        <brk id="75" min="4" max="22" man="1"/>
        <brk id="119" min="4" max="23" man="1"/>
      </rowBreaks>
      <pageMargins left="0" right="0" top="0" bottom="0" header="0" footer="0"/>
      <printOptions horizontalCentered="1"/>
      <pageSetup scale="37" fitToHeight="0" orientation="landscape" r:id="rId2"/>
      <headerFooter alignWithMargins="0"/>
    </customSheetView>
  </customSheetViews>
  <mergeCells count="6">
    <mergeCell ref="K12:N12"/>
    <mergeCell ref="G4:N4"/>
    <mergeCell ref="G5:N5"/>
    <mergeCell ref="G6:N6"/>
    <mergeCell ref="G8:N8"/>
    <mergeCell ref="G9:N9"/>
  </mergeCells>
  <printOptions horizontalCentered="1"/>
  <pageMargins left="0.25" right="0.25" top="0.75" bottom="0.75" header="0.3" footer="0.3"/>
  <pageSetup scale="35" fitToHeight="0" orientation="portrait" r:id="rId3"/>
  <headerFooter alignWithMargins="0"/>
  <rowBreaks count="1" manualBreakCount="1">
    <brk id="76" min="4" max="23" man="1"/>
  </rowBreaks>
  <drawing r:id="rId4"/>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30">
    <tabColor rgb="FF0070C0"/>
  </sheetPr>
  <dimension ref="A1:L367"/>
  <sheetViews>
    <sheetView view="pageBreakPreview" topLeftCell="B1" zoomScale="50" zoomScaleNormal="90" zoomScaleSheetLayoutView="50" workbookViewId="0">
      <selection activeCell="O76" sqref="O76"/>
    </sheetView>
  </sheetViews>
  <sheetFormatPr defaultColWidth="8.125" defaultRowHeight="15" outlineLevelRow="1"/>
  <cols>
    <col min="1" max="1" width="16.75" style="400" hidden="1" customWidth="1"/>
    <col min="2" max="2" width="8.125" style="377"/>
    <col min="3" max="3" width="14.75" style="378" customWidth="1"/>
    <col min="4" max="4" width="40.75" style="377" customWidth="1"/>
    <col min="5" max="5" width="10.125" style="378" customWidth="1"/>
    <col min="6" max="6" width="55.375" style="378" customWidth="1"/>
    <col min="7" max="10" width="20.75" style="378" customWidth="1"/>
    <col min="11" max="16384" width="8.125" style="378"/>
  </cols>
  <sheetData>
    <row r="1" spans="1:12" s="133" customFormat="1" ht="25.5" customHeight="1">
      <c r="A1" s="366"/>
      <c r="B1" s="1279"/>
      <c r="C1" s="235"/>
      <c r="D1" s="89"/>
      <c r="E1" s="367"/>
      <c r="F1" s="367"/>
      <c r="G1" s="368"/>
      <c r="H1" s="34"/>
      <c r="I1" s="368"/>
      <c r="J1" s="368"/>
    </row>
    <row r="2" spans="1:12" s="135" customFormat="1" ht="18">
      <c r="A2" s="369"/>
      <c r="B2" s="917"/>
      <c r="C2" s="33"/>
      <c r="D2" s="237"/>
      <c r="E2" s="370"/>
      <c r="F2" s="237"/>
      <c r="G2" s="35"/>
      <c r="H2" s="35"/>
      <c r="I2" s="371"/>
      <c r="J2" s="371"/>
    </row>
    <row r="3" spans="1:12" s="135" customFormat="1" ht="18">
      <c r="A3" s="369"/>
      <c r="B3" s="917"/>
      <c r="C3" s="1627" t="s">
        <v>255</v>
      </c>
      <c r="D3" s="1627"/>
      <c r="E3" s="1627"/>
      <c r="F3" s="1627"/>
      <c r="G3" s="1627"/>
      <c r="H3" s="1627"/>
      <c r="I3" s="1627"/>
      <c r="J3" s="1627"/>
    </row>
    <row r="4" spans="1:12" s="135" customFormat="1" ht="18">
      <c r="A4" s="369"/>
      <c r="B4" s="917"/>
      <c r="C4" s="1627" t="s">
        <v>88</v>
      </c>
      <c r="D4" s="1627"/>
      <c r="E4" s="1627"/>
      <c r="F4" s="1627"/>
      <c r="G4" s="1627"/>
      <c r="H4" s="1627"/>
      <c r="I4" s="1627"/>
      <c r="J4" s="1627"/>
    </row>
    <row r="5" spans="1:12" s="135" customFormat="1" ht="18">
      <c r="A5" s="369"/>
      <c r="B5" s="917"/>
      <c r="C5" s="1628" t="str">
        <f>SUMMARY!A7</f>
        <v>YEAR ENDING DECEMBER 31, ____</v>
      </c>
      <c r="D5" s="1628"/>
      <c r="E5" s="1628"/>
      <c r="F5" s="1628"/>
      <c r="G5" s="1628"/>
      <c r="H5" s="1628"/>
      <c r="I5" s="1628"/>
      <c r="J5" s="1628"/>
    </row>
    <row r="6" spans="1:12" s="135" customFormat="1" ht="12" customHeight="1">
      <c r="A6" s="369"/>
      <c r="B6" s="917"/>
      <c r="C6" s="237"/>
      <c r="D6" s="237"/>
      <c r="E6" s="372"/>
      <c r="F6" s="237"/>
      <c r="G6" s="35"/>
      <c r="H6" s="35"/>
      <c r="I6" s="371"/>
      <c r="J6" s="371"/>
    </row>
    <row r="7" spans="1:12" s="135" customFormat="1" ht="18">
      <c r="A7" s="369"/>
      <c r="B7" s="917"/>
      <c r="C7" s="1627" t="s">
        <v>1214</v>
      </c>
      <c r="D7" s="1627"/>
      <c r="E7" s="1627"/>
      <c r="F7" s="1627"/>
      <c r="G7" s="1627"/>
      <c r="H7" s="1627"/>
      <c r="I7" s="1627"/>
      <c r="J7" s="1627"/>
    </row>
    <row r="8" spans="1:12" s="135" customFormat="1" ht="18">
      <c r="A8" s="369"/>
      <c r="B8" s="917"/>
      <c r="C8" s="1627" t="s">
        <v>51</v>
      </c>
      <c r="D8" s="1627"/>
      <c r="E8" s="1627"/>
      <c r="F8" s="1627"/>
      <c r="G8" s="1627"/>
      <c r="H8" s="1627"/>
      <c r="I8" s="1627"/>
      <c r="J8" s="1627"/>
    </row>
    <row r="9" spans="1:12" s="2" customFormat="1">
      <c r="B9" s="28"/>
      <c r="C9" s="28"/>
      <c r="D9" s="28"/>
      <c r="E9" s="69"/>
      <c r="F9" s="69"/>
      <c r="G9" s="18"/>
      <c r="H9" s="18"/>
      <c r="I9" s="18"/>
      <c r="J9" s="18"/>
    </row>
    <row r="10" spans="1:12" s="2" customFormat="1" ht="15.75">
      <c r="B10" s="28"/>
      <c r="C10" s="28"/>
      <c r="D10" s="28"/>
      <c r="E10" s="69"/>
      <c r="F10" s="69"/>
      <c r="G10" s="1676" t="s">
        <v>326</v>
      </c>
      <c r="H10" s="1677"/>
      <c r="I10" s="1677"/>
      <c r="J10" s="1678"/>
    </row>
    <row r="11" spans="1:12" s="2" customFormat="1">
      <c r="B11" s="28"/>
      <c r="C11" s="28"/>
      <c r="D11" s="28"/>
      <c r="E11" s="69"/>
      <c r="F11" s="69"/>
      <c r="G11" s="1198"/>
      <c r="H11" s="1198"/>
      <c r="I11" s="1198"/>
      <c r="J11" s="1198"/>
      <c r="L11" s="857"/>
    </row>
    <row r="12" spans="1:12" s="760" customFormat="1" ht="46.5" customHeight="1">
      <c r="B12" s="28"/>
      <c r="C12" s="29" t="s">
        <v>1215</v>
      </c>
      <c r="D12" s="29" t="s">
        <v>1216</v>
      </c>
      <c r="E12" s="240" t="s">
        <v>1217</v>
      </c>
      <c r="F12" s="240" t="s">
        <v>1</v>
      </c>
      <c r="G12" s="1155" t="s">
        <v>1937</v>
      </c>
      <c r="H12" s="1155" t="s">
        <v>1939</v>
      </c>
      <c r="I12" s="1155" t="s">
        <v>1936</v>
      </c>
      <c r="J12" s="1155" t="s">
        <v>1938</v>
      </c>
    </row>
    <row r="13" spans="1:12" s="760" customFormat="1" ht="15.75" customHeight="1">
      <c r="B13" s="28"/>
      <c r="C13" s="38" t="s">
        <v>335</v>
      </c>
      <c r="D13" s="38" t="s">
        <v>336</v>
      </c>
      <c r="E13" s="38" t="s">
        <v>337</v>
      </c>
      <c r="F13" s="38" t="s">
        <v>260</v>
      </c>
      <c r="G13" s="38" t="s">
        <v>142</v>
      </c>
      <c r="H13" s="38" t="s">
        <v>143</v>
      </c>
      <c r="I13" s="38" t="s">
        <v>207</v>
      </c>
      <c r="J13" s="38" t="s">
        <v>208</v>
      </c>
    </row>
    <row r="14" spans="1:12" s="760" customFormat="1" ht="15.75" customHeight="1">
      <c r="B14" s="28"/>
      <c r="C14" s="38"/>
      <c r="D14" s="38"/>
      <c r="E14" s="38"/>
      <c r="F14" s="38"/>
      <c r="G14" s="38"/>
      <c r="H14" s="38"/>
      <c r="I14" s="38"/>
      <c r="J14" s="38"/>
    </row>
    <row r="15" spans="1:12" s="761" customFormat="1" ht="16.5" customHeight="1" thickBot="1">
      <c r="A15" s="944"/>
      <c r="B15" s="1280"/>
      <c r="C15" s="241"/>
      <c r="D15" s="242"/>
      <c r="E15" s="243" t="s">
        <v>1221</v>
      </c>
      <c r="F15" s="243"/>
      <c r="G15" s="39"/>
      <c r="H15" s="39"/>
      <c r="I15" s="39"/>
      <c r="J15" s="39"/>
    </row>
    <row r="16" spans="1:12" s="760" customFormat="1" ht="16.5" customHeight="1" outlineLevel="1">
      <c r="B16" s="28"/>
      <c r="C16" s="244"/>
      <c r="D16" s="245"/>
      <c r="E16" s="240"/>
      <c r="F16" s="240"/>
      <c r="G16" s="1155"/>
      <c r="H16" s="1155"/>
      <c r="I16" s="1155"/>
      <c r="J16" s="1155"/>
    </row>
    <row r="17" spans="1:10" s="761" customFormat="1" ht="16.5" customHeight="1" outlineLevel="1" thickBot="1">
      <c r="A17" s="944"/>
      <c r="B17" s="1280">
        <v>1</v>
      </c>
      <c r="C17" s="241"/>
      <c r="D17" s="242"/>
      <c r="E17" s="243"/>
      <c r="F17" s="243" t="s">
        <v>1222</v>
      </c>
      <c r="G17" s="39"/>
      <c r="H17" s="39"/>
      <c r="I17" s="39"/>
      <c r="J17" s="39"/>
    </row>
    <row r="18" spans="1:10" s="762" customFormat="1" ht="15.75" customHeight="1" outlineLevel="1">
      <c r="A18" s="762" t="str">
        <f>CONCATENATE(D18,E18,F18)</f>
        <v/>
      </c>
      <c r="B18" s="1281" t="s">
        <v>147</v>
      </c>
      <c r="C18" s="374"/>
      <c r="D18" s="375"/>
      <c r="E18" s="374"/>
      <c r="F18" s="374"/>
      <c r="G18" s="40"/>
      <c r="H18" s="40"/>
      <c r="I18" s="153">
        <f>G18-H18</f>
        <v>0</v>
      </c>
      <c r="J18" s="40"/>
    </row>
    <row r="19" spans="1:10" s="762" customFormat="1" ht="15.75" customHeight="1" outlineLevel="1">
      <c r="A19" s="762" t="str">
        <f t="shared" ref="A19:A84" si="0">CONCATENATE(D19,E19,F19)</f>
        <v/>
      </c>
      <c r="B19" s="1281" t="s">
        <v>151</v>
      </c>
      <c r="C19" s="374"/>
      <c r="D19" s="375"/>
      <c r="E19" s="374"/>
      <c r="F19" s="374"/>
      <c r="G19" s="40"/>
      <c r="H19" s="40"/>
      <c r="I19" s="153">
        <f t="shared" ref="I19:I51" si="1">G19-H19</f>
        <v>0</v>
      </c>
      <c r="J19" s="40"/>
    </row>
    <row r="20" spans="1:10" s="762" customFormat="1" ht="15.75" customHeight="1" outlineLevel="1">
      <c r="A20" s="762" t="str">
        <f t="shared" si="0"/>
        <v/>
      </c>
      <c r="B20" s="1281" t="s">
        <v>154</v>
      </c>
      <c r="C20" s="374"/>
      <c r="D20" s="375"/>
      <c r="E20" s="374"/>
      <c r="F20" s="374"/>
      <c r="G20" s="40"/>
      <c r="H20" s="40"/>
      <c r="I20" s="153">
        <f t="shared" si="1"/>
        <v>0</v>
      </c>
      <c r="J20" s="40"/>
    </row>
    <row r="21" spans="1:10" s="762" customFormat="1" ht="15.75" customHeight="1" outlineLevel="1">
      <c r="A21" s="762" t="str">
        <f t="shared" si="0"/>
        <v/>
      </c>
      <c r="B21" s="1281" t="s">
        <v>157</v>
      </c>
      <c r="C21" s="374"/>
      <c r="D21" s="375"/>
      <c r="E21" s="374"/>
      <c r="F21" s="374"/>
      <c r="G21" s="40"/>
      <c r="H21" s="40"/>
      <c r="I21" s="153">
        <f t="shared" si="1"/>
        <v>0</v>
      </c>
      <c r="J21" s="40"/>
    </row>
    <row r="22" spans="1:10" s="762" customFormat="1" ht="15.75" customHeight="1" outlineLevel="1">
      <c r="A22" s="762" t="str">
        <f t="shared" si="0"/>
        <v/>
      </c>
      <c r="B22" s="1281" t="s">
        <v>213</v>
      </c>
      <c r="C22" s="374"/>
      <c r="D22" s="375"/>
      <c r="E22" s="374"/>
      <c r="F22" s="374"/>
      <c r="G22" s="40"/>
      <c r="H22" s="40"/>
      <c r="I22" s="153">
        <f t="shared" si="1"/>
        <v>0</v>
      </c>
      <c r="J22" s="40"/>
    </row>
    <row r="23" spans="1:10" s="762" customFormat="1" ht="15.75" customHeight="1" outlineLevel="1">
      <c r="A23" s="762" t="str">
        <f t="shared" si="0"/>
        <v/>
      </c>
      <c r="B23" s="1281" t="s">
        <v>215</v>
      </c>
      <c r="C23" s="374"/>
      <c r="D23" s="375"/>
      <c r="E23" s="374"/>
      <c r="F23" s="374"/>
      <c r="G23" s="40"/>
      <c r="H23" s="40"/>
      <c r="I23" s="153">
        <f t="shared" si="1"/>
        <v>0</v>
      </c>
      <c r="J23" s="40"/>
    </row>
    <row r="24" spans="1:10" s="762" customFormat="1" ht="15.75" customHeight="1" outlineLevel="1">
      <c r="A24" s="762" t="str">
        <f t="shared" si="0"/>
        <v/>
      </c>
      <c r="B24" s="1281" t="s">
        <v>217</v>
      </c>
      <c r="C24" s="374"/>
      <c r="D24" s="375"/>
      <c r="E24" s="374"/>
      <c r="F24" s="374"/>
      <c r="G24" s="40"/>
      <c r="H24" s="40"/>
      <c r="I24" s="153">
        <f t="shared" si="1"/>
        <v>0</v>
      </c>
      <c r="J24" s="40"/>
    </row>
    <row r="25" spans="1:10" s="762" customFormat="1" ht="15.75" customHeight="1" outlineLevel="1">
      <c r="A25" s="762" t="str">
        <f t="shared" si="0"/>
        <v/>
      </c>
      <c r="B25" s="1281" t="s">
        <v>219</v>
      </c>
      <c r="C25" s="374"/>
      <c r="D25" s="375"/>
      <c r="E25" s="374"/>
      <c r="F25" s="374"/>
      <c r="G25" s="40"/>
      <c r="H25" s="40"/>
      <c r="I25" s="153">
        <f t="shared" si="1"/>
        <v>0</v>
      </c>
      <c r="J25" s="40"/>
    </row>
    <row r="26" spans="1:10" s="762" customFormat="1" ht="15.75" customHeight="1" outlineLevel="1">
      <c r="A26" s="762" t="str">
        <f t="shared" si="0"/>
        <v/>
      </c>
      <c r="B26" s="1281" t="s">
        <v>282</v>
      </c>
      <c r="C26" s="374"/>
      <c r="D26" s="375"/>
      <c r="E26" s="374"/>
      <c r="F26" s="374"/>
      <c r="G26" s="40"/>
      <c r="H26" s="40"/>
      <c r="I26" s="153">
        <f t="shared" si="1"/>
        <v>0</v>
      </c>
      <c r="J26" s="40"/>
    </row>
    <row r="27" spans="1:10" s="762" customFormat="1" ht="15.75" customHeight="1" outlineLevel="1">
      <c r="A27" s="762" t="str">
        <f t="shared" si="0"/>
        <v/>
      </c>
      <c r="B27" s="1281" t="s">
        <v>286</v>
      </c>
      <c r="C27" s="374"/>
      <c r="D27" s="375"/>
      <c r="E27" s="374"/>
      <c r="F27" s="374"/>
      <c r="G27" s="40"/>
      <c r="H27" s="40"/>
      <c r="I27" s="153">
        <f t="shared" si="1"/>
        <v>0</v>
      </c>
      <c r="J27" s="40"/>
    </row>
    <row r="28" spans="1:10" s="762" customFormat="1" ht="15.75" customHeight="1" outlineLevel="1">
      <c r="A28" s="762" t="str">
        <f t="shared" si="0"/>
        <v/>
      </c>
      <c r="B28" s="1281" t="s">
        <v>290</v>
      </c>
      <c r="C28" s="374"/>
      <c r="D28" s="375"/>
      <c r="E28" s="374"/>
      <c r="F28" s="374"/>
      <c r="G28" s="40"/>
      <c r="H28" s="40"/>
      <c r="I28" s="153">
        <f t="shared" si="1"/>
        <v>0</v>
      </c>
      <c r="J28" s="40"/>
    </row>
    <row r="29" spans="1:10" s="762" customFormat="1" ht="15.75" customHeight="1" outlineLevel="1">
      <c r="A29" s="762" t="str">
        <f t="shared" si="0"/>
        <v/>
      </c>
      <c r="B29" s="1281" t="s">
        <v>294</v>
      </c>
      <c r="C29" s="374"/>
      <c r="D29" s="375"/>
      <c r="E29" s="374"/>
      <c r="F29" s="374"/>
      <c r="G29" s="40"/>
      <c r="H29" s="40"/>
      <c r="I29" s="153">
        <f t="shared" si="1"/>
        <v>0</v>
      </c>
      <c r="J29" s="40"/>
    </row>
    <row r="30" spans="1:10" s="762" customFormat="1" ht="15.75" customHeight="1" outlineLevel="1">
      <c r="A30" s="762" t="str">
        <f t="shared" si="0"/>
        <v/>
      </c>
      <c r="B30" s="1281" t="s">
        <v>299</v>
      </c>
      <c r="C30" s="374"/>
      <c r="D30" s="375"/>
      <c r="E30" s="374"/>
      <c r="F30" s="374"/>
      <c r="G30" s="40"/>
      <c r="H30" s="40"/>
      <c r="I30" s="153">
        <f t="shared" si="1"/>
        <v>0</v>
      </c>
      <c r="J30" s="40"/>
    </row>
    <row r="31" spans="1:10" s="762" customFormat="1" ht="15.75" customHeight="1" outlineLevel="1">
      <c r="A31" s="762" t="str">
        <f t="shared" si="0"/>
        <v/>
      </c>
      <c r="B31" s="1281" t="s">
        <v>302</v>
      </c>
      <c r="C31" s="374"/>
      <c r="D31" s="375"/>
      <c r="E31" s="374"/>
      <c r="F31" s="374"/>
      <c r="G31" s="40"/>
      <c r="H31" s="40"/>
      <c r="I31" s="153">
        <f t="shared" si="1"/>
        <v>0</v>
      </c>
      <c r="J31" s="40"/>
    </row>
    <row r="32" spans="1:10" s="762" customFormat="1" ht="15.75" customHeight="1" outlineLevel="1">
      <c r="A32" s="762" t="str">
        <f t="shared" si="0"/>
        <v/>
      </c>
      <c r="B32" s="1281" t="s">
        <v>597</v>
      </c>
      <c r="C32" s="374"/>
      <c r="D32" s="375"/>
      <c r="E32" s="374"/>
      <c r="F32" s="374"/>
      <c r="G32" s="40"/>
      <c r="H32" s="40"/>
      <c r="I32" s="153">
        <f t="shared" si="1"/>
        <v>0</v>
      </c>
      <c r="J32" s="40"/>
    </row>
    <row r="33" spans="1:10" s="762" customFormat="1" ht="15.75" customHeight="1" outlineLevel="1">
      <c r="A33" s="762" t="str">
        <f t="shared" si="0"/>
        <v/>
      </c>
      <c r="B33" s="1281" t="s">
        <v>949</v>
      </c>
      <c r="C33" s="374"/>
      <c r="D33" s="375"/>
      <c r="E33" s="374"/>
      <c r="F33" s="374"/>
      <c r="G33" s="40"/>
      <c r="H33" s="40"/>
      <c r="I33" s="153">
        <f t="shared" si="1"/>
        <v>0</v>
      </c>
      <c r="J33" s="40"/>
    </row>
    <row r="34" spans="1:10" s="762" customFormat="1" ht="15.75" customHeight="1" outlineLevel="1">
      <c r="A34" s="762" t="str">
        <f>CONCATENATE(D34,E34,F34)</f>
        <v/>
      </c>
      <c r="B34" s="1281" t="s">
        <v>950</v>
      </c>
      <c r="C34" s="374"/>
      <c r="D34" s="375"/>
      <c r="E34" s="374"/>
      <c r="F34" s="374"/>
      <c r="G34" s="40"/>
      <c r="H34" s="40"/>
      <c r="I34" s="153">
        <f t="shared" si="1"/>
        <v>0</v>
      </c>
      <c r="J34" s="40"/>
    </row>
    <row r="35" spans="1:10" s="762" customFormat="1" ht="15.75" customHeight="1" outlineLevel="1">
      <c r="A35" s="762" t="str">
        <f t="shared" si="0"/>
        <v/>
      </c>
      <c r="B35" s="1281" t="s">
        <v>951</v>
      </c>
      <c r="C35" s="374"/>
      <c r="D35" s="375"/>
      <c r="E35" s="374"/>
      <c r="F35" s="374"/>
      <c r="G35" s="40"/>
      <c r="H35" s="40"/>
      <c r="I35" s="153">
        <f t="shared" si="1"/>
        <v>0</v>
      </c>
      <c r="J35" s="40"/>
    </row>
    <row r="36" spans="1:10" s="762" customFormat="1" ht="15.75" customHeight="1" outlineLevel="1">
      <c r="A36" s="762" t="str">
        <f t="shared" si="0"/>
        <v/>
      </c>
      <c r="B36" s="1281" t="s">
        <v>952</v>
      </c>
      <c r="C36" s="374"/>
      <c r="D36" s="375"/>
      <c r="E36" s="374"/>
      <c r="F36" s="374"/>
      <c r="G36" s="40"/>
      <c r="H36" s="40"/>
      <c r="I36" s="153">
        <f t="shared" si="1"/>
        <v>0</v>
      </c>
      <c r="J36" s="40"/>
    </row>
    <row r="37" spans="1:10" s="762" customFormat="1" ht="15.75" customHeight="1" outlineLevel="1">
      <c r="A37" s="762" t="str">
        <f t="shared" si="0"/>
        <v/>
      </c>
      <c r="B37" s="1281" t="s">
        <v>953</v>
      </c>
      <c r="C37" s="374"/>
      <c r="D37" s="375"/>
      <c r="E37" s="374"/>
      <c r="F37" s="374"/>
      <c r="G37" s="40"/>
      <c r="H37" s="40"/>
      <c r="I37" s="153">
        <f t="shared" si="1"/>
        <v>0</v>
      </c>
      <c r="J37" s="40"/>
    </row>
    <row r="38" spans="1:10" s="762" customFormat="1" ht="15.75" customHeight="1" outlineLevel="1">
      <c r="A38" s="762" t="str">
        <f t="shared" si="0"/>
        <v/>
      </c>
      <c r="B38" s="1281" t="s">
        <v>954</v>
      </c>
      <c r="C38" s="374"/>
      <c r="D38" s="375"/>
      <c r="E38" s="374"/>
      <c r="F38" s="374"/>
      <c r="G38" s="40"/>
      <c r="H38" s="40"/>
      <c r="I38" s="153">
        <f t="shared" si="1"/>
        <v>0</v>
      </c>
      <c r="J38" s="40"/>
    </row>
    <row r="39" spans="1:10" s="762" customFormat="1" ht="15.75" customHeight="1" outlineLevel="1">
      <c r="A39" s="762" t="str">
        <f t="shared" si="0"/>
        <v/>
      </c>
      <c r="B39" s="1281" t="s">
        <v>955</v>
      </c>
      <c r="C39" s="374"/>
      <c r="D39" s="375"/>
      <c r="E39" s="374"/>
      <c r="F39" s="374"/>
      <c r="G39" s="40"/>
      <c r="H39" s="40"/>
      <c r="I39" s="153">
        <f t="shared" si="1"/>
        <v>0</v>
      </c>
      <c r="J39" s="40"/>
    </row>
    <row r="40" spans="1:10" s="762" customFormat="1" ht="15.75" customHeight="1" outlineLevel="1">
      <c r="A40" s="762" t="str">
        <f t="shared" si="0"/>
        <v/>
      </c>
      <c r="B40" s="1281" t="s">
        <v>956</v>
      </c>
      <c r="C40" s="374"/>
      <c r="D40" s="375"/>
      <c r="E40" s="374"/>
      <c r="F40" s="374"/>
      <c r="G40" s="40"/>
      <c r="H40" s="40"/>
      <c r="I40" s="153">
        <f t="shared" si="1"/>
        <v>0</v>
      </c>
      <c r="J40" s="40"/>
    </row>
    <row r="41" spans="1:10" s="762" customFormat="1" ht="15.75" customHeight="1" outlineLevel="1">
      <c r="A41" s="762" t="str">
        <f t="shared" si="0"/>
        <v/>
      </c>
      <c r="B41" s="1281" t="s">
        <v>957</v>
      </c>
      <c r="C41" s="374"/>
      <c r="D41" s="375"/>
      <c r="E41" s="374"/>
      <c r="F41" s="374"/>
      <c r="G41" s="40"/>
      <c r="H41" s="40"/>
      <c r="I41" s="153">
        <f t="shared" si="1"/>
        <v>0</v>
      </c>
      <c r="J41" s="40"/>
    </row>
    <row r="42" spans="1:10" s="762" customFormat="1" ht="15.75" customHeight="1" outlineLevel="1">
      <c r="A42" s="762" t="str">
        <f t="shared" si="0"/>
        <v/>
      </c>
      <c r="B42" s="1281" t="s">
        <v>958</v>
      </c>
      <c r="C42" s="374"/>
      <c r="D42" s="375"/>
      <c r="E42" s="374"/>
      <c r="F42" s="374"/>
      <c r="G42" s="40"/>
      <c r="H42" s="40"/>
      <c r="I42" s="153">
        <f t="shared" si="1"/>
        <v>0</v>
      </c>
      <c r="J42" s="40"/>
    </row>
    <row r="43" spans="1:10" s="762" customFormat="1" ht="15.75" customHeight="1" outlineLevel="1">
      <c r="A43" s="762" t="str">
        <f t="shared" si="0"/>
        <v/>
      </c>
      <c r="B43" s="1281" t="s">
        <v>959</v>
      </c>
      <c r="C43" s="374"/>
      <c r="D43" s="375"/>
      <c r="E43" s="374"/>
      <c r="F43" s="374"/>
      <c r="G43" s="40"/>
      <c r="H43" s="40"/>
      <c r="I43" s="153">
        <f t="shared" si="1"/>
        <v>0</v>
      </c>
      <c r="J43" s="40"/>
    </row>
    <row r="44" spans="1:10" s="762" customFormat="1" ht="15.75" customHeight="1" outlineLevel="1">
      <c r="A44" s="762" t="str">
        <f t="shared" si="0"/>
        <v/>
      </c>
      <c r="B44" s="1281" t="s">
        <v>960</v>
      </c>
      <c r="C44" s="374"/>
      <c r="D44" s="375"/>
      <c r="E44" s="374"/>
      <c r="F44" s="374"/>
      <c r="G44" s="40"/>
      <c r="H44" s="40"/>
      <c r="I44" s="153">
        <f t="shared" si="1"/>
        <v>0</v>
      </c>
      <c r="J44" s="40"/>
    </row>
    <row r="45" spans="1:10" s="762" customFormat="1" ht="15.75" customHeight="1" outlineLevel="1">
      <c r="A45" s="762" t="str">
        <f t="shared" si="0"/>
        <v/>
      </c>
      <c r="B45" s="1281" t="s">
        <v>961</v>
      </c>
      <c r="C45" s="374"/>
      <c r="D45" s="375"/>
      <c r="E45" s="374"/>
      <c r="F45" s="374"/>
      <c r="G45" s="40"/>
      <c r="H45" s="40"/>
      <c r="I45" s="153">
        <f t="shared" si="1"/>
        <v>0</v>
      </c>
      <c r="J45" s="40"/>
    </row>
    <row r="46" spans="1:10" s="762" customFormat="1" ht="15.75" customHeight="1" outlineLevel="1">
      <c r="A46" s="762" t="str">
        <f t="shared" si="0"/>
        <v/>
      </c>
      <c r="B46" s="1281" t="s">
        <v>962</v>
      </c>
      <c r="C46" s="374"/>
      <c r="D46" s="375"/>
      <c r="E46" s="374"/>
      <c r="F46" s="374"/>
      <c r="G46" s="40"/>
      <c r="H46" s="40"/>
      <c r="I46" s="153">
        <f t="shared" si="1"/>
        <v>0</v>
      </c>
      <c r="J46" s="40"/>
    </row>
    <row r="47" spans="1:10" s="762" customFormat="1" ht="15.75" customHeight="1" outlineLevel="1">
      <c r="A47" s="762" t="str">
        <f t="shared" si="0"/>
        <v/>
      </c>
      <c r="B47" s="1281" t="s">
        <v>963</v>
      </c>
      <c r="C47" s="374"/>
      <c r="D47" s="375"/>
      <c r="E47" s="374"/>
      <c r="F47" s="374"/>
      <c r="G47" s="40"/>
      <c r="H47" s="40"/>
      <c r="I47" s="153">
        <f t="shared" si="1"/>
        <v>0</v>
      </c>
      <c r="J47" s="40"/>
    </row>
    <row r="48" spans="1:10" s="762" customFormat="1" ht="15.75" customHeight="1" outlineLevel="1">
      <c r="A48" s="762" t="str">
        <f t="shared" si="0"/>
        <v/>
      </c>
      <c r="B48" s="1281" t="s">
        <v>964</v>
      </c>
      <c r="C48" s="374"/>
      <c r="D48" s="375"/>
      <c r="E48" s="374"/>
      <c r="F48" s="374"/>
      <c r="G48" s="40"/>
      <c r="H48" s="40"/>
      <c r="I48" s="153">
        <f t="shared" si="1"/>
        <v>0</v>
      </c>
      <c r="J48" s="40"/>
    </row>
    <row r="49" spans="1:10" s="762" customFormat="1" ht="15.75" customHeight="1" outlineLevel="1">
      <c r="A49" s="762" t="str">
        <f t="shared" si="0"/>
        <v/>
      </c>
      <c r="B49" s="1281" t="s">
        <v>965</v>
      </c>
      <c r="C49" s="374"/>
      <c r="D49" s="375"/>
      <c r="E49" s="374"/>
      <c r="F49" s="374"/>
      <c r="G49" s="40"/>
      <c r="H49" s="40"/>
      <c r="I49" s="153">
        <f t="shared" si="1"/>
        <v>0</v>
      </c>
      <c r="J49" s="40"/>
    </row>
    <row r="50" spans="1:10" s="762" customFormat="1" ht="15.75" customHeight="1" outlineLevel="1">
      <c r="A50" s="762" t="str">
        <f t="shared" si="0"/>
        <v/>
      </c>
      <c r="B50" s="1281" t="s">
        <v>966</v>
      </c>
      <c r="C50" s="374"/>
      <c r="D50" s="375"/>
      <c r="E50" s="374"/>
      <c r="F50" s="374"/>
      <c r="G50" s="40"/>
      <c r="H50" s="40"/>
      <c r="I50" s="153">
        <f t="shared" si="1"/>
        <v>0</v>
      </c>
      <c r="J50" s="40"/>
    </row>
    <row r="51" spans="1:10" s="762" customFormat="1" ht="15.75" customHeight="1" outlineLevel="1">
      <c r="A51" s="762" t="str">
        <f t="shared" si="0"/>
        <v/>
      </c>
      <c r="B51" s="1281" t="s">
        <v>967</v>
      </c>
      <c r="C51" s="374"/>
      <c r="D51" s="375"/>
      <c r="E51" s="374"/>
      <c r="F51" s="374"/>
      <c r="G51" s="40"/>
      <c r="H51" s="40"/>
      <c r="I51" s="153">
        <f t="shared" si="1"/>
        <v>0</v>
      </c>
      <c r="J51" s="40"/>
    </row>
    <row r="52" spans="1:10" s="762" customFormat="1" ht="15.75" customHeight="1" outlineLevel="1">
      <c r="A52" s="762" t="str">
        <f t="shared" si="0"/>
        <v/>
      </c>
      <c r="B52" s="1281" t="s">
        <v>968</v>
      </c>
      <c r="C52" s="374"/>
      <c r="D52" s="375"/>
      <c r="E52" s="374"/>
      <c r="F52" s="374"/>
      <c r="G52" s="40"/>
      <c r="H52" s="40"/>
      <c r="I52" s="153">
        <f>G52-H52</f>
        <v>0</v>
      </c>
      <c r="J52" s="40"/>
    </row>
    <row r="53" spans="1:10" s="762" customFormat="1" ht="15.75" customHeight="1" outlineLevel="1">
      <c r="A53" s="762" t="str">
        <f t="shared" si="0"/>
        <v/>
      </c>
      <c r="B53" s="376" t="s">
        <v>126</v>
      </c>
      <c r="C53" s="374"/>
      <c r="D53" s="374"/>
      <c r="E53" s="40"/>
      <c r="F53" s="374"/>
      <c r="G53" s="40"/>
      <c r="H53" s="40"/>
      <c r="I53" s="40"/>
      <c r="J53" s="40"/>
    </row>
    <row r="54" spans="1:10" s="762" customFormat="1" ht="15.75" customHeight="1" outlineLevel="1" thickBot="1">
      <c r="A54" s="762" t="str">
        <f t="shared" si="0"/>
        <v/>
      </c>
      <c r="B54" s="376" t="s">
        <v>126</v>
      </c>
      <c r="C54" s="374"/>
      <c r="D54" s="374"/>
      <c r="E54" s="40"/>
      <c r="F54" s="374"/>
      <c r="G54" s="40"/>
      <c r="H54" s="40"/>
      <c r="I54" s="40"/>
      <c r="J54" s="40"/>
    </row>
    <row r="55" spans="1:10" s="763" customFormat="1" ht="16.5" customHeight="1" thickBot="1">
      <c r="A55" s="762" t="str">
        <f t="shared" si="0"/>
        <v>Land Total</v>
      </c>
      <c r="B55" s="1282">
        <v>2</v>
      </c>
      <c r="C55" s="887"/>
      <c r="D55" s="887"/>
      <c r="E55" s="887"/>
      <c r="F55" s="888" t="s">
        <v>1224</v>
      </c>
      <c r="G55" s="889">
        <f t="shared" ref="G55:J55" si="2">SUBTOTAL(9,G18:G54)</f>
        <v>0</v>
      </c>
      <c r="H55" s="889">
        <f t="shared" si="2"/>
        <v>0</v>
      </c>
      <c r="I55" s="889">
        <f t="shared" si="2"/>
        <v>0</v>
      </c>
      <c r="J55" s="889">
        <f t="shared" si="2"/>
        <v>0</v>
      </c>
    </row>
    <row r="56" spans="1:10" s="762" customFormat="1" ht="15.75" customHeight="1" outlineLevel="1">
      <c r="A56" s="762" t="str">
        <f t="shared" si="0"/>
        <v/>
      </c>
      <c r="B56" s="377"/>
      <c r="C56" s="378"/>
      <c r="D56" s="379"/>
      <c r="E56" s="378"/>
      <c r="F56" s="380"/>
      <c r="G56" s="41"/>
      <c r="H56" s="41"/>
      <c r="I56" s="41"/>
      <c r="J56" s="41"/>
    </row>
    <row r="57" spans="1:10" s="762" customFormat="1" ht="15.75" customHeight="1" outlineLevel="1">
      <c r="A57" s="762" t="str">
        <f t="shared" si="0"/>
        <v/>
      </c>
      <c r="B57" s="377"/>
      <c r="C57" s="378"/>
      <c r="D57" s="379"/>
      <c r="E57" s="378"/>
      <c r="F57" s="380"/>
      <c r="G57" s="41"/>
      <c r="H57" s="41"/>
      <c r="I57" s="41"/>
      <c r="J57" s="41"/>
    </row>
    <row r="58" spans="1:10" s="763" customFormat="1" ht="16.5" customHeight="1" outlineLevel="1" thickBot="1">
      <c r="A58" s="762" t="str">
        <f t="shared" si="0"/>
        <v>Construction in progress</v>
      </c>
      <c r="B58" s="1283">
        <v>3</v>
      </c>
      <c r="C58" s="381"/>
      <c r="D58" s="382"/>
      <c r="E58" s="381"/>
      <c r="F58" s="383" t="s">
        <v>1225</v>
      </c>
      <c r="G58" s="384"/>
      <c r="H58" s="384"/>
      <c r="I58" s="384"/>
      <c r="J58" s="384"/>
    </row>
    <row r="59" spans="1:10" s="762" customFormat="1" ht="15.75" customHeight="1" outlineLevel="1">
      <c r="A59" s="762" t="str">
        <f t="shared" si="0"/>
        <v>AdjustmentsCWIP</v>
      </c>
      <c r="B59" s="377" t="s">
        <v>163</v>
      </c>
      <c r="C59" s="378"/>
      <c r="D59" s="385" t="s">
        <v>236</v>
      </c>
      <c r="E59" s="378"/>
      <c r="F59" s="386" t="s">
        <v>1226</v>
      </c>
      <c r="G59" s="40">
        <f>_xlfn.XLOOKUP(B59,'WP-BC (SupportA)'!B:B,'WP-BC (SupportA)'!T:T,,0,)</f>
        <v>0</v>
      </c>
      <c r="H59" s="40">
        <f>_xlfn.XLOOKUP(B59,'WP-BC (SupportB)'!B:B,'WP-BC (SupportB)'!T:T,,0,)</f>
        <v>0</v>
      </c>
      <c r="I59" s="40">
        <f t="shared" ref="I59" si="3">G59-H59</f>
        <v>0</v>
      </c>
      <c r="J59" s="40">
        <v>0</v>
      </c>
    </row>
    <row r="60" spans="1:10" s="762" customFormat="1" ht="15.75" customHeight="1" outlineLevel="1" thickBot="1">
      <c r="B60" s="377" t="s">
        <v>165</v>
      </c>
      <c r="C60" s="378"/>
      <c r="D60" s="385"/>
      <c r="E60" s="378"/>
      <c r="F60" s="386" t="s">
        <v>1948</v>
      </c>
      <c r="G60" s="40">
        <f>_xlfn.XLOOKUP(B60,'WP-BC (SupportA)'!B:B,'WP-BC (SupportA)'!T:T,,0,)</f>
        <v>0</v>
      </c>
      <c r="H60" s="40">
        <f>_xlfn.XLOOKUP(B60,'WP-BC (SupportB)'!B:B,'WP-BC (SupportB)'!T:T,,0,)</f>
        <v>0</v>
      </c>
      <c r="I60" s="40">
        <f t="shared" ref="I60" si="4">G60-H60</f>
        <v>0</v>
      </c>
      <c r="J60" s="40">
        <v>0</v>
      </c>
    </row>
    <row r="61" spans="1:10" s="763" customFormat="1" ht="16.5" customHeight="1" thickBot="1">
      <c r="A61" s="762" t="str">
        <f t="shared" si="0"/>
        <v>Construction in progress Total</v>
      </c>
      <c r="B61" s="1282">
        <v>4</v>
      </c>
      <c r="C61" s="887"/>
      <c r="D61" s="890"/>
      <c r="E61" s="887"/>
      <c r="F61" s="891" t="s">
        <v>1227</v>
      </c>
      <c r="G61" s="889">
        <f>SUBTOTAL(9,G59:G60)</f>
        <v>0</v>
      </c>
      <c r="H61" s="889">
        <f>SUBTOTAL(9,H59:H60)</f>
        <v>0</v>
      </c>
      <c r="I61" s="889">
        <f t="shared" ref="I61:J61" si="5">SUBTOTAL(9,I59:I60)</f>
        <v>0</v>
      </c>
      <c r="J61" s="889">
        <f t="shared" si="5"/>
        <v>0</v>
      </c>
    </row>
    <row r="62" spans="1:10" s="762" customFormat="1" ht="16.5" customHeight="1" thickBot="1">
      <c r="A62" s="762" t="str">
        <f t="shared" si="0"/>
        <v/>
      </c>
      <c r="B62" s="377"/>
      <c r="C62" s="378"/>
      <c r="D62" s="378"/>
      <c r="E62" s="378"/>
      <c r="F62" s="240"/>
      <c r="G62" s="41"/>
      <c r="H62" s="41"/>
      <c r="I62" s="41"/>
      <c r="J62" s="41"/>
    </row>
    <row r="63" spans="1:10" s="764" customFormat="1" ht="16.5" customHeight="1" thickBot="1">
      <c r="A63" s="762" t="str">
        <f t="shared" si="0"/>
        <v>Total capital assets not being depreciated</v>
      </c>
      <c r="B63" s="1282">
        <v>5</v>
      </c>
      <c r="C63" s="888"/>
      <c r="D63" s="890"/>
      <c r="E63" s="888" t="s">
        <v>1228</v>
      </c>
      <c r="F63" s="891"/>
      <c r="G63" s="892">
        <f>G55+G61</f>
        <v>0</v>
      </c>
      <c r="H63" s="892">
        <f>H55+H61</f>
        <v>0</v>
      </c>
      <c r="I63" s="892">
        <f>I55+I61</f>
        <v>0</v>
      </c>
      <c r="J63" s="892">
        <f>J55+J61</f>
        <v>0</v>
      </c>
    </row>
    <row r="64" spans="1:10" s="762" customFormat="1" ht="15.75" customHeight="1">
      <c r="A64" s="762" t="str">
        <f t="shared" si="0"/>
        <v/>
      </c>
      <c r="B64" s="377"/>
      <c r="C64" s="378"/>
      <c r="D64" s="387"/>
      <c r="E64" s="378"/>
      <c r="F64" s="240"/>
      <c r="G64" s="41"/>
      <c r="H64" s="41"/>
      <c r="I64" s="41"/>
      <c r="J64" s="41"/>
    </row>
    <row r="65" spans="1:10" s="762" customFormat="1" ht="15.75" customHeight="1">
      <c r="A65" s="762" t="str">
        <f t="shared" si="0"/>
        <v/>
      </c>
      <c r="B65" s="377"/>
      <c r="C65" s="378"/>
      <c r="D65" s="387"/>
      <c r="E65" s="378"/>
      <c r="F65" s="240"/>
      <c r="G65" s="41"/>
      <c r="H65" s="41"/>
      <c r="I65" s="41"/>
      <c r="J65" s="41"/>
    </row>
    <row r="66" spans="1:10" s="762" customFormat="1" ht="15.75" customHeight="1">
      <c r="A66" s="762" t="str">
        <f t="shared" si="0"/>
        <v/>
      </c>
      <c r="B66" s="377"/>
      <c r="C66" s="378"/>
      <c r="D66" s="387"/>
      <c r="E66" s="378"/>
      <c r="F66" s="240"/>
      <c r="G66" s="41"/>
      <c r="H66" s="41"/>
      <c r="I66" s="41"/>
      <c r="J66" s="41"/>
    </row>
    <row r="67" spans="1:10" s="761" customFormat="1" ht="16.5" customHeight="1" thickBot="1">
      <c r="A67" s="762" t="str">
        <f t="shared" si="0"/>
        <v>Capital assets, being depreciated:</v>
      </c>
      <c r="B67" s="1284"/>
      <c r="C67" s="241"/>
      <c r="D67" s="242"/>
      <c r="E67" s="243" t="s">
        <v>1229</v>
      </c>
      <c r="F67" s="243"/>
      <c r="G67" s="388"/>
      <c r="H67" s="388"/>
      <c r="I67" s="388"/>
      <c r="J67" s="388"/>
    </row>
    <row r="68" spans="1:10" s="762" customFormat="1" ht="15.75" customHeight="1" outlineLevel="1">
      <c r="A68" s="762" t="str">
        <f t="shared" si="0"/>
        <v/>
      </c>
      <c r="B68" s="377"/>
      <c r="C68" s="378"/>
      <c r="D68" s="387"/>
      <c r="E68" s="378"/>
      <c r="F68" s="240"/>
      <c r="G68" s="41"/>
      <c r="H68" s="41"/>
      <c r="I68" s="41"/>
      <c r="J68" s="41"/>
    </row>
    <row r="69" spans="1:10" s="763" customFormat="1" ht="16.5" customHeight="1" outlineLevel="1" thickBot="1">
      <c r="A69" s="762" t="str">
        <f t="shared" si="0"/>
        <v>Production - Hydro</v>
      </c>
      <c r="B69" s="1283">
        <v>6</v>
      </c>
      <c r="C69" s="381"/>
      <c r="D69" s="382"/>
      <c r="E69" s="381"/>
      <c r="F69" s="383" t="s">
        <v>342</v>
      </c>
      <c r="G69" s="384"/>
      <c r="H69" s="384"/>
      <c r="I69" s="384"/>
      <c r="J69" s="384"/>
    </row>
    <row r="70" spans="1:10" s="762" customFormat="1" ht="15.75" customHeight="1" outlineLevel="1">
      <c r="A70" s="762" t="str">
        <f t="shared" si="0"/>
        <v/>
      </c>
      <c r="B70" s="1281" t="s">
        <v>104</v>
      </c>
      <c r="C70" s="374"/>
      <c r="D70" s="375"/>
      <c r="E70" s="374"/>
      <c r="F70" s="374"/>
      <c r="G70" s="40"/>
      <c r="H70" s="40"/>
      <c r="I70" s="153">
        <f t="shared" ref="I70:I102" si="6">G70-H70</f>
        <v>0</v>
      </c>
      <c r="J70" s="40"/>
    </row>
    <row r="71" spans="1:10" s="762" customFormat="1" ht="15.75" customHeight="1" outlineLevel="1">
      <c r="A71" s="762" t="str">
        <f t="shared" si="0"/>
        <v/>
      </c>
      <c r="B71" s="1281" t="s">
        <v>187</v>
      </c>
      <c r="C71" s="374"/>
      <c r="D71" s="375"/>
      <c r="E71" s="374"/>
      <c r="F71" s="374"/>
      <c r="G71" s="40"/>
      <c r="H71" s="40"/>
      <c r="I71" s="153">
        <f t="shared" si="6"/>
        <v>0</v>
      </c>
      <c r="J71" s="40"/>
    </row>
    <row r="72" spans="1:10" s="762" customFormat="1" ht="15.75" customHeight="1" outlineLevel="1">
      <c r="A72" s="762" t="str">
        <f t="shared" si="0"/>
        <v/>
      </c>
      <c r="B72" s="1281" t="s">
        <v>189</v>
      </c>
      <c r="C72" s="374"/>
      <c r="D72" s="375"/>
      <c r="E72" s="374"/>
      <c r="F72" s="374"/>
      <c r="G72" s="40"/>
      <c r="H72" s="40"/>
      <c r="I72" s="153">
        <f t="shared" si="6"/>
        <v>0</v>
      </c>
      <c r="J72" s="40"/>
    </row>
    <row r="73" spans="1:10" s="762" customFormat="1" ht="15.75" customHeight="1" outlineLevel="1">
      <c r="A73" s="762" t="str">
        <f t="shared" si="0"/>
        <v/>
      </c>
      <c r="B73" s="1281" t="s">
        <v>1230</v>
      </c>
      <c r="C73" s="374"/>
      <c r="D73" s="375"/>
      <c r="E73" s="374"/>
      <c r="F73" s="374"/>
      <c r="G73" s="40"/>
      <c r="H73" s="40"/>
      <c r="I73" s="153">
        <f t="shared" si="6"/>
        <v>0</v>
      </c>
      <c r="J73" s="40"/>
    </row>
    <row r="74" spans="1:10" s="762" customFormat="1" ht="15.75" customHeight="1" outlineLevel="1">
      <c r="A74" s="762" t="str">
        <f t="shared" si="0"/>
        <v/>
      </c>
      <c r="B74" s="1281" t="s">
        <v>1231</v>
      </c>
      <c r="C74" s="374"/>
      <c r="D74" s="375"/>
      <c r="E74" s="374"/>
      <c r="F74" s="374"/>
      <c r="G74" s="40"/>
      <c r="H74" s="40"/>
      <c r="I74" s="153">
        <f t="shared" si="6"/>
        <v>0</v>
      </c>
      <c r="J74" s="40"/>
    </row>
    <row r="75" spans="1:10" s="762" customFormat="1" ht="15.75" customHeight="1" outlineLevel="1">
      <c r="A75" s="762" t="str">
        <f t="shared" si="0"/>
        <v/>
      </c>
      <c r="B75" s="1281" t="s">
        <v>1232</v>
      </c>
      <c r="C75" s="374"/>
      <c r="D75" s="375"/>
      <c r="E75" s="374"/>
      <c r="F75" s="374"/>
      <c r="G75" s="40"/>
      <c r="H75" s="40"/>
      <c r="I75" s="153">
        <f t="shared" si="6"/>
        <v>0</v>
      </c>
      <c r="J75" s="40"/>
    </row>
    <row r="76" spans="1:10" s="762" customFormat="1" ht="15.75" customHeight="1" outlineLevel="1">
      <c r="A76" s="762" t="str">
        <f t="shared" si="0"/>
        <v/>
      </c>
      <c r="B76" s="1281" t="s">
        <v>1233</v>
      </c>
      <c r="C76" s="374"/>
      <c r="D76" s="375"/>
      <c r="E76" s="374"/>
      <c r="F76" s="374"/>
      <c r="G76" s="40"/>
      <c r="H76" s="40"/>
      <c r="I76" s="153">
        <f t="shared" si="6"/>
        <v>0</v>
      </c>
      <c r="J76" s="40"/>
    </row>
    <row r="77" spans="1:10" s="762" customFormat="1" ht="15.75" customHeight="1" outlineLevel="1">
      <c r="A77" s="762" t="str">
        <f t="shared" si="0"/>
        <v/>
      </c>
      <c r="B77" s="1281" t="s">
        <v>1234</v>
      </c>
      <c r="C77" s="374"/>
      <c r="D77" s="375"/>
      <c r="E77" s="374"/>
      <c r="F77" s="374"/>
      <c r="G77" s="40"/>
      <c r="H77" s="40"/>
      <c r="I77" s="153">
        <f t="shared" si="6"/>
        <v>0</v>
      </c>
      <c r="J77" s="40"/>
    </row>
    <row r="78" spans="1:10" s="762" customFormat="1" ht="15.75" customHeight="1" outlineLevel="1">
      <c r="A78" s="762" t="str">
        <f t="shared" si="0"/>
        <v/>
      </c>
      <c r="B78" s="1281" t="s">
        <v>1235</v>
      </c>
      <c r="C78" s="374"/>
      <c r="D78" s="375"/>
      <c r="E78" s="374"/>
      <c r="F78" s="374"/>
      <c r="G78" s="40"/>
      <c r="H78" s="40"/>
      <c r="I78" s="153">
        <f t="shared" si="6"/>
        <v>0</v>
      </c>
      <c r="J78" s="40"/>
    </row>
    <row r="79" spans="1:10" s="762" customFormat="1" ht="15.75" customHeight="1" outlineLevel="1">
      <c r="A79" s="762" t="str">
        <f t="shared" si="0"/>
        <v/>
      </c>
      <c r="B79" s="1281" t="s">
        <v>1236</v>
      </c>
      <c r="C79" s="374"/>
      <c r="D79" s="375"/>
      <c r="E79" s="374"/>
      <c r="F79" s="374"/>
      <c r="G79" s="40"/>
      <c r="H79" s="40"/>
      <c r="I79" s="153">
        <f t="shared" si="6"/>
        <v>0</v>
      </c>
      <c r="J79" s="40"/>
    </row>
    <row r="80" spans="1:10" s="762" customFormat="1" ht="15.75" customHeight="1" outlineLevel="1">
      <c r="A80" s="762" t="str">
        <f t="shared" si="0"/>
        <v/>
      </c>
      <c r="B80" s="1281" t="s">
        <v>1237</v>
      </c>
      <c r="C80" s="374"/>
      <c r="D80" s="375"/>
      <c r="E80" s="374"/>
      <c r="F80" s="374"/>
      <c r="G80" s="40"/>
      <c r="H80" s="40"/>
      <c r="I80" s="153">
        <f t="shared" si="6"/>
        <v>0</v>
      </c>
      <c r="J80" s="40"/>
    </row>
    <row r="81" spans="1:10" s="762" customFormat="1" ht="15.75" customHeight="1" outlineLevel="1">
      <c r="A81" s="762" t="str">
        <f t="shared" si="0"/>
        <v/>
      </c>
      <c r="B81" s="1281" t="s">
        <v>1238</v>
      </c>
      <c r="C81" s="374"/>
      <c r="D81" s="375"/>
      <c r="E81" s="374"/>
      <c r="F81" s="374"/>
      <c r="G81" s="40"/>
      <c r="H81" s="40"/>
      <c r="I81" s="153">
        <f t="shared" si="6"/>
        <v>0</v>
      </c>
      <c r="J81" s="40"/>
    </row>
    <row r="82" spans="1:10" s="762" customFormat="1" ht="15.75" customHeight="1" outlineLevel="1">
      <c r="A82" s="762" t="str">
        <f t="shared" si="0"/>
        <v/>
      </c>
      <c r="B82" s="1281" t="s">
        <v>1240</v>
      </c>
      <c r="C82" s="374"/>
      <c r="D82" s="375"/>
      <c r="E82" s="374"/>
      <c r="F82" s="374"/>
      <c r="G82" s="40"/>
      <c r="H82" s="40"/>
      <c r="I82" s="153">
        <f t="shared" si="6"/>
        <v>0</v>
      </c>
      <c r="J82" s="40"/>
    </row>
    <row r="83" spans="1:10" s="762" customFormat="1" ht="15.75" customHeight="1" outlineLevel="1">
      <c r="A83" s="762" t="str">
        <f t="shared" si="0"/>
        <v/>
      </c>
      <c r="B83" s="1281" t="s">
        <v>1239</v>
      </c>
      <c r="C83" s="374"/>
      <c r="D83" s="375"/>
      <c r="E83" s="374"/>
      <c r="F83" s="374"/>
      <c r="G83" s="40"/>
      <c r="H83" s="40"/>
      <c r="I83" s="153">
        <f t="shared" si="6"/>
        <v>0</v>
      </c>
      <c r="J83" s="40"/>
    </row>
    <row r="84" spans="1:10" s="762" customFormat="1" ht="15.75" customHeight="1" outlineLevel="1">
      <c r="A84" s="762" t="str">
        <f t="shared" si="0"/>
        <v/>
      </c>
      <c r="B84" s="1281" t="s">
        <v>1241</v>
      </c>
      <c r="C84" s="374"/>
      <c r="D84" s="375"/>
      <c r="E84" s="374"/>
      <c r="F84" s="374"/>
      <c r="G84" s="40"/>
      <c r="H84" s="40"/>
      <c r="I84" s="153">
        <f t="shared" si="6"/>
        <v>0</v>
      </c>
      <c r="J84" s="40"/>
    </row>
    <row r="85" spans="1:10" s="762" customFormat="1" ht="15.75" customHeight="1" outlineLevel="1">
      <c r="A85" s="762" t="str">
        <f t="shared" ref="A85:A147" si="7">CONCATENATE(D85,E85,F85)</f>
        <v/>
      </c>
      <c r="B85" s="1281" t="s">
        <v>1242</v>
      </c>
      <c r="C85" s="374"/>
      <c r="D85" s="375"/>
      <c r="E85" s="374"/>
      <c r="F85" s="374"/>
      <c r="G85" s="40"/>
      <c r="H85" s="40"/>
      <c r="I85" s="153">
        <f t="shared" si="6"/>
        <v>0</v>
      </c>
      <c r="J85" s="40"/>
    </row>
    <row r="86" spans="1:10" s="762" customFormat="1" ht="15.75" customHeight="1" outlineLevel="1">
      <c r="A86" s="762" t="str">
        <f t="shared" si="7"/>
        <v/>
      </c>
      <c r="B86" s="1281" t="s">
        <v>1243</v>
      </c>
      <c r="C86" s="374"/>
      <c r="D86" s="375"/>
      <c r="E86" s="374"/>
      <c r="F86" s="374"/>
      <c r="G86" s="40"/>
      <c r="H86" s="40"/>
      <c r="I86" s="153">
        <f t="shared" si="6"/>
        <v>0</v>
      </c>
      <c r="J86" s="40"/>
    </row>
    <row r="87" spans="1:10" s="762" customFormat="1" ht="15.75" customHeight="1" outlineLevel="1">
      <c r="A87" s="762" t="str">
        <f t="shared" si="7"/>
        <v/>
      </c>
      <c r="B87" s="1281" t="s">
        <v>1244</v>
      </c>
      <c r="C87" s="374"/>
      <c r="D87" s="375"/>
      <c r="E87" s="374"/>
      <c r="F87" s="374"/>
      <c r="G87" s="40"/>
      <c r="H87" s="40"/>
      <c r="I87" s="153">
        <f t="shared" si="6"/>
        <v>0</v>
      </c>
      <c r="J87" s="40"/>
    </row>
    <row r="88" spans="1:10" s="762" customFormat="1" ht="15.75" customHeight="1" outlineLevel="1">
      <c r="A88" s="762" t="str">
        <f t="shared" si="7"/>
        <v/>
      </c>
      <c r="B88" s="1281" t="s">
        <v>1245</v>
      </c>
      <c r="C88" s="374"/>
      <c r="D88" s="375"/>
      <c r="E88" s="374"/>
      <c r="F88" s="374"/>
      <c r="G88" s="40"/>
      <c r="H88" s="40"/>
      <c r="I88" s="153">
        <f t="shared" si="6"/>
        <v>0</v>
      </c>
      <c r="J88" s="40"/>
    </row>
    <row r="89" spans="1:10" s="762" customFormat="1" ht="15.75" customHeight="1" outlineLevel="1">
      <c r="A89" s="762" t="str">
        <f t="shared" si="7"/>
        <v/>
      </c>
      <c r="B89" s="1281" t="s">
        <v>1246</v>
      </c>
      <c r="C89" s="374"/>
      <c r="D89" s="375"/>
      <c r="E89" s="374"/>
      <c r="F89" s="374"/>
      <c r="G89" s="40"/>
      <c r="H89" s="40"/>
      <c r="I89" s="153">
        <f t="shared" si="6"/>
        <v>0</v>
      </c>
      <c r="J89" s="40"/>
    </row>
    <row r="90" spans="1:10" s="762" customFormat="1" ht="15.75" customHeight="1" outlineLevel="1">
      <c r="A90" s="762" t="str">
        <f t="shared" si="7"/>
        <v/>
      </c>
      <c r="B90" s="1281" t="s">
        <v>1247</v>
      </c>
      <c r="C90" s="374"/>
      <c r="D90" s="375"/>
      <c r="E90" s="374"/>
      <c r="F90" s="374"/>
      <c r="G90" s="40"/>
      <c r="H90" s="40"/>
      <c r="I90" s="153">
        <f t="shared" si="6"/>
        <v>0</v>
      </c>
      <c r="J90" s="40"/>
    </row>
    <row r="91" spans="1:10" s="762" customFormat="1" ht="15.75" customHeight="1" outlineLevel="1">
      <c r="A91" s="762" t="str">
        <f t="shared" si="7"/>
        <v/>
      </c>
      <c r="B91" s="1281" t="s">
        <v>1248</v>
      </c>
      <c r="C91" s="374"/>
      <c r="D91" s="375"/>
      <c r="E91" s="374"/>
      <c r="F91" s="374"/>
      <c r="G91" s="40"/>
      <c r="H91" s="40"/>
      <c r="I91" s="153">
        <f t="shared" si="6"/>
        <v>0</v>
      </c>
      <c r="J91" s="40"/>
    </row>
    <row r="92" spans="1:10" s="762" customFormat="1" ht="15.75" customHeight="1" outlineLevel="1">
      <c r="A92" s="762" t="str">
        <f t="shared" si="7"/>
        <v/>
      </c>
      <c r="B92" s="1281" t="s">
        <v>1249</v>
      </c>
      <c r="C92" s="374"/>
      <c r="D92" s="375"/>
      <c r="E92" s="374"/>
      <c r="F92" s="374"/>
      <c r="G92" s="40"/>
      <c r="H92" s="40"/>
      <c r="I92" s="153">
        <f t="shared" si="6"/>
        <v>0</v>
      </c>
      <c r="J92" s="40"/>
    </row>
    <row r="93" spans="1:10" s="762" customFormat="1" ht="15.75" customHeight="1" outlineLevel="1">
      <c r="A93" s="762" t="str">
        <f t="shared" si="7"/>
        <v/>
      </c>
      <c r="B93" s="1281" t="s">
        <v>1250</v>
      </c>
      <c r="C93" s="374"/>
      <c r="D93" s="375"/>
      <c r="E93" s="374"/>
      <c r="F93" s="374"/>
      <c r="G93" s="40"/>
      <c r="H93" s="40"/>
      <c r="I93" s="153">
        <f t="shared" si="6"/>
        <v>0</v>
      </c>
      <c r="J93" s="40"/>
    </row>
    <row r="94" spans="1:10" s="762" customFormat="1" ht="15.75" customHeight="1" outlineLevel="1">
      <c r="A94" s="762" t="str">
        <f t="shared" si="7"/>
        <v/>
      </c>
      <c r="B94" s="1281" t="s">
        <v>1251</v>
      </c>
      <c r="C94" s="374"/>
      <c r="D94" s="375"/>
      <c r="E94" s="374"/>
      <c r="F94" s="374"/>
      <c r="G94" s="40"/>
      <c r="H94" s="40"/>
      <c r="I94" s="153">
        <f t="shared" si="6"/>
        <v>0</v>
      </c>
      <c r="J94" s="40"/>
    </row>
    <row r="95" spans="1:10" s="762" customFormat="1" ht="15.75" customHeight="1" outlineLevel="1">
      <c r="A95" s="762" t="str">
        <f t="shared" si="7"/>
        <v/>
      </c>
      <c r="B95" s="1281" t="s">
        <v>1252</v>
      </c>
      <c r="C95" s="374"/>
      <c r="D95" s="375"/>
      <c r="E95" s="374"/>
      <c r="F95" s="374"/>
      <c r="G95" s="40"/>
      <c r="H95" s="40"/>
      <c r="I95" s="153">
        <f t="shared" si="6"/>
        <v>0</v>
      </c>
      <c r="J95" s="40"/>
    </row>
    <row r="96" spans="1:10" s="762" customFormat="1" ht="15.75" customHeight="1" outlineLevel="1">
      <c r="A96" s="762" t="str">
        <f t="shared" si="7"/>
        <v/>
      </c>
      <c r="B96" s="1281" t="s">
        <v>1253</v>
      </c>
      <c r="C96" s="374"/>
      <c r="D96" s="375"/>
      <c r="E96" s="374"/>
      <c r="F96" s="374"/>
      <c r="G96" s="40"/>
      <c r="H96" s="40"/>
      <c r="I96" s="153">
        <f t="shared" si="6"/>
        <v>0</v>
      </c>
      <c r="J96" s="40"/>
    </row>
    <row r="97" spans="1:10" s="762" customFormat="1" ht="15.75" customHeight="1" outlineLevel="1">
      <c r="A97" s="762" t="str">
        <f t="shared" si="7"/>
        <v/>
      </c>
      <c r="B97" s="1281" t="s">
        <v>1254</v>
      </c>
      <c r="C97" s="374"/>
      <c r="D97" s="375"/>
      <c r="E97" s="374"/>
      <c r="F97" s="374"/>
      <c r="G97" s="40"/>
      <c r="H97" s="40"/>
      <c r="I97" s="153">
        <f t="shared" si="6"/>
        <v>0</v>
      </c>
      <c r="J97" s="40"/>
    </row>
    <row r="98" spans="1:10" s="762" customFormat="1" ht="15.75" customHeight="1" outlineLevel="1">
      <c r="A98" s="762" t="str">
        <f t="shared" si="7"/>
        <v/>
      </c>
      <c r="B98" s="1281" t="s">
        <v>1255</v>
      </c>
      <c r="C98" s="374"/>
      <c r="D98" s="375"/>
      <c r="E98" s="374"/>
      <c r="F98" s="374"/>
      <c r="G98" s="40"/>
      <c r="H98" s="40"/>
      <c r="I98" s="153">
        <f t="shared" si="6"/>
        <v>0</v>
      </c>
      <c r="J98" s="40"/>
    </row>
    <row r="99" spans="1:10" s="762" customFormat="1" ht="15.75" customHeight="1" outlineLevel="1">
      <c r="A99" s="762" t="str">
        <f t="shared" si="7"/>
        <v/>
      </c>
      <c r="B99" s="1281" t="s">
        <v>1256</v>
      </c>
      <c r="C99" s="374"/>
      <c r="D99" s="375"/>
      <c r="E99" s="374"/>
      <c r="F99" s="374"/>
      <c r="G99" s="40"/>
      <c r="H99" s="40"/>
      <c r="I99" s="153">
        <f t="shared" si="6"/>
        <v>0</v>
      </c>
      <c r="J99" s="40"/>
    </row>
    <row r="100" spans="1:10" s="762" customFormat="1" ht="15.75" customHeight="1" outlineLevel="1">
      <c r="A100" s="762" t="str">
        <f t="shared" si="7"/>
        <v/>
      </c>
      <c r="B100" s="1281" t="s">
        <v>1257</v>
      </c>
      <c r="C100" s="374"/>
      <c r="D100" s="375"/>
      <c r="E100" s="374"/>
      <c r="F100" s="374"/>
      <c r="G100" s="40"/>
      <c r="H100" s="40"/>
      <c r="I100" s="153">
        <f t="shared" si="6"/>
        <v>0</v>
      </c>
      <c r="J100" s="40"/>
    </row>
    <row r="101" spans="1:10" s="762" customFormat="1" ht="15.75" customHeight="1" outlineLevel="1">
      <c r="A101" s="762" t="str">
        <f t="shared" si="7"/>
        <v/>
      </c>
      <c r="B101" s="1281" t="s">
        <v>1258</v>
      </c>
      <c r="C101" s="374"/>
      <c r="D101" s="375"/>
      <c r="E101" s="374"/>
      <c r="F101" s="374"/>
      <c r="G101" s="40"/>
      <c r="H101" s="40"/>
      <c r="I101" s="153">
        <f t="shared" si="6"/>
        <v>0</v>
      </c>
      <c r="J101" s="40"/>
    </row>
    <row r="102" spans="1:10" s="762" customFormat="1" ht="15.75" customHeight="1" outlineLevel="1">
      <c r="A102" s="762" t="str">
        <f>CONCATENATE(D102,E102,F102)</f>
        <v/>
      </c>
      <c r="B102" s="1281" t="s">
        <v>1259</v>
      </c>
      <c r="C102" s="374"/>
      <c r="D102" s="389"/>
      <c r="E102" s="374"/>
      <c r="F102" s="390"/>
      <c r="G102" s="40"/>
      <c r="H102" s="40"/>
      <c r="I102" s="153">
        <f t="shared" si="6"/>
        <v>0</v>
      </c>
      <c r="J102" s="40"/>
    </row>
    <row r="103" spans="1:10" s="762" customFormat="1" ht="15.75" customHeight="1" outlineLevel="1">
      <c r="A103" s="762" t="str">
        <f t="shared" ref="A103:A104" si="8">CONCATENATE(D103,E103,F103)</f>
        <v/>
      </c>
      <c r="B103" s="376" t="s">
        <v>126</v>
      </c>
      <c r="C103" s="374"/>
      <c r="D103" s="374"/>
      <c r="E103" s="40"/>
      <c r="F103" s="374"/>
      <c r="G103" s="40"/>
      <c r="H103" s="40"/>
      <c r="I103" s="40"/>
      <c r="J103" s="40"/>
    </row>
    <row r="104" spans="1:10" s="762" customFormat="1" ht="15.75" customHeight="1" outlineLevel="1" thickBot="1">
      <c r="A104" s="762" t="str">
        <f t="shared" si="8"/>
        <v/>
      </c>
      <c r="B104" s="376" t="s">
        <v>126</v>
      </c>
      <c r="C104" s="374"/>
      <c r="D104" s="374"/>
      <c r="E104" s="40"/>
      <c r="F104" s="374"/>
      <c r="G104" s="40"/>
      <c r="H104" s="40"/>
      <c r="I104" s="40"/>
      <c r="J104" s="40"/>
    </row>
    <row r="105" spans="1:10" s="763" customFormat="1" ht="16.5" customHeight="1" thickBot="1">
      <c r="A105" s="762" t="str">
        <f t="shared" si="7"/>
        <v>Production - Hydro Total</v>
      </c>
      <c r="B105" s="1282">
        <v>7</v>
      </c>
      <c r="C105" s="887"/>
      <c r="D105" s="887"/>
      <c r="E105" s="887"/>
      <c r="F105" s="891" t="s">
        <v>1260</v>
      </c>
      <c r="G105" s="889">
        <f t="shared" ref="G105:J105" si="9">SUBTOTAL(9,G70:G104)</f>
        <v>0</v>
      </c>
      <c r="H105" s="889">
        <f t="shared" si="9"/>
        <v>0</v>
      </c>
      <c r="I105" s="889">
        <f t="shared" si="9"/>
        <v>0</v>
      </c>
      <c r="J105" s="889">
        <f t="shared" si="9"/>
        <v>0</v>
      </c>
    </row>
    <row r="106" spans="1:10" s="762" customFormat="1" ht="15.75" customHeight="1" outlineLevel="1">
      <c r="A106" s="762" t="str">
        <f t="shared" si="7"/>
        <v/>
      </c>
      <c r="B106" s="377"/>
      <c r="C106" s="378"/>
      <c r="D106" s="387"/>
      <c r="E106" s="378"/>
      <c r="F106" s="240"/>
      <c r="G106" s="41"/>
      <c r="H106" s="41"/>
      <c r="I106" s="41"/>
      <c r="J106" s="41"/>
    </row>
    <row r="107" spans="1:10" s="762" customFormat="1" ht="15.75" customHeight="1" outlineLevel="1">
      <c r="A107" s="762" t="str">
        <f t="shared" si="7"/>
        <v/>
      </c>
      <c r="B107" s="377"/>
      <c r="C107" s="378"/>
      <c r="D107" s="387"/>
      <c r="E107" s="378"/>
      <c r="F107" s="240"/>
      <c r="G107" s="41"/>
      <c r="H107" s="41"/>
      <c r="I107" s="41"/>
      <c r="J107" s="41"/>
    </row>
    <row r="108" spans="1:10" s="763" customFormat="1" ht="16.5" customHeight="1" outlineLevel="1" thickBot="1">
      <c r="A108" s="762" t="str">
        <f t="shared" si="7"/>
        <v>Production - Gas turbine/combined cycle</v>
      </c>
      <c r="B108" s="1283">
        <v>8</v>
      </c>
      <c r="C108" s="381"/>
      <c r="D108" s="382"/>
      <c r="E108" s="381"/>
      <c r="F108" s="383" t="s">
        <v>1261</v>
      </c>
      <c r="G108" s="384"/>
      <c r="H108" s="384"/>
      <c r="I108" s="384"/>
      <c r="J108" s="384"/>
    </row>
    <row r="109" spans="1:10" s="762" customFormat="1" ht="15.75" customHeight="1" outlineLevel="1">
      <c r="A109" s="762" t="str">
        <f t="shared" si="7"/>
        <v/>
      </c>
      <c r="B109" s="1281" t="s">
        <v>1150</v>
      </c>
      <c r="C109" s="374"/>
      <c r="D109" s="375"/>
      <c r="E109" s="374"/>
      <c r="F109" s="374"/>
      <c r="G109" s="40"/>
      <c r="H109" s="40"/>
      <c r="I109" s="153">
        <f t="shared" ref="I109:I163" si="10">G109-H109</f>
        <v>0</v>
      </c>
      <c r="J109" s="40"/>
    </row>
    <row r="110" spans="1:10" s="762" customFormat="1" ht="15.75" customHeight="1" outlineLevel="1">
      <c r="A110" s="762" t="str">
        <f t="shared" si="7"/>
        <v/>
      </c>
      <c r="B110" s="1281" t="s">
        <v>1151</v>
      </c>
      <c r="C110" s="374"/>
      <c r="D110" s="375"/>
      <c r="E110" s="374"/>
      <c r="F110" s="374"/>
      <c r="G110" s="40"/>
      <c r="H110" s="40"/>
      <c r="I110" s="153">
        <f t="shared" si="10"/>
        <v>0</v>
      </c>
      <c r="J110" s="40"/>
    </row>
    <row r="111" spans="1:10" s="762" customFormat="1" ht="15.75" customHeight="1" outlineLevel="1">
      <c r="A111" s="762" t="str">
        <f t="shared" si="7"/>
        <v/>
      </c>
      <c r="B111" s="1281" t="s">
        <v>1152</v>
      </c>
      <c r="C111" s="374"/>
      <c r="D111" s="375"/>
      <c r="E111" s="374"/>
      <c r="F111" s="374"/>
      <c r="G111" s="40"/>
      <c r="H111" s="40"/>
      <c r="I111" s="153">
        <f t="shared" si="10"/>
        <v>0</v>
      </c>
      <c r="J111" s="40"/>
    </row>
    <row r="112" spans="1:10" s="762" customFormat="1" ht="15.75" customHeight="1" outlineLevel="1">
      <c r="A112" s="762" t="str">
        <f t="shared" si="7"/>
        <v/>
      </c>
      <c r="B112" s="1281" t="s">
        <v>1153</v>
      </c>
      <c r="C112" s="374"/>
      <c r="D112" s="375"/>
      <c r="E112" s="374"/>
      <c r="F112" s="374"/>
      <c r="G112" s="40"/>
      <c r="H112" s="40"/>
      <c r="I112" s="153">
        <f t="shared" si="10"/>
        <v>0</v>
      </c>
      <c r="J112" s="40"/>
    </row>
    <row r="113" spans="1:10" s="762" customFormat="1" ht="15.75" customHeight="1" outlineLevel="1">
      <c r="A113" s="762" t="str">
        <f t="shared" si="7"/>
        <v/>
      </c>
      <c r="B113" s="1281" t="s">
        <v>1154</v>
      </c>
      <c r="C113" s="374"/>
      <c r="D113" s="375"/>
      <c r="E113" s="374"/>
      <c r="F113" s="374"/>
      <c r="G113" s="40"/>
      <c r="H113" s="40"/>
      <c r="I113" s="153">
        <f t="shared" si="10"/>
        <v>0</v>
      </c>
      <c r="J113" s="40"/>
    </row>
    <row r="114" spans="1:10" s="762" customFormat="1" ht="15.75" customHeight="1" outlineLevel="1">
      <c r="A114" s="762" t="str">
        <f t="shared" si="7"/>
        <v/>
      </c>
      <c r="B114" s="1281" t="s">
        <v>1262</v>
      </c>
      <c r="C114" s="374"/>
      <c r="D114" s="375"/>
      <c r="E114" s="374"/>
      <c r="F114" s="374"/>
      <c r="G114" s="40"/>
      <c r="H114" s="40"/>
      <c r="I114" s="153">
        <f t="shared" si="10"/>
        <v>0</v>
      </c>
      <c r="J114" s="40"/>
    </row>
    <row r="115" spans="1:10" s="762" customFormat="1" ht="15.75" customHeight="1" outlineLevel="1">
      <c r="A115" s="762" t="str">
        <f t="shared" si="7"/>
        <v/>
      </c>
      <c r="B115" s="1281" t="s">
        <v>1263</v>
      </c>
      <c r="C115" s="374"/>
      <c r="D115" s="375"/>
      <c r="E115" s="374"/>
      <c r="F115" s="374"/>
      <c r="G115" s="40"/>
      <c r="H115" s="40"/>
      <c r="I115" s="153">
        <f t="shared" si="10"/>
        <v>0</v>
      </c>
      <c r="J115" s="40"/>
    </row>
    <row r="116" spans="1:10" s="762" customFormat="1" ht="15.75" customHeight="1" outlineLevel="1">
      <c r="A116" s="762" t="str">
        <f t="shared" si="7"/>
        <v/>
      </c>
      <c r="B116" s="1281" t="s">
        <v>1264</v>
      </c>
      <c r="C116" s="374"/>
      <c r="D116" s="375"/>
      <c r="E116" s="374"/>
      <c r="F116" s="374"/>
      <c r="G116" s="40"/>
      <c r="H116" s="40"/>
      <c r="I116" s="153">
        <f t="shared" si="10"/>
        <v>0</v>
      </c>
      <c r="J116" s="40"/>
    </row>
    <row r="117" spans="1:10" s="762" customFormat="1" ht="15.75" customHeight="1" outlineLevel="1">
      <c r="A117" s="762" t="str">
        <f t="shared" si="7"/>
        <v/>
      </c>
      <c r="B117" s="1281" t="s">
        <v>1265</v>
      </c>
      <c r="C117" s="374"/>
      <c r="D117" s="375"/>
      <c r="E117" s="374"/>
      <c r="F117" s="374"/>
      <c r="G117" s="40"/>
      <c r="H117" s="40"/>
      <c r="I117" s="153">
        <f t="shared" si="10"/>
        <v>0</v>
      </c>
      <c r="J117" s="40"/>
    </row>
    <row r="118" spans="1:10" s="762" customFormat="1" ht="15.75" customHeight="1" outlineLevel="1">
      <c r="A118" s="762" t="str">
        <f t="shared" si="7"/>
        <v/>
      </c>
      <c r="B118" s="1281" t="s">
        <v>1266</v>
      </c>
      <c r="C118" s="374"/>
      <c r="D118" s="375"/>
      <c r="E118" s="374"/>
      <c r="F118" s="374"/>
      <c r="G118" s="40"/>
      <c r="H118" s="40"/>
      <c r="I118" s="153">
        <f t="shared" si="10"/>
        <v>0</v>
      </c>
      <c r="J118" s="40"/>
    </row>
    <row r="119" spans="1:10" s="762" customFormat="1" ht="15.75" customHeight="1" outlineLevel="1">
      <c r="A119" s="762" t="str">
        <f t="shared" si="7"/>
        <v/>
      </c>
      <c r="B119" s="1281" t="s">
        <v>1267</v>
      </c>
      <c r="C119" s="374"/>
      <c r="D119" s="375"/>
      <c r="E119" s="374"/>
      <c r="F119" s="374"/>
      <c r="G119" s="40"/>
      <c r="H119" s="40"/>
      <c r="I119" s="153">
        <f t="shared" si="10"/>
        <v>0</v>
      </c>
      <c r="J119" s="40"/>
    </row>
    <row r="120" spans="1:10" s="762" customFormat="1" ht="15.75" customHeight="1" outlineLevel="1">
      <c r="A120" s="762" t="str">
        <f t="shared" si="7"/>
        <v/>
      </c>
      <c r="B120" s="1281" t="s">
        <v>1268</v>
      </c>
      <c r="C120" s="374"/>
      <c r="D120" s="375"/>
      <c r="E120" s="374"/>
      <c r="F120" s="374"/>
      <c r="G120" s="40"/>
      <c r="H120" s="40"/>
      <c r="I120" s="153">
        <f t="shared" si="10"/>
        <v>0</v>
      </c>
      <c r="J120" s="40"/>
    </row>
    <row r="121" spans="1:10" s="762" customFormat="1" ht="15.75" customHeight="1" outlineLevel="1">
      <c r="A121" s="762" t="str">
        <f t="shared" si="7"/>
        <v/>
      </c>
      <c r="B121" s="1281" t="s">
        <v>1270</v>
      </c>
      <c r="C121" s="374"/>
      <c r="D121" s="375"/>
      <c r="E121" s="374"/>
      <c r="F121" s="374"/>
      <c r="G121" s="40"/>
      <c r="H121" s="40"/>
      <c r="I121" s="153">
        <f t="shared" si="10"/>
        <v>0</v>
      </c>
      <c r="J121" s="40"/>
    </row>
    <row r="122" spans="1:10" s="762" customFormat="1" ht="15.75" customHeight="1" outlineLevel="1">
      <c r="A122" s="762" t="str">
        <f t="shared" si="7"/>
        <v/>
      </c>
      <c r="B122" s="1281" t="s">
        <v>1269</v>
      </c>
      <c r="C122" s="374"/>
      <c r="D122" s="375"/>
      <c r="E122" s="374"/>
      <c r="F122" s="374"/>
      <c r="G122" s="40"/>
      <c r="H122" s="40"/>
      <c r="I122" s="153">
        <f t="shared" si="10"/>
        <v>0</v>
      </c>
      <c r="J122" s="40"/>
    </row>
    <row r="123" spans="1:10" s="762" customFormat="1" ht="15.75" customHeight="1" outlineLevel="1">
      <c r="A123" s="762" t="str">
        <f t="shared" si="7"/>
        <v/>
      </c>
      <c r="B123" s="1281" t="s">
        <v>1271</v>
      </c>
      <c r="C123" s="374"/>
      <c r="D123" s="375"/>
      <c r="E123" s="374"/>
      <c r="F123" s="374"/>
      <c r="G123" s="40"/>
      <c r="H123" s="40"/>
      <c r="I123" s="153">
        <f t="shared" si="10"/>
        <v>0</v>
      </c>
      <c r="J123" s="40"/>
    </row>
    <row r="124" spans="1:10" s="762" customFormat="1" ht="15.75" customHeight="1" outlineLevel="1">
      <c r="A124" s="762" t="str">
        <f t="shared" si="7"/>
        <v/>
      </c>
      <c r="B124" s="1281" t="s">
        <v>1272</v>
      </c>
      <c r="C124" s="374"/>
      <c r="D124" s="375"/>
      <c r="E124" s="374"/>
      <c r="F124" s="374"/>
      <c r="G124" s="40"/>
      <c r="H124" s="40"/>
      <c r="I124" s="153">
        <f t="shared" si="10"/>
        <v>0</v>
      </c>
      <c r="J124" s="40"/>
    </row>
    <row r="125" spans="1:10" s="762" customFormat="1" ht="15.75" customHeight="1" outlineLevel="1">
      <c r="A125" s="762" t="str">
        <f t="shared" si="7"/>
        <v/>
      </c>
      <c r="B125" s="1281" t="s">
        <v>1273</v>
      </c>
      <c r="C125" s="374"/>
      <c r="D125" s="375"/>
      <c r="E125" s="374"/>
      <c r="F125" s="374"/>
      <c r="G125" s="40"/>
      <c r="H125" s="40"/>
      <c r="I125" s="153">
        <f t="shared" si="10"/>
        <v>0</v>
      </c>
      <c r="J125" s="40"/>
    </row>
    <row r="126" spans="1:10" s="762" customFormat="1" ht="15.75" customHeight="1" outlineLevel="1">
      <c r="A126" s="762" t="str">
        <f t="shared" si="7"/>
        <v/>
      </c>
      <c r="B126" s="1281" t="s">
        <v>1274</v>
      </c>
      <c r="C126" s="374"/>
      <c r="D126" s="375"/>
      <c r="E126" s="374"/>
      <c r="F126" s="374"/>
      <c r="G126" s="40"/>
      <c r="H126" s="40"/>
      <c r="I126" s="153">
        <f t="shared" si="10"/>
        <v>0</v>
      </c>
      <c r="J126" s="40"/>
    </row>
    <row r="127" spans="1:10" s="762" customFormat="1" ht="15.75" customHeight="1" outlineLevel="1">
      <c r="A127" s="762" t="str">
        <f t="shared" si="7"/>
        <v/>
      </c>
      <c r="B127" s="1281" t="s">
        <v>1275</v>
      </c>
      <c r="C127" s="374"/>
      <c r="D127" s="375"/>
      <c r="E127" s="374"/>
      <c r="F127" s="374"/>
      <c r="G127" s="40"/>
      <c r="H127" s="40"/>
      <c r="I127" s="153">
        <f t="shared" si="10"/>
        <v>0</v>
      </c>
      <c r="J127" s="40"/>
    </row>
    <row r="128" spans="1:10" s="762" customFormat="1" ht="15.75" customHeight="1" outlineLevel="1">
      <c r="A128" s="762" t="str">
        <f t="shared" si="7"/>
        <v/>
      </c>
      <c r="B128" s="1281" t="s">
        <v>1276</v>
      </c>
      <c r="C128" s="374"/>
      <c r="D128" s="375"/>
      <c r="E128" s="374"/>
      <c r="F128" s="374"/>
      <c r="G128" s="40"/>
      <c r="H128" s="40"/>
      <c r="I128" s="153">
        <f t="shared" si="10"/>
        <v>0</v>
      </c>
      <c r="J128" s="40"/>
    </row>
    <row r="129" spans="1:10" s="762" customFormat="1" ht="15.75" customHeight="1" outlineLevel="1">
      <c r="A129" s="762" t="str">
        <f t="shared" si="7"/>
        <v/>
      </c>
      <c r="B129" s="1281" t="s">
        <v>1277</v>
      </c>
      <c r="C129" s="374"/>
      <c r="D129" s="375"/>
      <c r="E129" s="374"/>
      <c r="F129" s="374"/>
      <c r="G129" s="40"/>
      <c r="H129" s="40"/>
      <c r="I129" s="153">
        <f t="shared" si="10"/>
        <v>0</v>
      </c>
      <c r="J129" s="40"/>
    </row>
    <row r="130" spans="1:10" s="762" customFormat="1" ht="15.75" customHeight="1" outlineLevel="1">
      <c r="A130" s="762" t="str">
        <f t="shared" si="7"/>
        <v/>
      </c>
      <c r="B130" s="1281" t="s">
        <v>1278</v>
      </c>
      <c r="C130" s="374"/>
      <c r="D130" s="375"/>
      <c r="E130" s="374"/>
      <c r="F130" s="374"/>
      <c r="G130" s="40"/>
      <c r="H130" s="40"/>
      <c r="I130" s="153">
        <f t="shared" si="10"/>
        <v>0</v>
      </c>
      <c r="J130" s="40"/>
    </row>
    <row r="131" spans="1:10" s="762" customFormat="1" ht="15.75" customHeight="1" outlineLevel="1">
      <c r="A131" s="762" t="str">
        <f t="shared" si="7"/>
        <v/>
      </c>
      <c r="B131" s="1281" t="s">
        <v>1279</v>
      </c>
      <c r="C131" s="374"/>
      <c r="D131" s="375"/>
      <c r="E131" s="374"/>
      <c r="F131" s="374"/>
      <c r="G131" s="40"/>
      <c r="H131" s="40"/>
      <c r="I131" s="153">
        <f t="shared" si="10"/>
        <v>0</v>
      </c>
      <c r="J131" s="40"/>
    </row>
    <row r="132" spans="1:10" s="762" customFormat="1" ht="15.75" customHeight="1" outlineLevel="1">
      <c r="A132" s="762" t="str">
        <f t="shared" si="7"/>
        <v/>
      </c>
      <c r="B132" s="1281" t="s">
        <v>1280</v>
      </c>
      <c r="C132" s="374"/>
      <c r="D132" s="375"/>
      <c r="E132" s="374"/>
      <c r="F132" s="374"/>
      <c r="G132" s="40"/>
      <c r="H132" s="40"/>
      <c r="I132" s="153">
        <f t="shared" si="10"/>
        <v>0</v>
      </c>
      <c r="J132" s="40"/>
    </row>
    <row r="133" spans="1:10" s="762" customFormat="1" ht="15.75" customHeight="1" outlineLevel="1">
      <c r="A133" s="762" t="str">
        <f t="shared" si="7"/>
        <v/>
      </c>
      <c r="B133" s="1281" t="s">
        <v>1281</v>
      </c>
      <c r="C133" s="374"/>
      <c r="D133" s="375"/>
      <c r="E133" s="374"/>
      <c r="F133" s="374"/>
      <c r="G133" s="40"/>
      <c r="H133" s="40"/>
      <c r="I133" s="153">
        <f t="shared" si="10"/>
        <v>0</v>
      </c>
      <c r="J133" s="40"/>
    </row>
    <row r="134" spans="1:10" s="762" customFormat="1" ht="15.75" customHeight="1" outlineLevel="1">
      <c r="A134" s="762" t="str">
        <f t="shared" si="7"/>
        <v/>
      </c>
      <c r="B134" s="1281" t="s">
        <v>1282</v>
      </c>
      <c r="C134" s="374"/>
      <c r="D134" s="375"/>
      <c r="E134" s="374"/>
      <c r="F134" s="374"/>
      <c r="G134" s="40"/>
      <c r="H134" s="40"/>
      <c r="I134" s="153">
        <f t="shared" si="10"/>
        <v>0</v>
      </c>
      <c r="J134" s="40"/>
    </row>
    <row r="135" spans="1:10" s="762" customFormat="1" ht="15.75" customHeight="1" outlineLevel="1">
      <c r="A135" s="762" t="str">
        <f t="shared" si="7"/>
        <v/>
      </c>
      <c r="B135" s="1281" t="s">
        <v>1283</v>
      </c>
      <c r="C135" s="374"/>
      <c r="D135" s="375"/>
      <c r="E135" s="374"/>
      <c r="F135" s="374"/>
      <c r="G135" s="40"/>
      <c r="H135" s="40"/>
      <c r="I135" s="153">
        <f t="shared" si="10"/>
        <v>0</v>
      </c>
      <c r="J135" s="40"/>
    </row>
    <row r="136" spans="1:10" s="762" customFormat="1" ht="15.75" customHeight="1" outlineLevel="1">
      <c r="A136" s="762" t="str">
        <f t="shared" si="7"/>
        <v/>
      </c>
      <c r="B136" s="1281" t="s">
        <v>1284</v>
      </c>
      <c r="C136" s="374"/>
      <c r="D136" s="375"/>
      <c r="E136" s="374"/>
      <c r="F136" s="374"/>
      <c r="G136" s="40"/>
      <c r="H136" s="40"/>
      <c r="I136" s="153">
        <f t="shared" si="10"/>
        <v>0</v>
      </c>
      <c r="J136" s="40"/>
    </row>
    <row r="137" spans="1:10" s="762" customFormat="1" ht="15.75" customHeight="1" outlineLevel="1">
      <c r="A137" s="762" t="str">
        <f t="shared" si="7"/>
        <v/>
      </c>
      <c r="B137" s="1281" t="s">
        <v>1285</v>
      </c>
      <c r="C137" s="374"/>
      <c r="D137" s="375"/>
      <c r="E137" s="374"/>
      <c r="F137" s="374"/>
      <c r="G137" s="40"/>
      <c r="H137" s="40"/>
      <c r="I137" s="153">
        <f t="shared" si="10"/>
        <v>0</v>
      </c>
      <c r="J137" s="40"/>
    </row>
    <row r="138" spans="1:10" s="762" customFormat="1" ht="15.75" customHeight="1" outlineLevel="1">
      <c r="A138" s="762" t="str">
        <f t="shared" si="7"/>
        <v/>
      </c>
      <c r="B138" s="1281" t="s">
        <v>1286</v>
      </c>
      <c r="C138" s="374"/>
      <c r="D138" s="375"/>
      <c r="E138" s="374"/>
      <c r="F138" s="374"/>
      <c r="G138" s="40"/>
      <c r="H138" s="40"/>
      <c r="I138" s="153">
        <f t="shared" si="10"/>
        <v>0</v>
      </c>
      <c r="J138" s="40"/>
    </row>
    <row r="139" spans="1:10" s="762" customFormat="1" ht="15.75" customHeight="1" outlineLevel="1">
      <c r="A139" s="762" t="str">
        <f t="shared" si="7"/>
        <v/>
      </c>
      <c r="B139" s="1281" t="s">
        <v>1287</v>
      </c>
      <c r="C139" s="374"/>
      <c r="D139" s="375"/>
      <c r="E139" s="374"/>
      <c r="F139" s="374"/>
      <c r="G139" s="40"/>
      <c r="H139" s="40"/>
      <c r="I139" s="153">
        <f t="shared" si="10"/>
        <v>0</v>
      </c>
      <c r="J139" s="40"/>
    </row>
    <row r="140" spans="1:10" s="762" customFormat="1" ht="15.75" customHeight="1" outlineLevel="1">
      <c r="A140" s="762" t="str">
        <f t="shared" si="7"/>
        <v/>
      </c>
      <c r="B140" s="1281" t="s">
        <v>1288</v>
      </c>
      <c r="C140" s="374"/>
      <c r="D140" s="375"/>
      <c r="E140" s="374"/>
      <c r="F140" s="374"/>
      <c r="G140" s="40"/>
      <c r="H140" s="40"/>
      <c r="I140" s="153">
        <f t="shared" si="10"/>
        <v>0</v>
      </c>
      <c r="J140" s="40"/>
    </row>
    <row r="141" spans="1:10" s="762" customFormat="1" ht="15.75" customHeight="1" outlineLevel="1">
      <c r="A141" s="762" t="str">
        <f t="shared" si="7"/>
        <v/>
      </c>
      <c r="B141" s="1281" t="s">
        <v>1289</v>
      </c>
      <c r="C141" s="374"/>
      <c r="D141" s="375"/>
      <c r="E141" s="374"/>
      <c r="F141" s="374"/>
      <c r="G141" s="40"/>
      <c r="H141" s="40"/>
      <c r="I141" s="153">
        <f t="shared" si="10"/>
        <v>0</v>
      </c>
      <c r="J141" s="40"/>
    </row>
    <row r="142" spans="1:10" s="762" customFormat="1" ht="15.75" customHeight="1" outlineLevel="1">
      <c r="A142" s="762" t="str">
        <f t="shared" si="7"/>
        <v/>
      </c>
      <c r="B142" s="1281" t="s">
        <v>1290</v>
      </c>
      <c r="C142" s="374"/>
      <c r="D142" s="375"/>
      <c r="E142" s="374"/>
      <c r="F142" s="374"/>
      <c r="G142" s="40"/>
      <c r="H142" s="40"/>
      <c r="I142" s="153">
        <f t="shared" si="10"/>
        <v>0</v>
      </c>
      <c r="J142" s="40"/>
    </row>
    <row r="143" spans="1:10" s="762" customFormat="1" ht="15.75" customHeight="1" outlineLevel="1">
      <c r="A143" s="762" t="str">
        <f t="shared" si="7"/>
        <v/>
      </c>
      <c r="B143" s="1281" t="s">
        <v>1291</v>
      </c>
      <c r="C143" s="374"/>
      <c r="D143" s="375"/>
      <c r="E143" s="374"/>
      <c r="F143" s="374"/>
      <c r="G143" s="40"/>
      <c r="H143" s="40"/>
      <c r="I143" s="153">
        <f t="shared" si="10"/>
        <v>0</v>
      </c>
      <c r="J143" s="40"/>
    </row>
    <row r="144" spans="1:10" s="762" customFormat="1" ht="15.75" customHeight="1" outlineLevel="1">
      <c r="A144" s="762" t="str">
        <f t="shared" si="7"/>
        <v/>
      </c>
      <c r="B144" s="1281" t="s">
        <v>1292</v>
      </c>
      <c r="C144" s="374"/>
      <c r="D144" s="375"/>
      <c r="E144" s="374"/>
      <c r="F144" s="374"/>
      <c r="G144" s="40"/>
      <c r="H144" s="40"/>
      <c r="I144" s="153">
        <f t="shared" si="10"/>
        <v>0</v>
      </c>
      <c r="J144" s="40"/>
    </row>
    <row r="145" spans="1:10" s="762" customFormat="1" ht="15.75" customHeight="1" outlineLevel="1">
      <c r="A145" s="762" t="str">
        <f t="shared" si="7"/>
        <v/>
      </c>
      <c r="B145" s="1281" t="s">
        <v>1293</v>
      </c>
      <c r="C145" s="374"/>
      <c r="D145" s="375"/>
      <c r="E145" s="374"/>
      <c r="F145" s="374"/>
      <c r="G145" s="40"/>
      <c r="H145" s="40"/>
      <c r="I145" s="153">
        <f t="shared" si="10"/>
        <v>0</v>
      </c>
      <c r="J145" s="40"/>
    </row>
    <row r="146" spans="1:10" s="762" customFormat="1" ht="15.75" customHeight="1" outlineLevel="1">
      <c r="A146" s="762" t="str">
        <f t="shared" si="7"/>
        <v/>
      </c>
      <c r="B146" s="1281" t="s">
        <v>1294</v>
      </c>
      <c r="C146" s="374"/>
      <c r="D146" s="375"/>
      <c r="E146" s="374"/>
      <c r="F146" s="374"/>
      <c r="G146" s="40"/>
      <c r="H146" s="40"/>
      <c r="I146" s="153">
        <f t="shared" si="10"/>
        <v>0</v>
      </c>
      <c r="J146" s="40"/>
    </row>
    <row r="147" spans="1:10" s="762" customFormat="1" ht="15.75" customHeight="1" outlineLevel="1">
      <c r="A147" s="762" t="str">
        <f t="shared" si="7"/>
        <v/>
      </c>
      <c r="B147" s="1281" t="s">
        <v>1295</v>
      </c>
      <c r="C147" s="374"/>
      <c r="D147" s="375"/>
      <c r="E147" s="374"/>
      <c r="F147" s="374"/>
      <c r="G147" s="40"/>
      <c r="H147" s="40"/>
      <c r="I147" s="153">
        <f t="shared" si="10"/>
        <v>0</v>
      </c>
      <c r="J147" s="40"/>
    </row>
    <row r="148" spans="1:10" s="762" customFormat="1" ht="15.75" customHeight="1" outlineLevel="1">
      <c r="A148" s="762" t="str">
        <f t="shared" ref="A148:A211" si="11">CONCATENATE(D148,E148,F148)</f>
        <v/>
      </c>
      <c r="B148" s="1281" t="s">
        <v>1296</v>
      </c>
      <c r="C148" s="374"/>
      <c r="D148" s="375"/>
      <c r="E148" s="374"/>
      <c r="F148" s="374"/>
      <c r="G148" s="40"/>
      <c r="H148" s="40"/>
      <c r="I148" s="153">
        <f t="shared" si="10"/>
        <v>0</v>
      </c>
      <c r="J148" s="40"/>
    </row>
    <row r="149" spans="1:10" s="762" customFormat="1" ht="15.75" customHeight="1" outlineLevel="1">
      <c r="A149" s="762" t="str">
        <f t="shared" si="11"/>
        <v/>
      </c>
      <c r="B149" s="1281" t="s">
        <v>1297</v>
      </c>
      <c r="C149" s="374"/>
      <c r="D149" s="375"/>
      <c r="E149" s="374"/>
      <c r="F149" s="374"/>
      <c r="G149" s="40"/>
      <c r="H149" s="40"/>
      <c r="I149" s="153">
        <f t="shared" si="10"/>
        <v>0</v>
      </c>
      <c r="J149" s="40"/>
    </row>
    <row r="150" spans="1:10" s="762" customFormat="1" ht="15.75" customHeight="1" outlineLevel="1">
      <c r="A150" s="762" t="str">
        <f t="shared" si="11"/>
        <v/>
      </c>
      <c r="B150" s="1281" t="s">
        <v>1298</v>
      </c>
      <c r="C150" s="374"/>
      <c r="D150" s="375"/>
      <c r="E150" s="374"/>
      <c r="F150" s="374"/>
      <c r="G150" s="40"/>
      <c r="H150" s="40"/>
      <c r="I150" s="153">
        <f t="shared" si="10"/>
        <v>0</v>
      </c>
      <c r="J150" s="40"/>
    </row>
    <row r="151" spans="1:10" s="762" customFormat="1" ht="15.75" customHeight="1" outlineLevel="1">
      <c r="A151" s="762" t="str">
        <f t="shared" si="11"/>
        <v/>
      </c>
      <c r="B151" s="1281" t="s">
        <v>1299</v>
      </c>
      <c r="C151" s="374"/>
      <c r="D151" s="375"/>
      <c r="E151" s="374"/>
      <c r="F151" s="374"/>
      <c r="G151" s="40"/>
      <c r="H151" s="40"/>
      <c r="I151" s="153">
        <f t="shared" si="10"/>
        <v>0</v>
      </c>
      <c r="J151" s="40"/>
    </row>
    <row r="152" spans="1:10" s="762" customFormat="1" ht="15.75" customHeight="1" outlineLevel="1">
      <c r="A152" s="762" t="str">
        <f t="shared" si="11"/>
        <v/>
      </c>
      <c r="B152" s="1281" t="s">
        <v>1300</v>
      </c>
      <c r="C152" s="374"/>
      <c r="D152" s="375"/>
      <c r="E152" s="374"/>
      <c r="F152" s="374"/>
      <c r="G152" s="40"/>
      <c r="H152" s="40"/>
      <c r="I152" s="153">
        <f t="shared" si="10"/>
        <v>0</v>
      </c>
      <c r="J152" s="40"/>
    </row>
    <row r="153" spans="1:10" s="762" customFormat="1" ht="15.75" customHeight="1" outlineLevel="1">
      <c r="A153" s="762" t="str">
        <f t="shared" si="11"/>
        <v/>
      </c>
      <c r="B153" s="1281" t="s">
        <v>1301</v>
      </c>
      <c r="C153" s="374"/>
      <c r="D153" s="375"/>
      <c r="E153" s="374"/>
      <c r="F153" s="374"/>
      <c r="G153" s="40"/>
      <c r="H153" s="40"/>
      <c r="I153" s="153">
        <f t="shared" si="10"/>
        <v>0</v>
      </c>
      <c r="J153" s="40"/>
    </row>
    <row r="154" spans="1:10" s="762" customFormat="1" ht="15.75" customHeight="1" outlineLevel="1">
      <c r="A154" s="762" t="str">
        <f t="shared" si="11"/>
        <v/>
      </c>
      <c r="B154" s="1281" t="s">
        <v>1302</v>
      </c>
      <c r="C154" s="374"/>
      <c r="D154" s="375"/>
      <c r="E154" s="374"/>
      <c r="F154" s="374"/>
      <c r="G154" s="40"/>
      <c r="H154" s="40"/>
      <c r="I154" s="153">
        <f t="shared" si="10"/>
        <v>0</v>
      </c>
      <c r="J154" s="40"/>
    </row>
    <row r="155" spans="1:10" s="762" customFormat="1" ht="15.75" customHeight="1" outlineLevel="1">
      <c r="A155" s="762" t="str">
        <f t="shared" si="11"/>
        <v/>
      </c>
      <c r="B155" s="1281" t="s">
        <v>1303</v>
      </c>
      <c r="C155" s="374"/>
      <c r="D155" s="375"/>
      <c r="E155" s="374"/>
      <c r="F155" s="374"/>
      <c r="G155" s="40"/>
      <c r="H155" s="40"/>
      <c r="I155" s="153">
        <f t="shared" si="10"/>
        <v>0</v>
      </c>
      <c r="J155" s="40"/>
    </row>
    <row r="156" spans="1:10" s="762" customFormat="1" ht="15.75" customHeight="1" outlineLevel="1">
      <c r="A156" s="762" t="str">
        <f t="shared" si="11"/>
        <v/>
      </c>
      <c r="B156" s="1281" t="s">
        <v>1304</v>
      </c>
      <c r="C156" s="374"/>
      <c r="D156" s="375"/>
      <c r="E156" s="374"/>
      <c r="F156" s="374"/>
      <c r="G156" s="40"/>
      <c r="H156" s="40"/>
      <c r="I156" s="153">
        <f t="shared" si="10"/>
        <v>0</v>
      </c>
      <c r="J156" s="40"/>
    </row>
    <row r="157" spans="1:10" s="762" customFormat="1" ht="15.75" customHeight="1" outlineLevel="1">
      <c r="A157" s="762" t="str">
        <f t="shared" si="11"/>
        <v/>
      </c>
      <c r="B157" s="1281" t="s">
        <v>1305</v>
      </c>
      <c r="C157" s="374"/>
      <c r="D157" s="375"/>
      <c r="E157" s="374"/>
      <c r="F157" s="374"/>
      <c r="G157" s="40"/>
      <c r="H157" s="40"/>
      <c r="I157" s="153">
        <f t="shared" si="10"/>
        <v>0</v>
      </c>
      <c r="J157" s="40"/>
    </row>
    <row r="158" spans="1:10" s="762" customFormat="1" ht="15.75" customHeight="1" outlineLevel="1">
      <c r="A158" s="762" t="str">
        <f t="shared" si="11"/>
        <v/>
      </c>
      <c r="B158" s="1281" t="s">
        <v>1306</v>
      </c>
      <c r="C158" s="374"/>
      <c r="D158" s="375"/>
      <c r="E158" s="374"/>
      <c r="F158" s="374"/>
      <c r="G158" s="40"/>
      <c r="H158" s="40"/>
      <c r="I158" s="153">
        <f t="shared" si="10"/>
        <v>0</v>
      </c>
      <c r="J158" s="40"/>
    </row>
    <row r="159" spans="1:10" s="762" customFormat="1" ht="15.75" customHeight="1" outlineLevel="1">
      <c r="A159" s="762" t="str">
        <f t="shared" si="11"/>
        <v/>
      </c>
      <c r="B159" s="1281" t="s">
        <v>1307</v>
      </c>
      <c r="C159" s="374"/>
      <c r="D159" s="375"/>
      <c r="E159" s="374"/>
      <c r="F159" s="374"/>
      <c r="G159" s="40"/>
      <c r="H159" s="40"/>
      <c r="I159" s="153">
        <f t="shared" si="10"/>
        <v>0</v>
      </c>
      <c r="J159" s="40"/>
    </row>
    <row r="160" spans="1:10" s="762" customFormat="1" ht="15.75" customHeight="1" outlineLevel="1">
      <c r="A160" s="762" t="str">
        <f t="shared" si="11"/>
        <v/>
      </c>
      <c r="B160" s="1281" t="s">
        <v>1308</v>
      </c>
      <c r="C160" s="374"/>
      <c r="D160" s="375"/>
      <c r="E160" s="374"/>
      <c r="F160" s="374"/>
      <c r="G160" s="40"/>
      <c r="H160" s="40"/>
      <c r="I160" s="153">
        <f t="shared" si="10"/>
        <v>0</v>
      </c>
      <c r="J160" s="40"/>
    </row>
    <row r="161" spans="1:10" s="762" customFormat="1" ht="15.75" customHeight="1" outlineLevel="1">
      <c r="A161" s="762" t="str">
        <f t="shared" si="11"/>
        <v/>
      </c>
      <c r="B161" s="1281" t="s">
        <v>1309</v>
      </c>
      <c r="C161" s="374"/>
      <c r="D161" s="375"/>
      <c r="E161" s="374"/>
      <c r="F161" s="374"/>
      <c r="G161" s="40"/>
      <c r="H161" s="40"/>
      <c r="I161" s="153">
        <f t="shared" si="10"/>
        <v>0</v>
      </c>
      <c r="J161" s="40"/>
    </row>
    <row r="162" spans="1:10" s="762" customFormat="1" ht="15.75" customHeight="1" outlineLevel="1">
      <c r="A162" s="762" t="str">
        <f t="shared" si="11"/>
        <v/>
      </c>
      <c r="B162" s="1281" t="s">
        <v>1310</v>
      </c>
      <c r="C162" s="374"/>
      <c r="D162" s="375"/>
      <c r="E162" s="374"/>
      <c r="F162" s="391"/>
      <c r="G162" s="40"/>
      <c r="H162" s="40"/>
      <c r="I162" s="153">
        <f t="shared" si="10"/>
        <v>0</v>
      </c>
      <c r="J162" s="40"/>
    </row>
    <row r="163" spans="1:10" s="762" customFormat="1" ht="15.75" customHeight="1" outlineLevel="1">
      <c r="A163" s="762" t="str">
        <f>CONCATENATE(D163,E163,F163)</f>
        <v/>
      </c>
      <c r="B163" s="1281" t="s">
        <v>1311</v>
      </c>
      <c r="C163" s="374"/>
      <c r="D163" s="389"/>
      <c r="E163" s="374"/>
      <c r="F163" s="390"/>
      <c r="G163" s="40"/>
      <c r="H163" s="40"/>
      <c r="I163" s="153">
        <f t="shared" si="10"/>
        <v>0</v>
      </c>
      <c r="J163" s="40"/>
    </row>
    <row r="164" spans="1:10" s="762" customFormat="1" ht="15.75" customHeight="1" outlineLevel="1">
      <c r="A164" s="762" t="str">
        <f t="shared" ref="A164:A166" si="12">CONCATENATE(D164,E164,F164)</f>
        <v/>
      </c>
      <c r="B164" s="1281" t="s">
        <v>1312</v>
      </c>
      <c r="C164" s="374"/>
      <c r="D164" s="374"/>
      <c r="E164" s="40"/>
      <c r="F164" s="374"/>
      <c r="G164" s="40"/>
      <c r="H164" s="40"/>
      <c r="I164" s="153">
        <f>G164-H164</f>
        <v>0</v>
      </c>
      <c r="J164" s="40"/>
    </row>
    <row r="165" spans="1:10" s="762" customFormat="1" ht="15.75" customHeight="1" outlineLevel="1">
      <c r="A165" s="762" t="str">
        <f t="shared" ref="A165" si="13">CONCATENATE(D165,E165,F165)</f>
        <v/>
      </c>
      <c r="B165" s="376" t="s">
        <v>126</v>
      </c>
      <c r="C165" s="374"/>
      <c r="D165" s="374"/>
      <c r="E165" s="40"/>
      <c r="F165" s="374"/>
      <c r="G165" s="40"/>
      <c r="H165" s="40"/>
      <c r="I165" s="40"/>
      <c r="J165" s="40"/>
    </row>
    <row r="166" spans="1:10" s="762" customFormat="1" ht="15.75" customHeight="1" outlineLevel="1" thickBot="1">
      <c r="A166" s="762" t="str">
        <f t="shared" si="12"/>
        <v/>
      </c>
      <c r="B166" s="376" t="s">
        <v>126</v>
      </c>
      <c r="C166" s="374"/>
      <c r="D166" s="374"/>
      <c r="E166" s="40"/>
      <c r="F166" s="374"/>
      <c r="G166" s="40"/>
      <c r="H166" s="40"/>
      <c r="I166" s="40"/>
      <c r="J166" s="40"/>
    </row>
    <row r="167" spans="1:10" s="763" customFormat="1" ht="29.1" customHeight="1" thickBot="1">
      <c r="A167" s="762" t="str">
        <f t="shared" si="11"/>
        <v>Production - Gas turbine/combined cycle Total</v>
      </c>
      <c r="B167" s="1282">
        <v>9</v>
      </c>
      <c r="C167" s="887"/>
      <c r="D167" s="887"/>
      <c r="E167" s="887"/>
      <c r="F167" s="893" t="s">
        <v>1313</v>
      </c>
      <c r="G167" s="889">
        <f t="shared" ref="G167:J167" si="14">SUBTOTAL(9,G109:G166)</f>
        <v>0</v>
      </c>
      <c r="H167" s="889">
        <f t="shared" si="14"/>
        <v>0</v>
      </c>
      <c r="I167" s="889">
        <f>SUBTOTAL(9,I109:I166)</f>
        <v>0</v>
      </c>
      <c r="J167" s="889">
        <f t="shared" si="14"/>
        <v>0</v>
      </c>
    </row>
    <row r="168" spans="1:10" s="762" customFormat="1" ht="15.75" customHeight="1" outlineLevel="1">
      <c r="A168" s="762" t="str">
        <f t="shared" si="11"/>
        <v/>
      </c>
      <c r="B168" s="377"/>
      <c r="C168" s="378"/>
      <c r="D168" s="387"/>
      <c r="E168" s="378"/>
      <c r="F168" s="240"/>
      <c r="G168" s="41"/>
      <c r="H168" s="41"/>
      <c r="I168" s="41"/>
      <c r="J168" s="41"/>
    </row>
    <row r="169" spans="1:10" s="762" customFormat="1" ht="15.75" customHeight="1" outlineLevel="1">
      <c r="A169" s="762" t="str">
        <f t="shared" si="11"/>
        <v/>
      </c>
      <c r="B169" s="377"/>
      <c r="C169" s="378"/>
      <c r="D169" s="387"/>
      <c r="E169" s="378"/>
      <c r="F169" s="240"/>
      <c r="G169" s="41"/>
      <c r="H169" s="41"/>
      <c r="I169" s="41"/>
      <c r="J169" s="41"/>
    </row>
    <row r="170" spans="1:10" s="763" customFormat="1" ht="16.5" customHeight="1" outlineLevel="1" thickBot="1">
      <c r="A170" s="762" t="str">
        <f t="shared" si="11"/>
        <v>Transmission</v>
      </c>
      <c r="B170" s="1283">
        <v>10</v>
      </c>
      <c r="C170" s="381"/>
      <c r="D170" s="382"/>
      <c r="E170" s="381"/>
      <c r="F170" s="383" t="s">
        <v>200</v>
      </c>
      <c r="G170" s="384"/>
      <c r="H170" s="384"/>
      <c r="I170" s="384"/>
      <c r="J170" s="384"/>
    </row>
    <row r="171" spans="1:10" s="762" customFormat="1" ht="15.75" customHeight="1" outlineLevel="1">
      <c r="A171" s="762" t="str">
        <f t="shared" si="11"/>
        <v/>
      </c>
      <c r="B171" s="1281" t="s">
        <v>1157</v>
      </c>
      <c r="C171" s="374"/>
      <c r="D171" s="375"/>
      <c r="E171" s="374"/>
      <c r="F171" s="374"/>
      <c r="G171" s="40"/>
      <c r="H171" s="40"/>
      <c r="I171" s="153">
        <f t="shared" ref="I171:I234" si="15">G171-H171</f>
        <v>0</v>
      </c>
      <c r="J171" s="40"/>
    </row>
    <row r="172" spans="1:10" s="762" customFormat="1" ht="15.75" customHeight="1" outlineLevel="1">
      <c r="A172" s="762" t="str">
        <f t="shared" si="11"/>
        <v/>
      </c>
      <c r="B172" s="1281" t="s">
        <v>1159</v>
      </c>
      <c r="C172" s="374"/>
      <c r="D172" s="375"/>
      <c r="E172" s="374"/>
      <c r="F172" s="374"/>
      <c r="G172" s="40"/>
      <c r="H172" s="40"/>
      <c r="I172" s="153">
        <f t="shared" si="15"/>
        <v>0</v>
      </c>
      <c r="J172" s="40"/>
    </row>
    <row r="173" spans="1:10" s="762" customFormat="1" ht="15.75" customHeight="1" outlineLevel="1">
      <c r="A173" s="762" t="str">
        <f t="shared" si="11"/>
        <v/>
      </c>
      <c r="B173" s="1281" t="s">
        <v>1161</v>
      </c>
      <c r="C173" s="374"/>
      <c r="D173" s="375"/>
      <c r="E173" s="374"/>
      <c r="F173" s="374"/>
      <c r="G173" s="40"/>
      <c r="H173" s="40"/>
      <c r="I173" s="153">
        <f t="shared" si="15"/>
        <v>0</v>
      </c>
      <c r="J173" s="40"/>
    </row>
    <row r="174" spans="1:10" s="762" customFormat="1" ht="15.75" customHeight="1" outlineLevel="1">
      <c r="A174" s="762" t="str">
        <f t="shared" si="11"/>
        <v/>
      </c>
      <c r="B174" s="1281" t="s">
        <v>1163</v>
      </c>
      <c r="C174" s="374"/>
      <c r="D174" s="375"/>
      <c r="E174" s="374"/>
      <c r="F174" s="374"/>
      <c r="G174" s="40"/>
      <c r="H174" s="40"/>
      <c r="I174" s="153">
        <f t="shared" si="15"/>
        <v>0</v>
      </c>
      <c r="J174" s="40"/>
    </row>
    <row r="175" spans="1:10" s="762" customFormat="1" ht="15.75" customHeight="1" outlineLevel="1">
      <c r="A175" s="762" t="str">
        <f t="shared" si="11"/>
        <v/>
      </c>
      <c r="B175" s="1281" t="s">
        <v>1165</v>
      </c>
      <c r="C175" s="374"/>
      <c r="D175" s="375"/>
      <c r="E175" s="374"/>
      <c r="F175" s="374"/>
      <c r="G175" s="40"/>
      <c r="H175" s="40"/>
      <c r="I175" s="153">
        <f t="shared" si="15"/>
        <v>0</v>
      </c>
      <c r="J175" s="40"/>
    </row>
    <row r="176" spans="1:10" s="762" customFormat="1" ht="15.75" customHeight="1" outlineLevel="1">
      <c r="A176" s="762" t="str">
        <f t="shared" si="11"/>
        <v/>
      </c>
      <c r="B176" s="1281" t="s">
        <v>1167</v>
      </c>
      <c r="C176" s="374"/>
      <c r="D176" s="375"/>
      <c r="E176" s="374"/>
      <c r="F176" s="374"/>
      <c r="G176" s="40"/>
      <c r="H176" s="40"/>
      <c r="I176" s="153">
        <f t="shared" si="15"/>
        <v>0</v>
      </c>
      <c r="J176" s="40"/>
    </row>
    <row r="177" spans="1:10" s="762" customFormat="1" ht="15.75" customHeight="1" outlineLevel="1">
      <c r="A177" s="762" t="str">
        <f t="shared" si="11"/>
        <v/>
      </c>
      <c r="B177" s="1281" t="s">
        <v>1169</v>
      </c>
      <c r="C177" s="374"/>
      <c r="D177" s="375"/>
      <c r="E177" s="374"/>
      <c r="F177" s="374"/>
      <c r="G177" s="40"/>
      <c r="H177" s="40"/>
      <c r="I177" s="153">
        <f t="shared" si="15"/>
        <v>0</v>
      </c>
      <c r="J177" s="40"/>
    </row>
    <row r="178" spans="1:10" s="762" customFormat="1" ht="15.75" customHeight="1" outlineLevel="1">
      <c r="A178" s="762" t="str">
        <f t="shared" si="11"/>
        <v/>
      </c>
      <c r="B178" s="1281" t="s">
        <v>1314</v>
      </c>
      <c r="C178" s="374"/>
      <c r="D178" s="375"/>
      <c r="E178" s="374"/>
      <c r="F178" s="374"/>
      <c r="G178" s="40"/>
      <c r="H178" s="40"/>
      <c r="I178" s="153">
        <f t="shared" si="15"/>
        <v>0</v>
      </c>
      <c r="J178" s="40"/>
    </row>
    <row r="179" spans="1:10" s="762" customFormat="1" ht="15.75" customHeight="1" outlineLevel="1">
      <c r="A179" s="762" t="str">
        <f t="shared" si="11"/>
        <v/>
      </c>
      <c r="B179" s="1281" t="s">
        <v>1315</v>
      </c>
      <c r="C179" s="374"/>
      <c r="D179" s="375"/>
      <c r="E179" s="374"/>
      <c r="F179" s="374"/>
      <c r="G179" s="40"/>
      <c r="H179" s="40"/>
      <c r="I179" s="153">
        <f t="shared" si="15"/>
        <v>0</v>
      </c>
      <c r="J179" s="40"/>
    </row>
    <row r="180" spans="1:10" s="762" customFormat="1" ht="15.75" customHeight="1" outlineLevel="1">
      <c r="A180" s="762" t="str">
        <f t="shared" si="11"/>
        <v/>
      </c>
      <c r="B180" s="1281" t="s">
        <v>1316</v>
      </c>
      <c r="C180" s="374"/>
      <c r="D180" s="375"/>
      <c r="E180" s="374"/>
      <c r="F180" s="374"/>
      <c r="G180" s="40"/>
      <c r="H180" s="40"/>
      <c r="I180" s="153">
        <f t="shared" si="15"/>
        <v>0</v>
      </c>
      <c r="J180" s="40"/>
    </row>
    <row r="181" spans="1:10" s="762" customFormat="1" ht="15.75" customHeight="1" outlineLevel="1">
      <c r="A181" s="762" t="str">
        <f t="shared" si="11"/>
        <v/>
      </c>
      <c r="B181" s="1281" t="s">
        <v>1317</v>
      </c>
      <c r="C181" s="374"/>
      <c r="D181" s="375"/>
      <c r="E181" s="374"/>
      <c r="F181" s="374"/>
      <c r="G181" s="40"/>
      <c r="H181" s="40"/>
      <c r="I181" s="153">
        <f t="shared" si="15"/>
        <v>0</v>
      </c>
      <c r="J181" s="40"/>
    </row>
    <row r="182" spans="1:10" s="762" customFormat="1" ht="15.75" customHeight="1" outlineLevel="1">
      <c r="A182" s="762" t="str">
        <f t="shared" si="11"/>
        <v/>
      </c>
      <c r="B182" s="1281" t="s">
        <v>1318</v>
      </c>
      <c r="C182" s="374"/>
      <c r="D182" s="375"/>
      <c r="E182" s="374"/>
      <c r="F182" s="374"/>
      <c r="G182" s="40"/>
      <c r="H182" s="40"/>
      <c r="I182" s="153">
        <f t="shared" si="15"/>
        <v>0</v>
      </c>
      <c r="J182" s="40"/>
    </row>
    <row r="183" spans="1:10" s="762" customFormat="1" ht="15.75" customHeight="1" outlineLevel="1">
      <c r="A183" s="762" t="str">
        <f t="shared" si="11"/>
        <v/>
      </c>
      <c r="B183" s="1281" t="s">
        <v>1319</v>
      </c>
      <c r="C183" s="374"/>
      <c r="D183" s="375"/>
      <c r="E183" s="374"/>
      <c r="F183" s="374"/>
      <c r="G183" s="40"/>
      <c r="H183" s="40"/>
      <c r="I183" s="153">
        <f t="shared" si="15"/>
        <v>0</v>
      </c>
      <c r="J183" s="40"/>
    </row>
    <row r="184" spans="1:10" s="762" customFormat="1" ht="15.75" customHeight="1" outlineLevel="1">
      <c r="A184" s="762" t="str">
        <f t="shared" si="11"/>
        <v/>
      </c>
      <c r="B184" s="1281" t="s">
        <v>1320</v>
      </c>
      <c r="C184" s="374"/>
      <c r="D184" s="375"/>
      <c r="E184" s="374"/>
      <c r="F184" s="374"/>
      <c r="G184" s="40"/>
      <c r="H184" s="40"/>
      <c r="I184" s="153">
        <f t="shared" si="15"/>
        <v>0</v>
      </c>
      <c r="J184" s="40"/>
    </row>
    <row r="185" spans="1:10" s="762" customFormat="1" ht="15.75" customHeight="1" outlineLevel="1">
      <c r="A185" s="762" t="str">
        <f t="shared" si="11"/>
        <v/>
      </c>
      <c r="B185" s="1281" t="s">
        <v>1321</v>
      </c>
      <c r="C185" s="374"/>
      <c r="D185" s="375"/>
      <c r="E185" s="374"/>
      <c r="F185" s="374"/>
      <c r="G185" s="40"/>
      <c r="H185" s="40"/>
      <c r="I185" s="153">
        <f t="shared" si="15"/>
        <v>0</v>
      </c>
      <c r="J185" s="40"/>
    </row>
    <row r="186" spans="1:10" s="762" customFormat="1" ht="15.75" customHeight="1" outlineLevel="1">
      <c r="A186" s="762" t="str">
        <f t="shared" si="11"/>
        <v/>
      </c>
      <c r="B186" s="1281" t="s">
        <v>1322</v>
      </c>
      <c r="C186" s="374"/>
      <c r="D186" s="375"/>
      <c r="E186" s="374"/>
      <c r="F186" s="374"/>
      <c r="G186" s="40"/>
      <c r="H186" s="40"/>
      <c r="I186" s="153">
        <f t="shared" si="15"/>
        <v>0</v>
      </c>
      <c r="J186" s="40"/>
    </row>
    <row r="187" spans="1:10" s="762" customFormat="1" ht="15.75" customHeight="1" outlineLevel="1">
      <c r="A187" s="762" t="str">
        <f t="shared" si="11"/>
        <v/>
      </c>
      <c r="B187" s="1281" t="s">
        <v>1323</v>
      </c>
      <c r="C187" s="374"/>
      <c r="D187" s="375"/>
      <c r="E187" s="374"/>
      <c r="F187" s="374"/>
      <c r="G187" s="40"/>
      <c r="H187" s="40"/>
      <c r="I187" s="153">
        <f t="shared" si="15"/>
        <v>0</v>
      </c>
      <c r="J187" s="40"/>
    </row>
    <row r="188" spans="1:10" s="762" customFormat="1" ht="15.75" customHeight="1" outlineLevel="1">
      <c r="A188" s="762" t="str">
        <f t="shared" si="11"/>
        <v/>
      </c>
      <c r="B188" s="1281" t="s">
        <v>1324</v>
      </c>
      <c r="C188" s="374"/>
      <c r="D188" s="375"/>
      <c r="E188" s="374"/>
      <c r="F188" s="374"/>
      <c r="G188" s="40"/>
      <c r="H188" s="40"/>
      <c r="I188" s="153">
        <f t="shared" si="15"/>
        <v>0</v>
      </c>
      <c r="J188" s="40"/>
    </row>
    <row r="189" spans="1:10" s="762" customFormat="1" ht="15.75" customHeight="1" outlineLevel="1">
      <c r="A189" s="762" t="str">
        <f t="shared" si="11"/>
        <v/>
      </c>
      <c r="B189" s="1281" t="s">
        <v>1325</v>
      </c>
      <c r="C189" s="374"/>
      <c r="D189" s="375"/>
      <c r="E189" s="374"/>
      <c r="F189" s="374"/>
      <c r="G189" s="40"/>
      <c r="H189" s="40"/>
      <c r="I189" s="153">
        <f t="shared" si="15"/>
        <v>0</v>
      </c>
      <c r="J189" s="40"/>
    </row>
    <row r="190" spans="1:10" s="762" customFormat="1" ht="15.75" customHeight="1" outlineLevel="1">
      <c r="A190" s="762" t="str">
        <f t="shared" si="11"/>
        <v/>
      </c>
      <c r="B190" s="1281" t="s">
        <v>1326</v>
      </c>
      <c r="C190" s="374"/>
      <c r="D190" s="375"/>
      <c r="E190" s="374"/>
      <c r="F190" s="374"/>
      <c r="G190" s="40"/>
      <c r="H190" s="40"/>
      <c r="I190" s="153">
        <f t="shared" si="15"/>
        <v>0</v>
      </c>
      <c r="J190" s="40"/>
    </row>
    <row r="191" spans="1:10" s="762" customFormat="1" ht="15.75" customHeight="1" outlineLevel="1">
      <c r="A191" s="762" t="str">
        <f t="shared" si="11"/>
        <v/>
      </c>
      <c r="B191" s="1281" t="s">
        <v>1327</v>
      </c>
      <c r="C191" s="374"/>
      <c r="D191" s="375"/>
      <c r="E191" s="374"/>
      <c r="F191" s="374"/>
      <c r="G191" s="40"/>
      <c r="H191" s="40"/>
      <c r="I191" s="153">
        <f t="shared" si="15"/>
        <v>0</v>
      </c>
      <c r="J191" s="40"/>
    </row>
    <row r="192" spans="1:10" s="762" customFormat="1" ht="15.75" customHeight="1" outlineLevel="1">
      <c r="A192" s="762" t="str">
        <f t="shared" si="11"/>
        <v/>
      </c>
      <c r="B192" s="1281" t="s">
        <v>1328</v>
      </c>
      <c r="C192" s="374"/>
      <c r="D192" s="375"/>
      <c r="E192" s="374"/>
      <c r="F192" s="374"/>
      <c r="G192" s="40"/>
      <c r="H192" s="40"/>
      <c r="I192" s="153">
        <f t="shared" si="15"/>
        <v>0</v>
      </c>
      <c r="J192" s="40"/>
    </row>
    <row r="193" spans="1:10" s="762" customFormat="1" ht="15.75" customHeight="1" outlineLevel="1">
      <c r="A193" s="762" t="str">
        <f t="shared" si="11"/>
        <v/>
      </c>
      <c r="B193" s="1281" t="s">
        <v>1329</v>
      </c>
      <c r="C193" s="374"/>
      <c r="D193" s="375"/>
      <c r="E193" s="374"/>
      <c r="F193" s="374"/>
      <c r="G193" s="40"/>
      <c r="H193" s="40"/>
      <c r="I193" s="153">
        <f t="shared" si="15"/>
        <v>0</v>
      </c>
      <c r="J193" s="40"/>
    </row>
    <row r="194" spans="1:10" s="762" customFormat="1" ht="15.75" customHeight="1" outlineLevel="1">
      <c r="A194" s="762" t="str">
        <f t="shared" si="11"/>
        <v/>
      </c>
      <c r="B194" s="1281" t="s">
        <v>1330</v>
      </c>
      <c r="C194" s="374"/>
      <c r="D194" s="375"/>
      <c r="E194" s="374"/>
      <c r="F194" s="374"/>
      <c r="G194" s="40"/>
      <c r="H194" s="40"/>
      <c r="I194" s="153">
        <f t="shared" si="15"/>
        <v>0</v>
      </c>
      <c r="J194" s="40"/>
    </row>
    <row r="195" spans="1:10" s="762" customFormat="1" ht="15.75" customHeight="1" outlineLevel="1">
      <c r="A195" s="762" t="str">
        <f t="shared" si="11"/>
        <v/>
      </c>
      <c r="B195" s="1281" t="s">
        <v>1331</v>
      </c>
      <c r="C195" s="374"/>
      <c r="D195" s="375"/>
      <c r="E195" s="374"/>
      <c r="F195" s="374"/>
      <c r="G195" s="40"/>
      <c r="H195" s="40"/>
      <c r="I195" s="153">
        <f t="shared" si="15"/>
        <v>0</v>
      </c>
      <c r="J195" s="40"/>
    </row>
    <row r="196" spans="1:10" s="762" customFormat="1" ht="15.75" customHeight="1" outlineLevel="1">
      <c r="A196" s="762" t="str">
        <f t="shared" si="11"/>
        <v/>
      </c>
      <c r="B196" s="1281" t="s">
        <v>1332</v>
      </c>
      <c r="C196" s="374"/>
      <c r="D196" s="375"/>
      <c r="E196" s="374"/>
      <c r="F196" s="374"/>
      <c r="G196" s="40"/>
      <c r="H196" s="40"/>
      <c r="I196" s="153">
        <f t="shared" si="15"/>
        <v>0</v>
      </c>
      <c r="J196" s="40"/>
    </row>
    <row r="197" spans="1:10" s="762" customFormat="1" ht="15.75" customHeight="1" outlineLevel="1">
      <c r="A197" s="762" t="str">
        <f t="shared" si="11"/>
        <v/>
      </c>
      <c r="B197" s="1281" t="s">
        <v>1333</v>
      </c>
      <c r="C197" s="374"/>
      <c r="D197" s="375"/>
      <c r="E197" s="374"/>
      <c r="F197" s="374"/>
      <c r="G197" s="40"/>
      <c r="H197" s="40"/>
      <c r="I197" s="153">
        <f t="shared" si="15"/>
        <v>0</v>
      </c>
      <c r="J197" s="40"/>
    </row>
    <row r="198" spans="1:10" s="762" customFormat="1" ht="15.75" customHeight="1" outlineLevel="1">
      <c r="A198" s="762" t="str">
        <f t="shared" si="11"/>
        <v/>
      </c>
      <c r="B198" s="1281" t="s">
        <v>1334</v>
      </c>
      <c r="C198" s="374"/>
      <c r="D198" s="375"/>
      <c r="E198" s="374"/>
      <c r="F198" s="374"/>
      <c r="G198" s="40"/>
      <c r="H198" s="40"/>
      <c r="I198" s="153">
        <f t="shared" si="15"/>
        <v>0</v>
      </c>
      <c r="J198" s="40"/>
    </row>
    <row r="199" spans="1:10" s="762" customFormat="1" ht="15.75" customHeight="1" outlineLevel="1">
      <c r="A199" s="762" t="str">
        <f t="shared" si="11"/>
        <v/>
      </c>
      <c r="B199" s="1281" t="s">
        <v>1335</v>
      </c>
      <c r="C199" s="374"/>
      <c r="D199" s="375"/>
      <c r="E199" s="374"/>
      <c r="F199" s="374"/>
      <c r="G199" s="40"/>
      <c r="H199" s="40"/>
      <c r="I199" s="153">
        <f t="shared" si="15"/>
        <v>0</v>
      </c>
      <c r="J199" s="40"/>
    </row>
    <row r="200" spans="1:10" s="762" customFormat="1" ht="15.75" customHeight="1" outlineLevel="1">
      <c r="A200" s="762" t="str">
        <f t="shared" si="11"/>
        <v/>
      </c>
      <c r="B200" s="1281" t="s">
        <v>1336</v>
      </c>
      <c r="C200" s="374"/>
      <c r="D200" s="375"/>
      <c r="E200" s="374"/>
      <c r="F200" s="374"/>
      <c r="G200" s="40"/>
      <c r="H200" s="40"/>
      <c r="I200" s="153">
        <f t="shared" si="15"/>
        <v>0</v>
      </c>
      <c r="J200" s="40"/>
    </row>
    <row r="201" spans="1:10" s="762" customFormat="1" ht="15.75" customHeight="1" outlineLevel="1">
      <c r="A201" s="762" t="str">
        <f t="shared" si="11"/>
        <v/>
      </c>
      <c r="B201" s="1281" t="s">
        <v>1337</v>
      </c>
      <c r="C201" s="374"/>
      <c r="D201" s="375"/>
      <c r="E201" s="374"/>
      <c r="F201" s="374"/>
      <c r="G201" s="40"/>
      <c r="H201" s="40"/>
      <c r="I201" s="153">
        <f t="shared" si="15"/>
        <v>0</v>
      </c>
      <c r="J201" s="40"/>
    </row>
    <row r="202" spans="1:10" s="762" customFormat="1" ht="15.75" customHeight="1" outlineLevel="1">
      <c r="A202" s="762" t="str">
        <f t="shared" si="11"/>
        <v/>
      </c>
      <c r="B202" s="1281" t="s">
        <v>1338</v>
      </c>
      <c r="C202" s="374"/>
      <c r="D202" s="375"/>
      <c r="E202" s="374"/>
      <c r="F202" s="374"/>
      <c r="G202" s="40"/>
      <c r="H202" s="40"/>
      <c r="I202" s="153">
        <f t="shared" si="15"/>
        <v>0</v>
      </c>
      <c r="J202" s="40"/>
    </row>
    <row r="203" spans="1:10" s="762" customFormat="1" ht="15.75" customHeight="1" outlineLevel="1">
      <c r="A203" s="762" t="str">
        <f t="shared" si="11"/>
        <v/>
      </c>
      <c r="B203" s="1281" t="s">
        <v>1339</v>
      </c>
      <c r="C203" s="374"/>
      <c r="D203" s="375"/>
      <c r="E203" s="374"/>
      <c r="F203" s="374"/>
      <c r="G203" s="40"/>
      <c r="H203" s="40"/>
      <c r="I203" s="153">
        <f t="shared" si="15"/>
        <v>0</v>
      </c>
      <c r="J203" s="40"/>
    </row>
    <row r="204" spans="1:10" s="762" customFormat="1" ht="15.75" customHeight="1" outlineLevel="1">
      <c r="A204" s="762" t="str">
        <f t="shared" si="11"/>
        <v/>
      </c>
      <c r="B204" s="1281" t="s">
        <v>1340</v>
      </c>
      <c r="C204" s="374"/>
      <c r="D204" s="375"/>
      <c r="E204" s="374"/>
      <c r="F204" s="374"/>
      <c r="G204" s="40"/>
      <c r="H204" s="40"/>
      <c r="I204" s="153">
        <f t="shared" si="15"/>
        <v>0</v>
      </c>
      <c r="J204" s="40"/>
    </row>
    <row r="205" spans="1:10" s="762" customFormat="1" ht="15.75" customHeight="1" outlineLevel="1">
      <c r="A205" s="762" t="str">
        <f t="shared" si="11"/>
        <v/>
      </c>
      <c r="B205" s="1281" t="s">
        <v>1341</v>
      </c>
      <c r="C205" s="374"/>
      <c r="D205" s="375"/>
      <c r="E205" s="374"/>
      <c r="F205" s="374"/>
      <c r="G205" s="40"/>
      <c r="H205" s="40"/>
      <c r="I205" s="153">
        <f t="shared" si="15"/>
        <v>0</v>
      </c>
      <c r="J205" s="40"/>
    </row>
    <row r="206" spans="1:10" s="762" customFormat="1" ht="15.75" customHeight="1" outlineLevel="1">
      <c r="A206" s="762" t="str">
        <f t="shared" si="11"/>
        <v/>
      </c>
      <c r="B206" s="1281" t="s">
        <v>1342</v>
      </c>
      <c r="C206" s="374"/>
      <c r="D206" s="375"/>
      <c r="E206" s="374"/>
      <c r="F206" s="374"/>
      <c r="G206" s="40"/>
      <c r="H206" s="40"/>
      <c r="I206" s="153">
        <f t="shared" si="15"/>
        <v>0</v>
      </c>
      <c r="J206" s="40"/>
    </row>
    <row r="207" spans="1:10" s="762" customFormat="1" ht="15.75" customHeight="1" outlineLevel="1">
      <c r="A207" s="762" t="str">
        <f t="shared" si="11"/>
        <v/>
      </c>
      <c r="B207" s="1281" t="s">
        <v>1343</v>
      </c>
      <c r="C207" s="374"/>
      <c r="D207" s="375"/>
      <c r="E207" s="374"/>
      <c r="F207" s="374"/>
      <c r="G207" s="40"/>
      <c r="H207" s="40"/>
      <c r="I207" s="153">
        <f t="shared" si="15"/>
        <v>0</v>
      </c>
      <c r="J207" s="40"/>
    </row>
    <row r="208" spans="1:10" s="762" customFormat="1" ht="15.75" customHeight="1" outlineLevel="1">
      <c r="A208" s="762" t="str">
        <f t="shared" si="11"/>
        <v/>
      </c>
      <c r="B208" s="1281" t="s">
        <v>1344</v>
      </c>
      <c r="C208" s="374"/>
      <c r="D208" s="375"/>
      <c r="E208" s="374"/>
      <c r="F208" s="374"/>
      <c r="G208" s="40"/>
      <c r="H208" s="40"/>
      <c r="I208" s="153">
        <f t="shared" si="15"/>
        <v>0</v>
      </c>
      <c r="J208" s="40"/>
    </row>
    <row r="209" spans="1:10" s="762" customFormat="1" ht="15.75" customHeight="1" outlineLevel="1">
      <c r="A209" s="762" t="str">
        <f t="shared" si="11"/>
        <v/>
      </c>
      <c r="B209" s="1281" t="s">
        <v>1345</v>
      </c>
      <c r="C209" s="374"/>
      <c r="D209" s="375"/>
      <c r="E209" s="374"/>
      <c r="F209" s="374"/>
      <c r="G209" s="40"/>
      <c r="H209" s="40"/>
      <c r="I209" s="153">
        <f t="shared" si="15"/>
        <v>0</v>
      </c>
      <c r="J209" s="40"/>
    </row>
    <row r="210" spans="1:10" s="762" customFormat="1" ht="15.75" customHeight="1" outlineLevel="1">
      <c r="A210" s="762" t="str">
        <f t="shared" si="11"/>
        <v/>
      </c>
      <c r="B210" s="1281" t="s">
        <v>1346</v>
      </c>
      <c r="C210" s="374"/>
      <c r="D210" s="375"/>
      <c r="E210" s="374"/>
      <c r="F210" s="374"/>
      <c r="G210" s="40"/>
      <c r="H210" s="40"/>
      <c r="I210" s="153">
        <f t="shared" si="15"/>
        <v>0</v>
      </c>
      <c r="J210" s="40"/>
    </row>
    <row r="211" spans="1:10" s="762" customFormat="1" ht="15.75" customHeight="1" outlineLevel="1">
      <c r="A211" s="762" t="str">
        <f t="shared" si="11"/>
        <v/>
      </c>
      <c r="B211" s="1281" t="s">
        <v>1347</v>
      </c>
      <c r="C211" s="374"/>
      <c r="D211" s="375"/>
      <c r="E211" s="374"/>
      <c r="F211" s="374"/>
      <c r="G211" s="40"/>
      <c r="H211" s="40"/>
      <c r="I211" s="153">
        <f t="shared" si="15"/>
        <v>0</v>
      </c>
      <c r="J211" s="40"/>
    </row>
    <row r="212" spans="1:10" s="762" customFormat="1" ht="15.75" customHeight="1" outlineLevel="1">
      <c r="A212" s="762" t="str">
        <f t="shared" ref="A212:A275" si="16">CONCATENATE(D212,E212,F212)</f>
        <v/>
      </c>
      <c r="B212" s="1281" t="s">
        <v>1348</v>
      </c>
      <c r="C212" s="374"/>
      <c r="D212" s="375"/>
      <c r="E212" s="374"/>
      <c r="F212" s="374"/>
      <c r="G212" s="40"/>
      <c r="H212" s="40"/>
      <c r="I212" s="153">
        <f t="shared" si="15"/>
        <v>0</v>
      </c>
      <c r="J212" s="40"/>
    </row>
    <row r="213" spans="1:10" s="762" customFormat="1" ht="15.75" customHeight="1" outlineLevel="1">
      <c r="A213" s="762" t="str">
        <f t="shared" si="16"/>
        <v/>
      </c>
      <c r="B213" s="1281" t="s">
        <v>1349</v>
      </c>
      <c r="C213" s="374"/>
      <c r="D213" s="375"/>
      <c r="E213" s="374"/>
      <c r="F213" s="374"/>
      <c r="G213" s="40"/>
      <c r="H213" s="40"/>
      <c r="I213" s="153">
        <f t="shared" si="15"/>
        <v>0</v>
      </c>
      <c r="J213" s="40"/>
    </row>
    <row r="214" spans="1:10" s="762" customFormat="1" ht="15.75" customHeight="1" outlineLevel="1">
      <c r="A214" s="762" t="str">
        <f t="shared" si="16"/>
        <v/>
      </c>
      <c r="B214" s="1281" t="s">
        <v>1350</v>
      </c>
      <c r="C214" s="374"/>
      <c r="D214" s="375"/>
      <c r="E214" s="374"/>
      <c r="F214" s="374"/>
      <c r="G214" s="40"/>
      <c r="H214" s="40"/>
      <c r="I214" s="153">
        <f t="shared" si="15"/>
        <v>0</v>
      </c>
      <c r="J214" s="40"/>
    </row>
    <row r="215" spans="1:10" s="762" customFormat="1" ht="15.75" customHeight="1" outlineLevel="1">
      <c r="A215" s="762" t="str">
        <f t="shared" si="16"/>
        <v/>
      </c>
      <c r="B215" s="1281" t="s">
        <v>1351</v>
      </c>
      <c r="C215" s="374"/>
      <c r="D215" s="375"/>
      <c r="E215" s="374"/>
      <c r="F215" s="374"/>
      <c r="G215" s="40"/>
      <c r="H215" s="40"/>
      <c r="I215" s="153">
        <f t="shared" si="15"/>
        <v>0</v>
      </c>
      <c r="J215" s="40"/>
    </row>
    <row r="216" spans="1:10" s="762" customFormat="1" ht="15.75" customHeight="1" outlineLevel="1">
      <c r="A216" s="762" t="str">
        <f t="shared" si="16"/>
        <v/>
      </c>
      <c r="B216" s="1281" t="s">
        <v>1352</v>
      </c>
      <c r="C216" s="374"/>
      <c r="D216" s="375"/>
      <c r="E216" s="374"/>
      <c r="F216" s="374"/>
      <c r="G216" s="40"/>
      <c r="H216" s="40"/>
      <c r="I216" s="153">
        <f t="shared" si="15"/>
        <v>0</v>
      </c>
      <c r="J216" s="40"/>
    </row>
    <row r="217" spans="1:10" s="762" customFormat="1" ht="15.75" customHeight="1" outlineLevel="1">
      <c r="A217" s="762" t="str">
        <f t="shared" si="16"/>
        <v/>
      </c>
      <c r="B217" s="1281" t="s">
        <v>1353</v>
      </c>
      <c r="C217" s="374"/>
      <c r="D217" s="375"/>
      <c r="E217" s="374"/>
      <c r="F217" s="374"/>
      <c r="G217" s="40"/>
      <c r="H217" s="40"/>
      <c r="I217" s="153">
        <f t="shared" si="15"/>
        <v>0</v>
      </c>
      <c r="J217" s="40"/>
    </row>
    <row r="218" spans="1:10" s="762" customFormat="1" ht="15.75" customHeight="1" outlineLevel="1">
      <c r="A218" s="762" t="str">
        <f t="shared" si="16"/>
        <v/>
      </c>
      <c r="B218" s="1281" t="s">
        <v>1354</v>
      </c>
      <c r="C218" s="374"/>
      <c r="D218" s="375"/>
      <c r="E218" s="374"/>
      <c r="F218" s="374"/>
      <c r="G218" s="40"/>
      <c r="H218" s="40"/>
      <c r="I218" s="153">
        <f t="shared" si="15"/>
        <v>0</v>
      </c>
      <c r="J218" s="40"/>
    </row>
    <row r="219" spans="1:10" s="762" customFormat="1" ht="15.75" customHeight="1" outlineLevel="1">
      <c r="A219" s="762" t="str">
        <f t="shared" si="16"/>
        <v/>
      </c>
      <c r="B219" s="1281" t="s">
        <v>1355</v>
      </c>
      <c r="C219" s="374"/>
      <c r="D219" s="375"/>
      <c r="E219" s="374"/>
      <c r="F219" s="374"/>
      <c r="G219" s="40"/>
      <c r="H219" s="40"/>
      <c r="I219" s="153">
        <f t="shared" si="15"/>
        <v>0</v>
      </c>
      <c r="J219" s="40"/>
    </row>
    <row r="220" spans="1:10" s="762" customFormat="1" ht="15.75" customHeight="1" outlineLevel="1">
      <c r="A220" s="762" t="str">
        <f t="shared" si="16"/>
        <v/>
      </c>
      <c r="B220" s="1281" t="s">
        <v>1356</v>
      </c>
      <c r="C220" s="374"/>
      <c r="D220" s="375"/>
      <c r="E220" s="374"/>
      <c r="F220" s="374"/>
      <c r="G220" s="40"/>
      <c r="H220" s="40"/>
      <c r="I220" s="153">
        <f t="shared" si="15"/>
        <v>0</v>
      </c>
      <c r="J220" s="40"/>
    </row>
    <row r="221" spans="1:10" s="762" customFormat="1" ht="15.75" customHeight="1" outlineLevel="1">
      <c r="A221" s="762" t="str">
        <f t="shared" si="16"/>
        <v/>
      </c>
      <c r="B221" s="1281" t="s">
        <v>1357</v>
      </c>
      <c r="C221" s="374"/>
      <c r="D221" s="375"/>
      <c r="E221" s="374"/>
      <c r="F221" s="374"/>
      <c r="G221" s="40"/>
      <c r="H221" s="40"/>
      <c r="I221" s="153">
        <f t="shared" si="15"/>
        <v>0</v>
      </c>
      <c r="J221" s="40"/>
    </row>
    <row r="222" spans="1:10" s="762" customFormat="1" ht="15.75" customHeight="1" outlineLevel="1">
      <c r="A222" s="762" t="str">
        <f t="shared" si="16"/>
        <v/>
      </c>
      <c r="B222" s="1281" t="s">
        <v>1358</v>
      </c>
      <c r="C222" s="374"/>
      <c r="D222" s="375"/>
      <c r="E222" s="374"/>
      <c r="F222" s="374"/>
      <c r="G222" s="40"/>
      <c r="H222" s="40"/>
      <c r="I222" s="153">
        <f t="shared" si="15"/>
        <v>0</v>
      </c>
      <c r="J222" s="40"/>
    </row>
    <row r="223" spans="1:10" s="762" customFormat="1" ht="15.75" customHeight="1" outlineLevel="1">
      <c r="A223" s="762" t="str">
        <f t="shared" si="16"/>
        <v/>
      </c>
      <c r="B223" s="1281" t="s">
        <v>1359</v>
      </c>
      <c r="C223" s="374"/>
      <c r="D223" s="375"/>
      <c r="E223" s="374"/>
      <c r="F223" s="374"/>
      <c r="G223" s="40"/>
      <c r="H223" s="40"/>
      <c r="I223" s="153">
        <f t="shared" si="15"/>
        <v>0</v>
      </c>
      <c r="J223" s="40"/>
    </row>
    <row r="224" spans="1:10" s="762" customFormat="1" ht="15.75" customHeight="1" outlineLevel="1">
      <c r="A224" s="762" t="str">
        <f t="shared" si="16"/>
        <v/>
      </c>
      <c r="B224" s="1281" t="s">
        <v>1360</v>
      </c>
      <c r="C224" s="374"/>
      <c r="D224" s="375"/>
      <c r="E224" s="374"/>
      <c r="F224" s="374"/>
      <c r="G224" s="40"/>
      <c r="H224" s="40"/>
      <c r="I224" s="153">
        <f t="shared" si="15"/>
        <v>0</v>
      </c>
      <c r="J224" s="40"/>
    </row>
    <row r="225" spans="1:10" s="762" customFormat="1" ht="15.75" customHeight="1" outlineLevel="1">
      <c r="A225" s="762" t="str">
        <f t="shared" si="16"/>
        <v/>
      </c>
      <c r="B225" s="1281" t="s">
        <v>1361</v>
      </c>
      <c r="C225" s="374"/>
      <c r="D225" s="375"/>
      <c r="E225" s="374"/>
      <c r="F225" s="374"/>
      <c r="G225" s="40"/>
      <c r="H225" s="40"/>
      <c r="I225" s="153">
        <f t="shared" si="15"/>
        <v>0</v>
      </c>
      <c r="J225" s="40"/>
    </row>
    <row r="226" spans="1:10" s="762" customFormat="1" ht="15" customHeight="1" outlineLevel="1">
      <c r="A226" s="762" t="str">
        <f t="shared" si="16"/>
        <v/>
      </c>
      <c r="B226" s="1281" t="s">
        <v>1362</v>
      </c>
      <c r="C226" s="374"/>
      <c r="D226" s="376"/>
      <c r="E226" s="374"/>
      <c r="F226" s="374"/>
      <c r="G226" s="40"/>
      <c r="H226" s="40"/>
      <c r="I226" s="153">
        <f t="shared" si="15"/>
        <v>0</v>
      </c>
      <c r="J226" s="40"/>
    </row>
    <row r="227" spans="1:10" s="762" customFormat="1" ht="15.75" customHeight="1" outlineLevel="1">
      <c r="A227" s="762" t="str">
        <f t="shared" si="16"/>
        <v/>
      </c>
      <c r="B227" s="1281" t="s">
        <v>1363</v>
      </c>
      <c r="C227" s="374"/>
      <c r="D227" s="375"/>
      <c r="E227" s="374"/>
      <c r="F227" s="374"/>
      <c r="G227" s="40"/>
      <c r="H227" s="40"/>
      <c r="I227" s="153">
        <f t="shared" si="15"/>
        <v>0</v>
      </c>
      <c r="J227" s="40"/>
    </row>
    <row r="228" spans="1:10" s="762" customFormat="1" ht="15.75" customHeight="1" outlineLevel="1">
      <c r="A228" s="762" t="str">
        <f t="shared" si="16"/>
        <v/>
      </c>
      <c r="B228" s="1281" t="s">
        <v>1364</v>
      </c>
      <c r="C228" s="374"/>
      <c r="D228" s="375"/>
      <c r="E228" s="374"/>
      <c r="F228" s="374"/>
      <c r="G228" s="40"/>
      <c r="H228" s="40"/>
      <c r="I228" s="153">
        <f t="shared" si="15"/>
        <v>0</v>
      </c>
      <c r="J228" s="40"/>
    </row>
    <row r="229" spans="1:10" s="762" customFormat="1" ht="15.75" customHeight="1" outlineLevel="1">
      <c r="A229" s="762" t="str">
        <f t="shared" si="16"/>
        <v/>
      </c>
      <c r="B229" s="1281" t="s">
        <v>1365</v>
      </c>
      <c r="C229" s="374"/>
      <c r="D229" s="375"/>
      <c r="E229" s="374"/>
      <c r="F229" s="374"/>
      <c r="G229" s="40"/>
      <c r="H229" s="40"/>
      <c r="I229" s="153">
        <f t="shared" si="15"/>
        <v>0</v>
      </c>
      <c r="J229" s="40"/>
    </row>
    <row r="230" spans="1:10" s="762" customFormat="1" ht="15.75" customHeight="1" outlineLevel="1">
      <c r="A230" s="762" t="str">
        <f t="shared" si="16"/>
        <v/>
      </c>
      <c r="B230" s="1281" t="s">
        <v>1366</v>
      </c>
      <c r="C230" s="374"/>
      <c r="D230" s="375"/>
      <c r="E230" s="374"/>
      <c r="F230" s="374"/>
      <c r="G230" s="40"/>
      <c r="H230" s="40"/>
      <c r="I230" s="153">
        <f t="shared" si="15"/>
        <v>0</v>
      </c>
      <c r="J230" s="40"/>
    </row>
    <row r="231" spans="1:10" s="762" customFormat="1" ht="15.75" customHeight="1" outlineLevel="1">
      <c r="A231" s="762" t="str">
        <f t="shared" si="16"/>
        <v/>
      </c>
      <c r="B231" s="1281" t="s">
        <v>1367</v>
      </c>
      <c r="C231" s="374"/>
      <c r="D231" s="375"/>
      <c r="E231" s="374"/>
      <c r="F231" s="374"/>
      <c r="G231" s="40"/>
      <c r="H231" s="40"/>
      <c r="I231" s="153">
        <f t="shared" si="15"/>
        <v>0</v>
      </c>
      <c r="J231" s="40"/>
    </row>
    <row r="232" spans="1:10" s="762" customFormat="1" ht="15.75" customHeight="1" outlineLevel="1">
      <c r="A232" s="762" t="str">
        <f t="shared" si="16"/>
        <v/>
      </c>
      <c r="B232" s="1281" t="s">
        <v>1368</v>
      </c>
      <c r="C232" s="374"/>
      <c r="D232" s="375"/>
      <c r="E232" s="374"/>
      <c r="F232" s="374"/>
      <c r="G232" s="40"/>
      <c r="H232" s="40"/>
      <c r="I232" s="153">
        <f t="shared" si="15"/>
        <v>0</v>
      </c>
      <c r="J232" s="40"/>
    </row>
    <row r="233" spans="1:10" s="762" customFormat="1" ht="15.75" customHeight="1" outlineLevel="1">
      <c r="A233" s="762" t="str">
        <f t="shared" si="16"/>
        <v/>
      </c>
      <c r="B233" s="1281" t="s">
        <v>1369</v>
      </c>
      <c r="C233" s="374"/>
      <c r="D233" s="375"/>
      <c r="E233" s="374"/>
      <c r="F233" s="374"/>
      <c r="G233" s="40"/>
      <c r="H233" s="40"/>
      <c r="I233" s="153">
        <f t="shared" si="15"/>
        <v>0</v>
      </c>
      <c r="J233" s="40"/>
    </row>
    <row r="234" spans="1:10" s="762" customFormat="1" ht="15.75" customHeight="1" outlineLevel="1">
      <c r="A234" s="762" t="str">
        <f t="shared" si="16"/>
        <v/>
      </c>
      <c r="B234" s="1281" t="s">
        <v>1370</v>
      </c>
      <c r="C234" s="374"/>
      <c r="D234" s="375"/>
      <c r="E234" s="374"/>
      <c r="F234" s="374"/>
      <c r="G234" s="40"/>
      <c r="H234" s="40"/>
      <c r="I234" s="153">
        <f t="shared" si="15"/>
        <v>0</v>
      </c>
      <c r="J234" s="40"/>
    </row>
    <row r="235" spans="1:10" s="762" customFormat="1" ht="15.75" customHeight="1" outlineLevel="1">
      <c r="A235" s="762" t="str">
        <f t="shared" si="16"/>
        <v/>
      </c>
      <c r="B235" s="1281" t="s">
        <v>1371</v>
      </c>
      <c r="C235" s="374"/>
      <c r="D235" s="375"/>
      <c r="E235" s="374"/>
      <c r="F235" s="374"/>
      <c r="G235" s="40"/>
      <c r="H235" s="40"/>
      <c r="I235" s="153">
        <f t="shared" ref="I235:I298" si="17">G235-H235</f>
        <v>0</v>
      </c>
      <c r="J235" s="40"/>
    </row>
    <row r="236" spans="1:10" s="762" customFormat="1" ht="15.75" customHeight="1" outlineLevel="1">
      <c r="A236" s="762" t="str">
        <f t="shared" si="16"/>
        <v/>
      </c>
      <c r="B236" s="1281" t="s">
        <v>1372</v>
      </c>
      <c r="C236" s="374"/>
      <c r="D236" s="375"/>
      <c r="E236" s="374"/>
      <c r="F236" s="374"/>
      <c r="G236" s="40"/>
      <c r="H236" s="40"/>
      <c r="I236" s="153">
        <f t="shared" si="17"/>
        <v>0</v>
      </c>
      <c r="J236" s="40"/>
    </row>
    <row r="237" spans="1:10" s="762" customFormat="1" ht="15.75" customHeight="1" outlineLevel="1">
      <c r="A237" s="762" t="str">
        <f t="shared" si="16"/>
        <v/>
      </c>
      <c r="B237" s="1281" t="s">
        <v>1373</v>
      </c>
      <c r="C237" s="374"/>
      <c r="D237" s="375"/>
      <c r="E237" s="374"/>
      <c r="F237" s="374"/>
      <c r="G237" s="40"/>
      <c r="H237" s="40"/>
      <c r="I237" s="153">
        <f t="shared" si="17"/>
        <v>0</v>
      </c>
      <c r="J237" s="40"/>
    </row>
    <row r="238" spans="1:10" s="762" customFormat="1" ht="15.75" customHeight="1" outlineLevel="1">
      <c r="A238" s="762" t="str">
        <f t="shared" si="16"/>
        <v/>
      </c>
      <c r="B238" s="1281" t="s">
        <v>1374</v>
      </c>
      <c r="C238" s="374"/>
      <c r="D238" s="375"/>
      <c r="E238" s="374"/>
      <c r="F238" s="374"/>
      <c r="G238" s="40"/>
      <c r="H238" s="40"/>
      <c r="I238" s="153">
        <f t="shared" si="17"/>
        <v>0</v>
      </c>
      <c r="J238" s="40"/>
    </row>
    <row r="239" spans="1:10" s="762" customFormat="1" ht="15.75" customHeight="1" outlineLevel="1">
      <c r="A239" s="762" t="str">
        <f>CONCATENATE(D239,E239,F239)</f>
        <v/>
      </c>
      <c r="B239" s="1281" t="s">
        <v>1375</v>
      </c>
      <c r="C239" s="374"/>
      <c r="D239" s="389"/>
      <c r="E239" s="374"/>
      <c r="F239" s="390"/>
      <c r="G239" s="40"/>
      <c r="H239" s="40"/>
      <c r="I239" s="153">
        <f t="shared" si="17"/>
        <v>0</v>
      </c>
      <c r="J239" s="40"/>
    </row>
    <row r="240" spans="1:10" s="762" customFormat="1" ht="15.75" outlineLevel="1">
      <c r="A240" s="762" t="str">
        <f>CONCATENATE(D240,E240,F240)</f>
        <v/>
      </c>
      <c r="B240" s="1281" t="s">
        <v>1376</v>
      </c>
      <c r="C240" s="374"/>
      <c r="D240" s="389"/>
      <c r="E240" s="374"/>
      <c r="F240" s="392"/>
      <c r="G240" s="40"/>
      <c r="H240" s="40"/>
      <c r="I240" s="153">
        <f t="shared" si="17"/>
        <v>0</v>
      </c>
      <c r="J240" s="40"/>
    </row>
    <row r="241" spans="1:10" s="762" customFormat="1" ht="15.75" customHeight="1" outlineLevel="1">
      <c r="A241" s="762" t="str">
        <f t="shared" ref="A241:A242" si="18">CONCATENATE(D241,E241,F241)</f>
        <v/>
      </c>
      <c r="B241" s="376" t="s">
        <v>126</v>
      </c>
      <c r="C241" s="374"/>
      <c r="D241" s="374"/>
      <c r="E241" s="40"/>
      <c r="F241" s="374"/>
      <c r="G241" s="40"/>
      <c r="H241" s="40"/>
      <c r="I241" s="40"/>
      <c r="J241" s="40"/>
    </row>
    <row r="242" spans="1:10" s="762" customFormat="1" ht="15.75" customHeight="1" outlineLevel="1" thickBot="1">
      <c r="A242" s="762" t="str">
        <f t="shared" si="18"/>
        <v/>
      </c>
      <c r="B242" s="376" t="s">
        <v>126</v>
      </c>
      <c r="C242" s="374"/>
      <c r="D242" s="374"/>
      <c r="E242" s="40"/>
      <c r="F242" s="374"/>
      <c r="G242" s="40"/>
      <c r="H242" s="40"/>
      <c r="I242" s="374"/>
      <c r="J242" s="40"/>
    </row>
    <row r="243" spans="1:10" s="763" customFormat="1" ht="16.5" customHeight="1" thickBot="1">
      <c r="A243" s="762" t="str">
        <f t="shared" si="16"/>
        <v>Transmission Total</v>
      </c>
      <c r="B243" s="1282">
        <v>11</v>
      </c>
      <c r="C243" s="887"/>
      <c r="D243" s="887"/>
      <c r="E243" s="887"/>
      <c r="F243" s="891" t="s">
        <v>1377</v>
      </c>
      <c r="G243" s="889">
        <f t="shared" ref="G243:J243" si="19">SUBTOTAL(9,G171:G242)</f>
        <v>0</v>
      </c>
      <c r="H243" s="889">
        <f t="shared" si="19"/>
        <v>0</v>
      </c>
      <c r="I243" s="889">
        <f>SUBTOTAL(9,I171:I242)</f>
        <v>0</v>
      </c>
      <c r="J243" s="889">
        <f t="shared" si="19"/>
        <v>0</v>
      </c>
    </row>
    <row r="244" spans="1:10" s="762" customFormat="1" ht="15.75" customHeight="1" outlineLevel="1">
      <c r="A244" s="762" t="str">
        <f t="shared" si="16"/>
        <v/>
      </c>
      <c r="B244" s="377"/>
      <c r="C244" s="378"/>
      <c r="D244" s="378"/>
      <c r="E244" s="378"/>
      <c r="F244" s="240"/>
      <c r="G244" s="945"/>
      <c r="H244" s="41"/>
      <c r="I244" s="41"/>
      <c r="J244" s="41"/>
    </row>
    <row r="245" spans="1:10" s="762" customFormat="1" ht="15.75" customHeight="1" outlineLevel="1">
      <c r="A245" s="762" t="str">
        <f t="shared" si="16"/>
        <v/>
      </c>
      <c r="B245" s="377"/>
      <c r="C245" s="378"/>
      <c r="D245" s="387"/>
      <c r="E245" s="378"/>
      <c r="F245" s="393"/>
      <c r="G245" s="41"/>
      <c r="H245" s="41"/>
      <c r="I245" s="41"/>
      <c r="J245" s="41"/>
    </row>
    <row r="246" spans="1:10" s="763" customFormat="1" ht="16.5" customHeight="1" outlineLevel="1" thickBot="1">
      <c r="A246" s="762" t="str">
        <f t="shared" si="16"/>
        <v>General</v>
      </c>
      <c r="B246" s="1283">
        <v>12</v>
      </c>
      <c r="C246" s="381"/>
      <c r="D246" s="382"/>
      <c r="E246" s="381"/>
      <c r="F246" s="383" t="s">
        <v>362</v>
      </c>
      <c r="G246" s="384"/>
      <c r="H246" s="384"/>
      <c r="I246" s="384"/>
      <c r="J246" s="384"/>
    </row>
    <row r="247" spans="1:10" s="762" customFormat="1" ht="15.75" customHeight="1" outlineLevel="1">
      <c r="A247" s="762" t="str">
        <f t="shared" si="16"/>
        <v/>
      </c>
      <c r="B247" s="1281" t="s">
        <v>1378</v>
      </c>
      <c r="C247" s="374"/>
      <c r="D247" s="375"/>
      <c r="E247" s="374"/>
      <c r="F247" s="374"/>
      <c r="G247" s="40"/>
      <c r="H247" s="40"/>
      <c r="I247" s="153">
        <f t="shared" si="17"/>
        <v>0</v>
      </c>
      <c r="J247" s="40"/>
    </row>
    <row r="248" spans="1:10" s="762" customFormat="1" ht="15.75" customHeight="1" outlineLevel="1">
      <c r="A248" s="762" t="str">
        <f t="shared" si="16"/>
        <v/>
      </c>
      <c r="B248" s="1281" t="s">
        <v>1379</v>
      </c>
      <c r="C248" s="374"/>
      <c r="D248" s="375"/>
      <c r="E248" s="374"/>
      <c r="F248" s="374"/>
      <c r="G248" s="40"/>
      <c r="H248" s="40"/>
      <c r="I248" s="153">
        <f t="shared" si="17"/>
        <v>0</v>
      </c>
      <c r="J248" s="40"/>
    </row>
    <row r="249" spans="1:10" s="762" customFormat="1" ht="15.75" customHeight="1" outlineLevel="1">
      <c r="A249" s="762" t="str">
        <f t="shared" si="16"/>
        <v/>
      </c>
      <c r="B249" s="1281" t="s">
        <v>1380</v>
      </c>
      <c r="C249" s="374"/>
      <c r="D249" s="375"/>
      <c r="E249" s="374"/>
      <c r="F249" s="374"/>
      <c r="G249" s="40"/>
      <c r="H249" s="40"/>
      <c r="I249" s="153">
        <f t="shared" si="17"/>
        <v>0</v>
      </c>
      <c r="J249" s="40"/>
    </row>
    <row r="250" spans="1:10" s="762" customFormat="1" ht="15.75" customHeight="1" outlineLevel="1">
      <c r="A250" s="762" t="str">
        <f t="shared" si="16"/>
        <v/>
      </c>
      <c r="B250" s="1281" t="s">
        <v>1381</v>
      </c>
      <c r="C250" s="374"/>
      <c r="D250" s="375"/>
      <c r="E250" s="374"/>
      <c r="F250" s="374"/>
      <c r="G250" s="40"/>
      <c r="H250" s="40"/>
      <c r="I250" s="153">
        <f t="shared" si="17"/>
        <v>0</v>
      </c>
      <c r="J250" s="40"/>
    </row>
    <row r="251" spans="1:10" s="762" customFormat="1" ht="15.75" customHeight="1" outlineLevel="1">
      <c r="A251" s="762" t="str">
        <f t="shared" si="16"/>
        <v/>
      </c>
      <c r="B251" s="1281" t="s">
        <v>1382</v>
      </c>
      <c r="C251" s="374"/>
      <c r="D251" s="375"/>
      <c r="E251" s="374"/>
      <c r="F251" s="374"/>
      <c r="G251" s="40"/>
      <c r="H251" s="40"/>
      <c r="I251" s="153">
        <f t="shared" si="17"/>
        <v>0</v>
      </c>
      <c r="J251" s="40"/>
    </row>
    <row r="252" spans="1:10" s="762" customFormat="1" ht="15.75" customHeight="1" outlineLevel="1">
      <c r="A252" s="762" t="str">
        <f t="shared" si="16"/>
        <v/>
      </c>
      <c r="B252" s="1281" t="s">
        <v>1383</v>
      </c>
      <c r="C252" s="374"/>
      <c r="D252" s="375"/>
      <c r="E252" s="374"/>
      <c r="F252" s="374"/>
      <c r="G252" s="40"/>
      <c r="H252" s="40"/>
      <c r="I252" s="153">
        <f t="shared" si="17"/>
        <v>0</v>
      </c>
      <c r="J252" s="40"/>
    </row>
    <row r="253" spans="1:10" s="762" customFormat="1" ht="15.75" customHeight="1" outlineLevel="1">
      <c r="A253" s="762" t="str">
        <f t="shared" si="16"/>
        <v/>
      </c>
      <c r="B253" s="1281" t="s">
        <v>1384</v>
      </c>
      <c r="C253" s="374"/>
      <c r="D253" s="375"/>
      <c r="E253" s="374"/>
      <c r="F253" s="374"/>
      <c r="G253" s="40"/>
      <c r="H253" s="40"/>
      <c r="I253" s="153">
        <f t="shared" si="17"/>
        <v>0</v>
      </c>
      <c r="J253" s="40"/>
    </row>
    <row r="254" spans="1:10" s="762" customFormat="1" ht="15.75" customHeight="1" outlineLevel="1">
      <c r="A254" s="762" t="str">
        <f t="shared" si="16"/>
        <v/>
      </c>
      <c r="B254" s="1281" t="s">
        <v>1385</v>
      </c>
      <c r="C254" s="374"/>
      <c r="D254" s="375"/>
      <c r="E254" s="374"/>
      <c r="F254" s="374"/>
      <c r="G254" s="40"/>
      <c r="H254" s="40"/>
      <c r="I254" s="153">
        <f t="shared" si="17"/>
        <v>0</v>
      </c>
      <c r="J254" s="40"/>
    </row>
    <row r="255" spans="1:10" s="762" customFormat="1" ht="15.75" customHeight="1" outlineLevel="1">
      <c r="A255" s="762" t="str">
        <f t="shared" si="16"/>
        <v/>
      </c>
      <c r="B255" s="1281" t="s">
        <v>1386</v>
      </c>
      <c r="C255" s="374"/>
      <c r="D255" s="375"/>
      <c r="E255" s="374"/>
      <c r="F255" s="374"/>
      <c r="G255" s="40"/>
      <c r="H255" s="40"/>
      <c r="I255" s="153">
        <f t="shared" si="17"/>
        <v>0</v>
      </c>
      <c r="J255" s="40"/>
    </row>
    <row r="256" spans="1:10" s="762" customFormat="1" ht="15.75" customHeight="1" outlineLevel="1">
      <c r="A256" s="762" t="str">
        <f t="shared" si="16"/>
        <v/>
      </c>
      <c r="B256" s="1281" t="s">
        <v>1387</v>
      </c>
      <c r="C256" s="374"/>
      <c r="D256" s="375"/>
      <c r="E256" s="374"/>
      <c r="F256" s="374"/>
      <c r="G256" s="40"/>
      <c r="H256" s="40"/>
      <c r="I256" s="153">
        <f t="shared" si="17"/>
        <v>0</v>
      </c>
      <c r="J256" s="40"/>
    </row>
    <row r="257" spans="1:10" s="762" customFormat="1" ht="15.75" customHeight="1" outlineLevel="1">
      <c r="A257" s="762" t="str">
        <f t="shared" si="16"/>
        <v/>
      </c>
      <c r="B257" s="1281" t="s">
        <v>1388</v>
      </c>
      <c r="C257" s="374"/>
      <c r="D257" s="375"/>
      <c r="E257" s="374"/>
      <c r="F257" s="374"/>
      <c r="G257" s="40"/>
      <c r="H257" s="40"/>
      <c r="I257" s="153">
        <f t="shared" si="17"/>
        <v>0</v>
      </c>
      <c r="J257" s="40"/>
    </row>
    <row r="258" spans="1:10" s="762" customFormat="1" ht="15.75" customHeight="1" outlineLevel="1">
      <c r="A258" s="762" t="str">
        <f t="shared" si="16"/>
        <v/>
      </c>
      <c r="B258" s="1281" t="s">
        <v>1389</v>
      </c>
      <c r="C258" s="374"/>
      <c r="D258" s="375"/>
      <c r="E258" s="374"/>
      <c r="F258" s="374"/>
      <c r="G258" s="40"/>
      <c r="H258" s="40"/>
      <c r="I258" s="153">
        <f t="shared" si="17"/>
        <v>0</v>
      </c>
      <c r="J258" s="40"/>
    </row>
    <row r="259" spans="1:10" s="762" customFormat="1" ht="15.75" customHeight="1" outlineLevel="1">
      <c r="A259" s="762" t="str">
        <f t="shared" si="16"/>
        <v/>
      </c>
      <c r="B259" s="1281" t="s">
        <v>1390</v>
      </c>
      <c r="C259" s="374"/>
      <c r="D259" s="375"/>
      <c r="E259" s="374"/>
      <c r="F259" s="374"/>
      <c r="G259" s="40"/>
      <c r="H259" s="40"/>
      <c r="I259" s="153">
        <f t="shared" si="17"/>
        <v>0</v>
      </c>
      <c r="J259" s="40"/>
    </row>
    <row r="260" spans="1:10" s="762" customFormat="1" ht="15.75" customHeight="1" outlineLevel="1">
      <c r="A260" s="762" t="str">
        <f t="shared" si="16"/>
        <v/>
      </c>
      <c r="B260" s="1281" t="s">
        <v>1391</v>
      </c>
      <c r="C260" s="374"/>
      <c r="D260" s="375"/>
      <c r="E260" s="374"/>
      <c r="F260" s="374"/>
      <c r="G260" s="40"/>
      <c r="H260" s="40"/>
      <c r="I260" s="153">
        <f t="shared" si="17"/>
        <v>0</v>
      </c>
      <c r="J260" s="40"/>
    </row>
    <row r="261" spans="1:10" s="762" customFormat="1" ht="15.75" customHeight="1" outlineLevel="1">
      <c r="A261" s="762" t="str">
        <f t="shared" si="16"/>
        <v/>
      </c>
      <c r="B261" s="1281" t="s">
        <v>1392</v>
      </c>
      <c r="C261" s="374"/>
      <c r="D261" s="375"/>
      <c r="E261" s="374"/>
      <c r="F261" s="374"/>
      <c r="G261" s="40"/>
      <c r="H261" s="40"/>
      <c r="I261" s="153">
        <f t="shared" si="17"/>
        <v>0</v>
      </c>
      <c r="J261" s="40"/>
    </row>
    <row r="262" spans="1:10" s="762" customFormat="1" ht="15.75" customHeight="1" outlineLevel="1">
      <c r="A262" s="762" t="str">
        <f t="shared" si="16"/>
        <v/>
      </c>
      <c r="B262" s="1281" t="s">
        <v>1393</v>
      </c>
      <c r="C262" s="374"/>
      <c r="D262" s="375"/>
      <c r="E262" s="374"/>
      <c r="F262" s="374"/>
      <c r="G262" s="40"/>
      <c r="H262" s="40"/>
      <c r="I262" s="153">
        <f t="shared" si="17"/>
        <v>0</v>
      </c>
      <c r="J262" s="40"/>
    </row>
    <row r="263" spans="1:10" s="762" customFormat="1" ht="15.75" customHeight="1" outlineLevel="1">
      <c r="A263" s="762" t="str">
        <f t="shared" si="16"/>
        <v/>
      </c>
      <c r="B263" s="1281" t="s">
        <v>1394</v>
      </c>
      <c r="C263" s="374"/>
      <c r="D263" s="375"/>
      <c r="E263" s="374"/>
      <c r="F263" s="374"/>
      <c r="G263" s="40"/>
      <c r="H263" s="40"/>
      <c r="I263" s="153">
        <f t="shared" si="17"/>
        <v>0</v>
      </c>
      <c r="J263" s="40"/>
    </row>
    <row r="264" spans="1:10" s="762" customFormat="1" ht="15.75" customHeight="1" outlineLevel="1">
      <c r="A264" s="762" t="str">
        <f t="shared" si="16"/>
        <v/>
      </c>
      <c r="B264" s="1281" t="s">
        <v>1395</v>
      </c>
      <c r="C264" s="374"/>
      <c r="D264" s="375"/>
      <c r="E264" s="374"/>
      <c r="F264" s="374"/>
      <c r="G264" s="40"/>
      <c r="H264" s="40"/>
      <c r="I264" s="153">
        <f t="shared" si="17"/>
        <v>0</v>
      </c>
      <c r="J264" s="40"/>
    </row>
    <row r="265" spans="1:10" s="762" customFormat="1" ht="15.75" customHeight="1" outlineLevel="1">
      <c r="A265" s="762" t="str">
        <f t="shared" si="16"/>
        <v/>
      </c>
      <c r="B265" s="1281" t="s">
        <v>1396</v>
      </c>
      <c r="C265" s="374"/>
      <c r="D265" s="375"/>
      <c r="E265" s="374"/>
      <c r="F265" s="374"/>
      <c r="G265" s="40"/>
      <c r="H265" s="40"/>
      <c r="I265" s="153">
        <f t="shared" si="17"/>
        <v>0</v>
      </c>
      <c r="J265" s="40"/>
    </row>
    <row r="266" spans="1:10" s="762" customFormat="1" ht="15.75" customHeight="1" outlineLevel="1">
      <c r="A266" s="762" t="str">
        <f t="shared" si="16"/>
        <v/>
      </c>
      <c r="B266" s="1281" t="s">
        <v>1397</v>
      </c>
      <c r="C266" s="374"/>
      <c r="D266" s="375"/>
      <c r="E266" s="374"/>
      <c r="F266" s="374"/>
      <c r="G266" s="40"/>
      <c r="H266" s="40"/>
      <c r="I266" s="153">
        <f t="shared" si="17"/>
        <v>0</v>
      </c>
      <c r="J266" s="40"/>
    </row>
    <row r="267" spans="1:10" s="762" customFormat="1" ht="15.75" customHeight="1" outlineLevel="1">
      <c r="A267" s="762" t="str">
        <f t="shared" si="16"/>
        <v/>
      </c>
      <c r="B267" s="1281" t="s">
        <v>1398</v>
      </c>
      <c r="C267" s="374"/>
      <c r="D267" s="375"/>
      <c r="E267" s="374"/>
      <c r="F267" s="374"/>
      <c r="G267" s="40"/>
      <c r="H267" s="40"/>
      <c r="I267" s="153">
        <f t="shared" si="17"/>
        <v>0</v>
      </c>
      <c r="J267" s="40"/>
    </row>
    <row r="268" spans="1:10" s="762" customFormat="1" ht="15.75" customHeight="1" outlineLevel="1">
      <c r="A268" s="762" t="str">
        <f t="shared" si="16"/>
        <v/>
      </c>
      <c r="B268" s="1281" t="s">
        <v>1399</v>
      </c>
      <c r="C268" s="374"/>
      <c r="D268" s="375"/>
      <c r="E268" s="374"/>
      <c r="F268" s="374"/>
      <c r="G268" s="40"/>
      <c r="H268" s="40"/>
      <c r="I268" s="153">
        <f t="shared" si="17"/>
        <v>0</v>
      </c>
      <c r="J268" s="40"/>
    </row>
    <row r="269" spans="1:10" s="762" customFormat="1" ht="15.75" customHeight="1" outlineLevel="1">
      <c r="A269" s="762" t="str">
        <f t="shared" si="16"/>
        <v/>
      </c>
      <c r="B269" s="1281" t="s">
        <v>1400</v>
      </c>
      <c r="C269" s="374"/>
      <c r="D269" s="375"/>
      <c r="E269" s="374"/>
      <c r="F269" s="374"/>
      <c r="G269" s="40"/>
      <c r="H269" s="40"/>
      <c r="I269" s="153">
        <f t="shared" si="17"/>
        <v>0</v>
      </c>
      <c r="J269" s="40"/>
    </row>
    <row r="270" spans="1:10" s="762" customFormat="1" ht="15.75" customHeight="1" outlineLevel="1">
      <c r="A270" s="762" t="str">
        <f t="shared" si="16"/>
        <v/>
      </c>
      <c r="B270" s="1281" t="s">
        <v>1401</v>
      </c>
      <c r="C270" s="374"/>
      <c r="D270" s="375"/>
      <c r="E270" s="374"/>
      <c r="F270" s="374"/>
      <c r="G270" s="40"/>
      <c r="H270" s="40"/>
      <c r="I270" s="153">
        <f t="shared" si="17"/>
        <v>0</v>
      </c>
      <c r="J270" s="40"/>
    </row>
    <row r="271" spans="1:10" s="762" customFormat="1" ht="15.75" customHeight="1" outlineLevel="1">
      <c r="A271" s="762" t="str">
        <f t="shared" si="16"/>
        <v/>
      </c>
      <c r="B271" s="1281" t="s">
        <v>1402</v>
      </c>
      <c r="C271" s="374"/>
      <c r="D271" s="375"/>
      <c r="E271" s="374"/>
      <c r="F271" s="374"/>
      <c r="G271" s="40"/>
      <c r="H271" s="40"/>
      <c r="I271" s="153">
        <f t="shared" si="17"/>
        <v>0</v>
      </c>
      <c r="J271" s="40"/>
    </row>
    <row r="272" spans="1:10" s="762" customFormat="1" ht="15.75" customHeight="1" outlineLevel="1">
      <c r="A272" s="762" t="str">
        <f t="shared" si="16"/>
        <v/>
      </c>
      <c r="B272" s="1281" t="s">
        <v>1403</v>
      </c>
      <c r="C272" s="374"/>
      <c r="D272" s="375"/>
      <c r="E272" s="374"/>
      <c r="F272" s="374"/>
      <c r="G272" s="40"/>
      <c r="H272" s="40"/>
      <c r="I272" s="153">
        <f t="shared" si="17"/>
        <v>0</v>
      </c>
      <c r="J272" s="40"/>
    </row>
    <row r="273" spans="1:10" s="762" customFormat="1" ht="15.75" customHeight="1" outlineLevel="1">
      <c r="A273" s="762" t="str">
        <f t="shared" si="16"/>
        <v/>
      </c>
      <c r="B273" s="1281" t="s">
        <v>1404</v>
      </c>
      <c r="C273" s="374"/>
      <c r="D273" s="375"/>
      <c r="E273" s="374"/>
      <c r="F273" s="374"/>
      <c r="G273" s="40"/>
      <c r="H273" s="40"/>
      <c r="I273" s="153">
        <f t="shared" si="17"/>
        <v>0</v>
      </c>
      <c r="J273" s="40"/>
    </row>
    <row r="274" spans="1:10" s="762" customFormat="1" ht="15.75" customHeight="1" outlineLevel="1">
      <c r="A274" s="762" t="str">
        <f t="shared" si="16"/>
        <v/>
      </c>
      <c r="B274" s="1281" t="s">
        <v>1405</v>
      </c>
      <c r="C274" s="374"/>
      <c r="D274" s="375"/>
      <c r="E274" s="374"/>
      <c r="F274" s="374"/>
      <c r="G274" s="40"/>
      <c r="H274" s="40"/>
      <c r="I274" s="153">
        <f t="shared" si="17"/>
        <v>0</v>
      </c>
      <c r="J274" s="40"/>
    </row>
    <row r="275" spans="1:10" s="762" customFormat="1" ht="15.75" customHeight="1" outlineLevel="1">
      <c r="A275" s="762" t="str">
        <f t="shared" si="16"/>
        <v/>
      </c>
      <c r="B275" s="1281" t="s">
        <v>1406</v>
      </c>
      <c r="C275" s="374"/>
      <c r="D275" s="375"/>
      <c r="E275" s="374"/>
      <c r="F275" s="374"/>
      <c r="G275" s="40"/>
      <c r="H275" s="40"/>
      <c r="I275" s="153">
        <f t="shared" si="17"/>
        <v>0</v>
      </c>
      <c r="J275" s="40"/>
    </row>
    <row r="276" spans="1:10" s="762" customFormat="1" ht="15.75" customHeight="1" outlineLevel="1">
      <c r="A276" s="762" t="str">
        <f t="shared" ref="A276:A335" si="20">CONCATENATE(D276,E276,F276)</f>
        <v/>
      </c>
      <c r="B276" s="1281" t="s">
        <v>1407</v>
      </c>
      <c r="C276" s="374"/>
      <c r="D276" s="375"/>
      <c r="E276" s="374"/>
      <c r="F276" s="374"/>
      <c r="G276" s="40"/>
      <c r="H276" s="40"/>
      <c r="I276" s="153">
        <f t="shared" si="17"/>
        <v>0</v>
      </c>
      <c r="J276" s="40"/>
    </row>
    <row r="277" spans="1:10" s="762" customFormat="1" ht="15.75" customHeight="1" outlineLevel="1">
      <c r="A277" s="762" t="str">
        <f t="shared" si="20"/>
        <v/>
      </c>
      <c r="B277" s="1281" t="s">
        <v>1408</v>
      </c>
      <c r="C277" s="374"/>
      <c r="D277" s="375"/>
      <c r="E277" s="374"/>
      <c r="F277" s="374"/>
      <c r="G277" s="40"/>
      <c r="H277" s="40"/>
      <c r="I277" s="153">
        <f t="shared" si="17"/>
        <v>0</v>
      </c>
      <c r="J277" s="40"/>
    </row>
    <row r="278" spans="1:10" s="762" customFormat="1" ht="15.75" customHeight="1" outlineLevel="1">
      <c r="A278" s="762" t="str">
        <f t="shared" si="20"/>
        <v/>
      </c>
      <c r="B278" s="1281" t="s">
        <v>1409</v>
      </c>
      <c r="C278" s="374"/>
      <c r="D278" s="375"/>
      <c r="E278" s="374"/>
      <c r="F278" s="374"/>
      <c r="G278" s="40"/>
      <c r="H278" s="40"/>
      <c r="I278" s="153">
        <f t="shared" si="17"/>
        <v>0</v>
      </c>
      <c r="J278" s="40"/>
    </row>
    <row r="279" spans="1:10" s="762" customFormat="1" ht="15.75" customHeight="1" outlineLevel="1">
      <c r="A279" s="762" t="str">
        <f t="shared" si="20"/>
        <v/>
      </c>
      <c r="B279" s="1281" t="s">
        <v>1410</v>
      </c>
      <c r="C279" s="374"/>
      <c r="D279" s="375"/>
      <c r="E279" s="374"/>
      <c r="F279" s="374"/>
      <c r="G279" s="40"/>
      <c r="H279" s="40"/>
      <c r="I279" s="153">
        <f t="shared" si="17"/>
        <v>0</v>
      </c>
      <c r="J279" s="40"/>
    </row>
    <row r="280" spans="1:10" s="762" customFormat="1" ht="15.75" customHeight="1" outlineLevel="1">
      <c r="A280" s="762" t="str">
        <f t="shared" si="20"/>
        <v/>
      </c>
      <c r="B280" s="1281" t="s">
        <v>1411</v>
      </c>
      <c r="C280" s="374"/>
      <c r="D280" s="375"/>
      <c r="E280" s="374"/>
      <c r="F280" s="374"/>
      <c r="G280" s="40"/>
      <c r="H280" s="40"/>
      <c r="I280" s="153">
        <f t="shared" si="17"/>
        <v>0</v>
      </c>
      <c r="J280" s="40"/>
    </row>
    <row r="281" spans="1:10" s="762" customFormat="1" ht="15.75" customHeight="1" outlineLevel="1">
      <c r="A281" s="762" t="str">
        <f t="shared" si="20"/>
        <v/>
      </c>
      <c r="B281" s="1281" t="s">
        <v>1412</v>
      </c>
      <c r="C281" s="374"/>
      <c r="D281" s="375"/>
      <c r="E281" s="374"/>
      <c r="F281" s="374"/>
      <c r="G281" s="40"/>
      <c r="H281" s="40"/>
      <c r="I281" s="153">
        <f t="shared" si="17"/>
        <v>0</v>
      </c>
      <c r="J281" s="40"/>
    </row>
    <row r="282" spans="1:10" s="762" customFormat="1" ht="15.75" customHeight="1" outlineLevel="1">
      <c r="A282" s="762" t="str">
        <f t="shared" si="20"/>
        <v/>
      </c>
      <c r="B282" s="1281" t="s">
        <v>1413</v>
      </c>
      <c r="C282" s="374"/>
      <c r="D282" s="375"/>
      <c r="E282" s="374"/>
      <c r="F282" s="374"/>
      <c r="G282" s="40"/>
      <c r="H282" s="40"/>
      <c r="I282" s="153">
        <f t="shared" si="17"/>
        <v>0</v>
      </c>
      <c r="J282" s="40"/>
    </row>
    <row r="283" spans="1:10" s="762" customFormat="1" ht="15.75" customHeight="1" outlineLevel="1">
      <c r="A283" s="762" t="str">
        <f t="shared" si="20"/>
        <v/>
      </c>
      <c r="B283" s="1281" t="s">
        <v>1414</v>
      </c>
      <c r="C283" s="374"/>
      <c r="D283" s="375"/>
      <c r="E283" s="374"/>
      <c r="F283" s="374"/>
      <c r="G283" s="40"/>
      <c r="H283" s="40"/>
      <c r="I283" s="153">
        <f t="shared" si="17"/>
        <v>0</v>
      </c>
      <c r="J283" s="40"/>
    </row>
    <row r="284" spans="1:10" s="762" customFormat="1" ht="15.75" customHeight="1" outlineLevel="1">
      <c r="A284" s="762" t="str">
        <f t="shared" si="20"/>
        <v/>
      </c>
      <c r="B284" s="1281" t="s">
        <v>1415</v>
      </c>
      <c r="C284" s="374"/>
      <c r="D284" s="375"/>
      <c r="E284" s="374"/>
      <c r="F284" s="374"/>
      <c r="G284" s="40"/>
      <c r="H284" s="40"/>
      <c r="I284" s="153">
        <f t="shared" si="17"/>
        <v>0</v>
      </c>
      <c r="J284" s="40"/>
    </row>
    <row r="285" spans="1:10" s="762" customFormat="1" ht="15.75" customHeight="1" outlineLevel="1">
      <c r="A285" s="762" t="str">
        <f t="shared" si="20"/>
        <v/>
      </c>
      <c r="B285" s="1281" t="s">
        <v>1416</v>
      </c>
      <c r="C285" s="374"/>
      <c r="D285" s="375"/>
      <c r="E285" s="374"/>
      <c r="F285" s="374"/>
      <c r="G285" s="40"/>
      <c r="H285" s="40"/>
      <c r="I285" s="153">
        <f t="shared" si="17"/>
        <v>0</v>
      </c>
      <c r="J285" s="40"/>
    </row>
    <row r="286" spans="1:10" s="762" customFormat="1" ht="15.75" customHeight="1" outlineLevel="1">
      <c r="A286" s="762" t="str">
        <f t="shared" si="20"/>
        <v/>
      </c>
      <c r="B286" s="1281" t="s">
        <v>1417</v>
      </c>
      <c r="C286" s="374"/>
      <c r="D286" s="375"/>
      <c r="E286" s="374"/>
      <c r="F286" s="374"/>
      <c r="G286" s="40"/>
      <c r="H286" s="40"/>
      <c r="I286" s="153">
        <f t="shared" si="17"/>
        <v>0</v>
      </c>
      <c r="J286" s="40"/>
    </row>
    <row r="287" spans="1:10" s="762" customFormat="1" ht="15.75" customHeight="1" outlineLevel="1">
      <c r="A287" s="762" t="str">
        <f t="shared" si="20"/>
        <v/>
      </c>
      <c r="B287" s="1281" t="s">
        <v>1418</v>
      </c>
      <c r="C287" s="374"/>
      <c r="D287" s="375"/>
      <c r="E287" s="374"/>
      <c r="F287" s="374"/>
      <c r="G287" s="40"/>
      <c r="H287" s="40"/>
      <c r="I287" s="153">
        <f t="shared" si="17"/>
        <v>0</v>
      </c>
      <c r="J287" s="40"/>
    </row>
    <row r="288" spans="1:10" s="762" customFormat="1" ht="15.75" customHeight="1" outlineLevel="1">
      <c r="A288" s="762" t="str">
        <f t="shared" si="20"/>
        <v/>
      </c>
      <c r="B288" s="1281" t="s">
        <v>1419</v>
      </c>
      <c r="C288" s="374"/>
      <c r="D288" s="375"/>
      <c r="E288" s="374"/>
      <c r="F288" s="374"/>
      <c r="G288" s="40"/>
      <c r="H288" s="40"/>
      <c r="I288" s="153">
        <f t="shared" si="17"/>
        <v>0</v>
      </c>
      <c r="J288" s="40"/>
    </row>
    <row r="289" spans="1:10" s="762" customFormat="1" ht="15.75" customHeight="1" outlineLevel="1">
      <c r="A289" s="762" t="str">
        <f t="shared" si="20"/>
        <v/>
      </c>
      <c r="B289" s="1281" t="s">
        <v>1420</v>
      </c>
      <c r="C289" s="374"/>
      <c r="D289" s="375"/>
      <c r="E289" s="374"/>
      <c r="F289" s="374"/>
      <c r="G289" s="40"/>
      <c r="H289" s="40"/>
      <c r="I289" s="153">
        <f t="shared" si="17"/>
        <v>0</v>
      </c>
      <c r="J289" s="40"/>
    </row>
    <row r="290" spans="1:10" s="762" customFormat="1" ht="15.75" customHeight="1" outlineLevel="1">
      <c r="A290" s="762" t="str">
        <f t="shared" si="20"/>
        <v/>
      </c>
      <c r="B290" s="1281" t="s">
        <v>1421</v>
      </c>
      <c r="C290" s="374"/>
      <c r="D290" s="375"/>
      <c r="E290" s="374"/>
      <c r="F290" s="374"/>
      <c r="G290" s="40"/>
      <c r="H290" s="40"/>
      <c r="I290" s="153">
        <f t="shared" si="17"/>
        <v>0</v>
      </c>
      <c r="J290" s="40"/>
    </row>
    <row r="291" spans="1:10" s="762" customFormat="1" ht="15.75" customHeight="1" outlineLevel="1">
      <c r="A291" s="762" t="str">
        <f t="shared" si="20"/>
        <v/>
      </c>
      <c r="B291" s="1281" t="s">
        <v>1422</v>
      </c>
      <c r="C291" s="374"/>
      <c r="D291" s="375"/>
      <c r="E291" s="374"/>
      <c r="F291" s="374"/>
      <c r="G291" s="40"/>
      <c r="H291" s="40"/>
      <c r="I291" s="153">
        <f t="shared" si="17"/>
        <v>0</v>
      </c>
      <c r="J291" s="40"/>
    </row>
    <row r="292" spans="1:10" s="762" customFormat="1" ht="15.75" customHeight="1" outlineLevel="1">
      <c r="A292" s="762" t="str">
        <f t="shared" si="20"/>
        <v/>
      </c>
      <c r="B292" s="1281" t="s">
        <v>1423</v>
      </c>
      <c r="C292" s="374"/>
      <c r="D292" s="375"/>
      <c r="E292" s="374"/>
      <c r="F292" s="374"/>
      <c r="G292" s="40"/>
      <c r="H292" s="40"/>
      <c r="I292" s="153">
        <f t="shared" si="17"/>
        <v>0</v>
      </c>
      <c r="J292" s="40"/>
    </row>
    <row r="293" spans="1:10" s="762" customFormat="1" ht="15.75" customHeight="1" outlineLevel="1">
      <c r="A293" s="762" t="str">
        <f t="shared" si="20"/>
        <v/>
      </c>
      <c r="B293" s="1281" t="s">
        <v>1424</v>
      </c>
      <c r="C293" s="374"/>
      <c r="D293" s="375"/>
      <c r="E293" s="374"/>
      <c r="F293" s="374"/>
      <c r="G293" s="40"/>
      <c r="H293" s="40"/>
      <c r="I293" s="153">
        <f t="shared" si="17"/>
        <v>0</v>
      </c>
      <c r="J293" s="40"/>
    </row>
    <row r="294" spans="1:10" s="762" customFormat="1" ht="15.75" customHeight="1" outlineLevel="1">
      <c r="A294" s="762" t="str">
        <f t="shared" si="20"/>
        <v/>
      </c>
      <c r="B294" s="1281" t="s">
        <v>1425</v>
      </c>
      <c r="C294" s="374"/>
      <c r="D294" s="375"/>
      <c r="E294" s="374"/>
      <c r="F294" s="374"/>
      <c r="G294" s="40"/>
      <c r="H294" s="40"/>
      <c r="I294" s="153">
        <f t="shared" si="17"/>
        <v>0</v>
      </c>
      <c r="J294" s="40"/>
    </row>
    <row r="295" spans="1:10" s="762" customFormat="1" ht="15.75" customHeight="1" outlineLevel="1">
      <c r="A295" s="762" t="str">
        <f t="shared" si="20"/>
        <v/>
      </c>
      <c r="B295" s="1281" t="s">
        <v>1426</v>
      </c>
      <c r="C295" s="374"/>
      <c r="D295" s="375"/>
      <c r="E295" s="374"/>
      <c r="F295" s="374"/>
      <c r="G295" s="40"/>
      <c r="H295" s="40"/>
      <c r="I295" s="153">
        <f t="shared" si="17"/>
        <v>0</v>
      </c>
      <c r="J295" s="40"/>
    </row>
    <row r="296" spans="1:10" s="762" customFormat="1" ht="15.75" customHeight="1" outlineLevel="1">
      <c r="A296" s="762" t="str">
        <f t="shared" si="20"/>
        <v/>
      </c>
      <c r="B296" s="1281" t="s">
        <v>1427</v>
      </c>
      <c r="C296" s="374"/>
      <c r="D296" s="375"/>
      <c r="E296" s="374"/>
      <c r="F296" s="374"/>
      <c r="G296" s="40"/>
      <c r="H296" s="40"/>
      <c r="I296" s="153">
        <f t="shared" si="17"/>
        <v>0</v>
      </c>
      <c r="J296" s="40"/>
    </row>
    <row r="297" spans="1:10" s="762" customFormat="1" ht="15.75" customHeight="1" outlineLevel="1">
      <c r="A297" s="762" t="str">
        <f t="shared" si="20"/>
        <v/>
      </c>
      <c r="B297" s="1281" t="s">
        <v>1428</v>
      </c>
      <c r="C297" s="374"/>
      <c r="D297" s="375"/>
      <c r="E297" s="374"/>
      <c r="F297" s="374"/>
      <c r="G297" s="40"/>
      <c r="H297" s="40"/>
      <c r="I297" s="153">
        <f t="shared" si="17"/>
        <v>0</v>
      </c>
      <c r="J297" s="40"/>
    </row>
    <row r="298" spans="1:10" s="762" customFormat="1" ht="15.75" customHeight="1" outlineLevel="1">
      <c r="A298" s="762" t="str">
        <f t="shared" si="20"/>
        <v/>
      </c>
      <c r="B298" s="1281" t="s">
        <v>1429</v>
      </c>
      <c r="C298" s="374"/>
      <c r="D298" s="375"/>
      <c r="E298" s="374"/>
      <c r="F298" s="374"/>
      <c r="G298" s="40"/>
      <c r="H298" s="40"/>
      <c r="I298" s="153">
        <f t="shared" si="17"/>
        <v>0</v>
      </c>
      <c r="J298" s="40"/>
    </row>
    <row r="299" spans="1:10" s="762" customFormat="1" ht="15.75" customHeight="1" outlineLevel="1">
      <c r="A299" s="762" t="str">
        <f t="shared" si="20"/>
        <v/>
      </c>
      <c r="B299" s="1281" t="s">
        <v>1430</v>
      </c>
      <c r="C299" s="374"/>
      <c r="D299" s="375"/>
      <c r="E299" s="374"/>
      <c r="F299" s="374"/>
      <c r="G299" s="40"/>
      <c r="H299" s="40"/>
      <c r="I299" s="153">
        <f t="shared" ref="I299:I348" si="21">G299-H299</f>
        <v>0</v>
      </c>
      <c r="J299" s="40"/>
    </row>
    <row r="300" spans="1:10" s="762" customFormat="1" ht="15.75" customHeight="1" outlineLevel="1">
      <c r="A300" s="762" t="str">
        <f t="shared" si="20"/>
        <v/>
      </c>
      <c r="B300" s="1281" t="s">
        <v>1431</v>
      </c>
      <c r="C300" s="374"/>
      <c r="D300" s="375"/>
      <c r="E300" s="374"/>
      <c r="F300" s="374"/>
      <c r="G300" s="40"/>
      <c r="H300" s="40"/>
      <c r="I300" s="153">
        <f t="shared" si="21"/>
        <v>0</v>
      </c>
      <c r="J300" s="40"/>
    </row>
    <row r="301" spans="1:10" s="762" customFormat="1" ht="15.75" customHeight="1" outlineLevel="1">
      <c r="A301" s="762" t="str">
        <f t="shared" si="20"/>
        <v/>
      </c>
      <c r="B301" s="1281" t="s">
        <v>1432</v>
      </c>
      <c r="C301" s="374"/>
      <c r="D301" s="375"/>
      <c r="E301" s="374"/>
      <c r="F301" s="374"/>
      <c r="G301" s="40"/>
      <c r="H301" s="40"/>
      <c r="I301" s="153">
        <f t="shared" si="21"/>
        <v>0</v>
      </c>
      <c r="J301" s="40"/>
    </row>
    <row r="302" spans="1:10" s="762" customFormat="1" ht="15.75" customHeight="1" outlineLevel="1">
      <c r="A302" s="762" t="str">
        <f t="shared" si="20"/>
        <v/>
      </c>
      <c r="B302" s="1281" t="s">
        <v>1433</v>
      </c>
      <c r="C302" s="374"/>
      <c r="D302" s="375"/>
      <c r="E302" s="374"/>
      <c r="F302" s="374"/>
      <c r="G302" s="40"/>
      <c r="H302" s="40"/>
      <c r="I302" s="153">
        <f t="shared" si="21"/>
        <v>0</v>
      </c>
      <c r="J302" s="40"/>
    </row>
    <row r="303" spans="1:10" s="762" customFormat="1" ht="15.75" customHeight="1" outlineLevel="1">
      <c r="A303" s="762" t="str">
        <f t="shared" si="20"/>
        <v/>
      </c>
      <c r="B303" s="1281" t="s">
        <v>1434</v>
      </c>
      <c r="C303" s="374"/>
      <c r="D303" s="375"/>
      <c r="E303" s="374"/>
      <c r="F303" s="374"/>
      <c r="G303" s="40"/>
      <c r="H303" s="40"/>
      <c r="I303" s="153">
        <f t="shared" si="21"/>
        <v>0</v>
      </c>
      <c r="J303" s="40"/>
    </row>
    <row r="304" spans="1:10" s="762" customFormat="1" ht="15.75" customHeight="1" outlineLevel="1">
      <c r="A304" s="762" t="str">
        <f t="shared" si="20"/>
        <v/>
      </c>
      <c r="B304" s="1281" t="s">
        <v>1435</v>
      </c>
      <c r="C304" s="374"/>
      <c r="D304" s="375"/>
      <c r="E304" s="374"/>
      <c r="F304" s="374"/>
      <c r="G304" s="40"/>
      <c r="H304" s="40"/>
      <c r="I304" s="153">
        <f t="shared" si="21"/>
        <v>0</v>
      </c>
      <c r="J304" s="40"/>
    </row>
    <row r="305" spans="1:10" s="762" customFormat="1" ht="15.75" customHeight="1" outlineLevel="1">
      <c r="A305" s="762" t="str">
        <f t="shared" si="20"/>
        <v/>
      </c>
      <c r="B305" s="1281" t="s">
        <v>1436</v>
      </c>
      <c r="C305" s="374"/>
      <c r="D305" s="375"/>
      <c r="E305" s="374"/>
      <c r="F305" s="374"/>
      <c r="G305" s="40"/>
      <c r="H305" s="40"/>
      <c r="I305" s="153">
        <f t="shared" si="21"/>
        <v>0</v>
      </c>
      <c r="J305" s="40"/>
    </row>
    <row r="306" spans="1:10" s="762" customFormat="1" ht="15.75" customHeight="1" outlineLevel="1">
      <c r="A306" s="762" t="str">
        <f t="shared" si="20"/>
        <v/>
      </c>
      <c r="B306" s="1281" t="s">
        <v>1437</v>
      </c>
      <c r="C306" s="374"/>
      <c r="D306" s="375"/>
      <c r="E306" s="374"/>
      <c r="F306" s="374"/>
      <c r="G306" s="40"/>
      <c r="H306" s="40"/>
      <c r="I306" s="153">
        <f t="shared" si="21"/>
        <v>0</v>
      </c>
      <c r="J306" s="40"/>
    </row>
    <row r="307" spans="1:10" s="762" customFormat="1" ht="15.75" customHeight="1" outlineLevel="1">
      <c r="A307" s="762" t="str">
        <f t="shared" si="20"/>
        <v/>
      </c>
      <c r="B307" s="1281" t="s">
        <v>1438</v>
      </c>
      <c r="C307" s="374"/>
      <c r="D307" s="375"/>
      <c r="E307" s="374"/>
      <c r="F307" s="374"/>
      <c r="G307" s="40"/>
      <c r="H307" s="40"/>
      <c r="I307" s="153">
        <f t="shared" si="21"/>
        <v>0</v>
      </c>
      <c r="J307" s="40"/>
    </row>
    <row r="308" spans="1:10" s="762" customFormat="1" ht="15.75" customHeight="1" outlineLevel="1">
      <c r="A308" s="762" t="str">
        <f t="shared" si="20"/>
        <v/>
      </c>
      <c r="B308" s="1281" t="s">
        <v>1439</v>
      </c>
      <c r="C308" s="374"/>
      <c r="D308" s="375"/>
      <c r="E308" s="374"/>
      <c r="F308" s="374"/>
      <c r="G308" s="40"/>
      <c r="H308" s="40"/>
      <c r="I308" s="153">
        <f t="shared" si="21"/>
        <v>0</v>
      </c>
      <c r="J308" s="40"/>
    </row>
    <row r="309" spans="1:10" s="762" customFormat="1" ht="16.5" customHeight="1" outlineLevel="1">
      <c r="A309" s="762" t="str">
        <f t="shared" si="20"/>
        <v/>
      </c>
      <c r="B309" s="1281" t="s">
        <v>1440</v>
      </c>
      <c r="C309" s="374"/>
      <c r="D309" s="375"/>
      <c r="E309" s="374"/>
      <c r="F309" s="374"/>
      <c r="G309" s="40"/>
      <c r="H309" s="40"/>
      <c r="I309" s="153">
        <f t="shared" si="21"/>
        <v>0</v>
      </c>
      <c r="J309" s="40"/>
    </row>
    <row r="310" spans="1:10" s="762" customFormat="1" ht="15.75" customHeight="1" outlineLevel="1">
      <c r="A310" s="762" t="str">
        <f t="shared" si="20"/>
        <v/>
      </c>
      <c r="B310" s="1281" t="s">
        <v>1441</v>
      </c>
      <c r="C310" s="374"/>
      <c r="D310" s="375"/>
      <c r="E310" s="374"/>
      <c r="F310" s="374"/>
      <c r="G310" s="40"/>
      <c r="H310" s="40"/>
      <c r="I310" s="153">
        <f t="shared" si="21"/>
        <v>0</v>
      </c>
      <c r="J310" s="40"/>
    </row>
    <row r="311" spans="1:10" s="762" customFormat="1" ht="15.75" customHeight="1" outlineLevel="1">
      <c r="A311" s="762" t="str">
        <f t="shared" si="20"/>
        <v/>
      </c>
      <c r="B311" s="1281" t="s">
        <v>1442</v>
      </c>
      <c r="C311" s="374"/>
      <c r="D311" s="375"/>
      <c r="E311" s="374"/>
      <c r="F311" s="374"/>
      <c r="G311" s="40"/>
      <c r="H311" s="40"/>
      <c r="I311" s="153">
        <f t="shared" si="21"/>
        <v>0</v>
      </c>
      <c r="J311" s="40"/>
    </row>
    <row r="312" spans="1:10" s="762" customFormat="1" ht="15.75" customHeight="1" outlineLevel="1">
      <c r="A312" s="762" t="str">
        <f t="shared" si="20"/>
        <v/>
      </c>
      <c r="B312" s="1281" t="s">
        <v>1443</v>
      </c>
      <c r="C312" s="374"/>
      <c r="D312" s="375"/>
      <c r="E312" s="374"/>
      <c r="F312" s="374"/>
      <c r="G312" s="40"/>
      <c r="H312" s="40"/>
      <c r="I312" s="153">
        <f t="shared" si="21"/>
        <v>0</v>
      </c>
      <c r="J312" s="40"/>
    </row>
    <row r="313" spans="1:10" s="762" customFormat="1" ht="15.75" customHeight="1" outlineLevel="1">
      <c r="A313" s="762" t="str">
        <f t="shared" si="20"/>
        <v/>
      </c>
      <c r="B313" s="1281" t="s">
        <v>1444</v>
      </c>
      <c r="C313" s="374"/>
      <c r="D313" s="375"/>
      <c r="E313" s="374"/>
      <c r="F313" s="374"/>
      <c r="G313" s="40"/>
      <c r="H313" s="40"/>
      <c r="I313" s="153">
        <f t="shared" si="21"/>
        <v>0</v>
      </c>
      <c r="J313" s="40"/>
    </row>
    <row r="314" spans="1:10" s="762" customFormat="1" ht="15.75" customHeight="1" outlineLevel="1">
      <c r="A314" s="762" t="str">
        <f t="shared" si="20"/>
        <v/>
      </c>
      <c r="B314" s="1281" t="s">
        <v>1445</v>
      </c>
      <c r="C314" s="374"/>
      <c r="D314" s="375"/>
      <c r="E314" s="374"/>
      <c r="F314" s="374"/>
      <c r="G314" s="40"/>
      <c r="H314" s="40"/>
      <c r="I314" s="153">
        <f t="shared" si="21"/>
        <v>0</v>
      </c>
      <c r="J314" s="40"/>
    </row>
    <row r="315" spans="1:10" s="762" customFormat="1" ht="15.75" customHeight="1" outlineLevel="1">
      <c r="A315" s="762" t="str">
        <f t="shared" si="20"/>
        <v/>
      </c>
      <c r="B315" s="1281" t="s">
        <v>1446</v>
      </c>
      <c r="C315" s="374"/>
      <c r="D315" s="375"/>
      <c r="E315" s="374"/>
      <c r="F315" s="374"/>
      <c r="G315" s="40"/>
      <c r="H315" s="40"/>
      <c r="I315" s="153">
        <f t="shared" si="21"/>
        <v>0</v>
      </c>
      <c r="J315" s="40"/>
    </row>
    <row r="316" spans="1:10" s="762" customFormat="1" ht="15.75" customHeight="1" outlineLevel="1">
      <c r="A316" s="762" t="str">
        <f t="shared" si="20"/>
        <v/>
      </c>
      <c r="B316" s="1281" t="s">
        <v>1447</v>
      </c>
      <c r="C316" s="374"/>
      <c r="D316" s="375"/>
      <c r="E316" s="374"/>
      <c r="F316" s="374"/>
      <c r="G316" s="40"/>
      <c r="H316" s="40"/>
      <c r="I316" s="153">
        <f t="shared" si="21"/>
        <v>0</v>
      </c>
      <c r="J316" s="40"/>
    </row>
    <row r="317" spans="1:10" s="762" customFormat="1" ht="15.75" customHeight="1" outlineLevel="1">
      <c r="A317" s="762" t="str">
        <f t="shared" si="20"/>
        <v/>
      </c>
      <c r="B317" s="1281" t="s">
        <v>1448</v>
      </c>
      <c r="C317" s="374"/>
      <c r="D317" s="375"/>
      <c r="E317" s="374"/>
      <c r="F317" s="374"/>
      <c r="G317" s="40"/>
      <c r="H317" s="40"/>
      <c r="I317" s="153">
        <f t="shared" si="21"/>
        <v>0</v>
      </c>
      <c r="J317" s="40"/>
    </row>
    <row r="318" spans="1:10" s="762" customFormat="1" ht="15.75" customHeight="1" outlineLevel="1">
      <c r="A318" s="762" t="str">
        <f t="shared" si="20"/>
        <v/>
      </c>
      <c r="B318" s="1281" t="s">
        <v>1449</v>
      </c>
      <c r="C318" s="374"/>
      <c r="D318" s="375"/>
      <c r="E318" s="374"/>
      <c r="F318" s="374"/>
      <c r="G318" s="40"/>
      <c r="H318" s="40"/>
      <c r="I318" s="153">
        <f t="shared" si="21"/>
        <v>0</v>
      </c>
      <c r="J318" s="40"/>
    </row>
    <row r="319" spans="1:10" s="762" customFormat="1" ht="15.75" customHeight="1" outlineLevel="1">
      <c r="A319" s="762" t="str">
        <f t="shared" si="20"/>
        <v/>
      </c>
      <c r="B319" s="1281" t="s">
        <v>1450</v>
      </c>
      <c r="C319" s="374"/>
      <c r="D319" s="375"/>
      <c r="E319" s="374"/>
      <c r="F319" s="374"/>
      <c r="G319" s="40"/>
      <c r="H319" s="40"/>
      <c r="I319" s="153">
        <f t="shared" si="21"/>
        <v>0</v>
      </c>
      <c r="J319" s="40"/>
    </row>
    <row r="320" spans="1:10" s="762" customFormat="1" ht="15.75" customHeight="1" outlineLevel="1">
      <c r="A320" s="762" t="str">
        <f t="shared" si="20"/>
        <v/>
      </c>
      <c r="B320" s="1281" t="s">
        <v>1451</v>
      </c>
      <c r="C320" s="374"/>
      <c r="D320" s="375"/>
      <c r="E320" s="374"/>
      <c r="F320" s="374"/>
      <c r="G320" s="40"/>
      <c r="H320" s="40"/>
      <c r="I320" s="153">
        <f t="shared" si="21"/>
        <v>0</v>
      </c>
      <c r="J320" s="40"/>
    </row>
    <row r="321" spans="1:10" s="762" customFormat="1" ht="15.75" customHeight="1" outlineLevel="1">
      <c r="A321" s="762" t="str">
        <f t="shared" si="20"/>
        <v/>
      </c>
      <c r="B321" s="1281" t="s">
        <v>1452</v>
      </c>
      <c r="C321" s="374"/>
      <c r="D321" s="375"/>
      <c r="E321" s="374"/>
      <c r="F321" s="374"/>
      <c r="G321" s="40"/>
      <c r="H321" s="40"/>
      <c r="I321" s="153">
        <f t="shared" si="21"/>
        <v>0</v>
      </c>
      <c r="J321" s="40"/>
    </row>
    <row r="322" spans="1:10" s="762" customFormat="1" ht="15.75" customHeight="1" outlineLevel="1">
      <c r="A322" s="762" t="str">
        <f t="shared" si="20"/>
        <v/>
      </c>
      <c r="B322" s="1281" t="s">
        <v>1453</v>
      </c>
      <c r="C322" s="374"/>
      <c r="D322" s="375"/>
      <c r="E322" s="374"/>
      <c r="F322" s="374"/>
      <c r="G322" s="40"/>
      <c r="H322" s="40"/>
      <c r="I322" s="153">
        <f t="shared" si="21"/>
        <v>0</v>
      </c>
      <c r="J322" s="40"/>
    </row>
    <row r="323" spans="1:10" s="762" customFormat="1" ht="15.75" customHeight="1" outlineLevel="1">
      <c r="A323" s="762" t="str">
        <f t="shared" si="20"/>
        <v/>
      </c>
      <c r="B323" s="1281" t="s">
        <v>1454</v>
      </c>
      <c r="C323" s="374"/>
      <c r="D323" s="375"/>
      <c r="E323" s="374"/>
      <c r="F323" s="374"/>
      <c r="G323" s="40"/>
      <c r="H323" s="40"/>
      <c r="I323" s="153">
        <f t="shared" si="21"/>
        <v>0</v>
      </c>
      <c r="J323" s="40"/>
    </row>
    <row r="324" spans="1:10" s="762" customFormat="1" ht="15.75" customHeight="1" outlineLevel="1">
      <c r="A324" s="762" t="str">
        <f t="shared" si="20"/>
        <v/>
      </c>
      <c r="B324" s="1281" t="s">
        <v>1455</v>
      </c>
      <c r="C324" s="374"/>
      <c r="D324" s="375"/>
      <c r="E324" s="374"/>
      <c r="F324" s="374"/>
      <c r="G324" s="40"/>
      <c r="H324" s="40"/>
      <c r="I324" s="153">
        <f t="shared" si="21"/>
        <v>0</v>
      </c>
      <c r="J324" s="40"/>
    </row>
    <row r="325" spans="1:10" s="762" customFormat="1" ht="15.75" customHeight="1" outlineLevel="1">
      <c r="A325" s="762" t="str">
        <f t="shared" si="20"/>
        <v/>
      </c>
      <c r="B325" s="1281" t="s">
        <v>1456</v>
      </c>
      <c r="C325" s="374"/>
      <c r="D325" s="375"/>
      <c r="E325" s="374"/>
      <c r="F325" s="374"/>
      <c r="G325" s="40"/>
      <c r="H325" s="40"/>
      <c r="I325" s="153">
        <f t="shared" si="21"/>
        <v>0</v>
      </c>
      <c r="J325" s="40"/>
    </row>
    <row r="326" spans="1:10" s="762" customFormat="1" ht="15.75" customHeight="1" outlineLevel="1">
      <c r="A326" s="762" t="str">
        <f t="shared" si="20"/>
        <v/>
      </c>
      <c r="B326" s="1281" t="s">
        <v>1457</v>
      </c>
      <c r="C326" s="374"/>
      <c r="D326" s="375"/>
      <c r="E326" s="374"/>
      <c r="F326" s="374"/>
      <c r="G326" s="40"/>
      <c r="H326" s="40"/>
      <c r="I326" s="153">
        <f t="shared" si="21"/>
        <v>0</v>
      </c>
      <c r="J326" s="40"/>
    </row>
    <row r="327" spans="1:10" s="762" customFormat="1" ht="15.75" customHeight="1" outlineLevel="1">
      <c r="A327" s="762" t="str">
        <f t="shared" si="20"/>
        <v/>
      </c>
      <c r="B327" s="1281" t="s">
        <v>1458</v>
      </c>
      <c r="C327" s="374"/>
      <c r="D327" s="375"/>
      <c r="E327" s="374"/>
      <c r="F327" s="374"/>
      <c r="G327" s="40"/>
      <c r="H327" s="40"/>
      <c r="I327" s="153">
        <f t="shared" si="21"/>
        <v>0</v>
      </c>
      <c r="J327" s="40"/>
    </row>
    <row r="328" spans="1:10" s="762" customFormat="1" ht="15.75" customHeight="1" outlineLevel="1">
      <c r="A328" s="762" t="str">
        <f t="shared" si="20"/>
        <v/>
      </c>
      <c r="B328" s="1281" t="s">
        <v>1459</v>
      </c>
      <c r="C328" s="374"/>
      <c r="D328" s="375"/>
      <c r="E328" s="374"/>
      <c r="F328" s="374"/>
      <c r="G328" s="40"/>
      <c r="H328" s="40"/>
      <c r="I328" s="153">
        <f t="shared" si="21"/>
        <v>0</v>
      </c>
      <c r="J328" s="40"/>
    </row>
    <row r="329" spans="1:10" s="762" customFormat="1" ht="15.75" customHeight="1" outlineLevel="1">
      <c r="A329" s="762" t="str">
        <f t="shared" si="20"/>
        <v/>
      </c>
      <c r="B329" s="1281" t="s">
        <v>1460</v>
      </c>
      <c r="C329" s="374"/>
      <c r="D329" s="375"/>
      <c r="E329" s="374"/>
      <c r="F329" s="374"/>
      <c r="G329" s="40"/>
      <c r="H329" s="40"/>
      <c r="I329" s="153">
        <f t="shared" si="21"/>
        <v>0</v>
      </c>
      <c r="J329" s="40"/>
    </row>
    <row r="330" spans="1:10" s="762" customFormat="1" ht="15.75" customHeight="1" outlineLevel="1">
      <c r="A330" s="762" t="str">
        <f t="shared" si="20"/>
        <v/>
      </c>
      <c r="B330" s="1281" t="s">
        <v>1461</v>
      </c>
      <c r="C330" s="374"/>
      <c r="D330" s="375"/>
      <c r="E330" s="374"/>
      <c r="F330" s="374"/>
      <c r="G330" s="40"/>
      <c r="H330" s="40"/>
      <c r="I330" s="153">
        <f t="shared" si="21"/>
        <v>0</v>
      </c>
      <c r="J330" s="40"/>
    </row>
    <row r="331" spans="1:10" s="762" customFormat="1" ht="15.75" customHeight="1" outlineLevel="1">
      <c r="A331" s="762" t="str">
        <f t="shared" si="20"/>
        <v/>
      </c>
      <c r="B331" s="1281" t="s">
        <v>1462</v>
      </c>
      <c r="C331" s="374"/>
      <c r="D331" s="375"/>
      <c r="E331" s="374"/>
      <c r="F331" s="374"/>
      <c r="G331" s="40"/>
      <c r="H331" s="40"/>
      <c r="I331" s="153">
        <f t="shared" si="21"/>
        <v>0</v>
      </c>
      <c r="J331" s="40"/>
    </row>
    <row r="332" spans="1:10" s="762" customFormat="1" ht="15.75" customHeight="1" outlineLevel="1">
      <c r="A332" s="762" t="str">
        <f t="shared" si="20"/>
        <v/>
      </c>
      <c r="B332" s="1281" t="s">
        <v>1463</v>
      </c>
      <c r="C332" s="374"/>
      <c r="D332" s="375"/>
      <c r="E332" s="374"/>
      <c r="F332" s="374"/>
      <c r="G332" s="40"/>
      <c r="H332" s="40"/>
      <c r="I332" s="153">
        <f t="shared" si="21"/>
        <v>0</v>
      </c>
      <c r="J332" s="40"/>
    </row>
    <row r="333" spans="1:10" s="762" customFormat="1" ht="15.75" customHeight="1" outlineLevel="1">
      <c r="A333" s="762" t="str">
        <f t="shared" si="20"/>
        <v/>
      </c>
      <c r="B333" s="1281" t="s">
        <v>1464</v>
      </c>
      <c r="C333" s="374"/>
      <c r="D333" s="375"/>
      <c r="E333" s="374"/>
      <c r="F333" s="374"/>
      <c r="G333" s="40"/>
      <c r="H333" s="40"/>
      <c r="I333" s="153">
        <f t="shared" si="21"/>
        <v>0</v>
      </c>
      <c r="J333" s="40"/>
    </row>
    <row r="334" spans="1:10" s="762" customFormat="1" ht="15.75" customHeight="1" outlineLevel="1">
      <c r="A334" s="762" t="str">
        <f t="shared" si="20"/>
        <v/>
      </c>
      <c r="B334" s="1281" t="s">
        <v>1465</v>
      </c>
      <c r="C334" s="374"/>
      <c r="D334" s="375"/>
      <c r="E334" s="374"/>
      <c r="F334" s="374"/>
      <c r="G334" s="40"/>
      <c r="H334" s="40"/>
      <c r="I334" s="153">
        <f t="shared" si="21"/>
        <v>0</v>
      </c>
      <c r="J334" s="40"/>
    </row>
    <row r="335" spans="1:10" s="374" customFormat="1" ht="15.75" customHeight="1" outlineLevel="1">
      <c r="A335" s="762" t="str">
        <f t="shared" si="20"/>
        <v/>
      </c>
      <c r="B335" s="1281" t="s">
        <v>1466</v>
      </c>
      <c r="D335" s="800"/>
      <c r="F335" s="425"/>
      <c r="G335" s="40"/>
      <c r="H335" s="40"/>
      <c r="I335" s="153">
        <f t="shared" si="21"/>
        <v>0</v>
      </c>
      <c r="J335" s="40"/>
    </row>
    <row r="336" spans="1:10" s="762" customFormat="1" ht="15.75" customHeight="1" outlineLevel="1">
      <c r="A336" s="762" t="str">
        <f t="shared" ref="A336:A351" si="22">CONCATENATE(D336,E336,F336)</f>
        <v/>
      </c>
      <c r="B336" s="1281" t="s">
        <v>1467</v>
      </c>
      <c r="C336" s="374"/>
      <c r="D336" s="375"/>
      <c r="E336" s="374"/>
      <c r="F336" s="374"/>
      <c r="G336" s="40"/>
      <c r="H336" s="40"/>
      <c r="I336" s="153">
        <f t="shared" si="21"/>
        <v>0</v>
      </c>
      <c r="J336" s="40"/>
    </row>
    <row r="337" spans="1:10" s="762" customFormat="1" ht="15.75" customHeight="1" outlineLevel="1">
      <c r="A337" s="762" t="str">
        <f t="shared" si="22"/>
        <v/>
      </c>
      <c r="B337" s="1281" t="s">
        <v>1468</v>
      </c>
      <c r="C337" s="374"/>
      <c r="D337" s="375"/>
      <c r="E337" s="374"/>
      <c r="F337" s="374"/>
      <c r="G337" s="40"/>
      <c r="H337" s="40"/>
      <c r="I337" s="153">
        <f t="shared" si="21"/>
        <v>0</v>
      </c>
      <c r="J337" s="40"/>
    </row>
    <row r="338" spans="1:10" s="762" customFormat="1" ht="15.75" customHeight="1" outlineLevel="1">
      <c r="A338" s="762" t="str">
        <f t="shared" si="22"/>
        <v/>
      </c>
      <c r="B338" s="1281" t="s">
        <v>1469</v>
      </c>
      <c r="C338" s="374"/>
      <c r="D338" s="375"/>
      <c r="E338" s="374"/>
      <c r="F338" s="374"/>
      <c r="G338" s="40"/>
      <c r="H338" s="40"/>
      <c r="I338" s="153">
        <f t="shared" si="21"/>
        <v>0</v>
      </c>
      <c r="J338" s="40"/>
    </row>
    <row r="339" spans="1:10" s="762" customFormat="1" ht="15.75" customHeight="1" outlineLevel="1">
      <c r="A339" s="762" t="str">
        <f t="shared" ref="A339:A345" si="23">CONCATENATE(D339,E339,F339)</f>
        <v/>
      </c>
      <c r="B339" s="1281" t="s">
        <v>1470</v>
      </c>
      <c r="C339" s="374"/>
      <c r="D339" s="375"/>
      <c r="E339" s="374"/>
      <c r="F339" s="374"/>
      <c r="G339" s="40"/>
      <c r="H339" s="40"/>
      <c r="I339" s="153">
        <f t="shared" si="21"/>
        <v>0</v>
      </c>
      <c r="J339" s="40"/>
    </row>
    <row r="340" spans="1:10" s="762" customFormat="1" ht="15.75" customHeight="1" outlineLevel="1">
      <c r="A340" s="762" t="str">
        <f t="shared" si="23"/>
        <v/>
      </c>
      <c r="B340" s="1281" t="s">
        <v>1471</v>
      </c>
      <c r="C340" s="374"/>
      <c r="D340" s="375"/>
      <c r="E340" s="374"/>
      <c r="F340" s="374"/>
      <c r="G340" s="40"/>
      <c r="H340" s="40"/>
      <c r="I340" s="153">
        <f t="shared" si="21"/>
        <v>0</v>
      </c>
      <c r="J340" s="40"/>
    </row>
    <row r="341" spans="1:10" s="762" customFormat="1" ht="15.75" customHeight="1" outlineLevel="1">
      <c r="A341" s="762" t="str">
        <f t="shared" si="23"/>
        <v/>
      </c>
      <c r="B341" s="1281" t="s">
        <v>1472</v>
      </c>
      <c r="C341" s="374"/>
      <c r="D341" s="375"/>
      <c r="E341" s="374"/>
      <c r="F341" s="374"/>
      <c r="G341" s="40"/>
      <c r="H341" s="40"/>
      <c r="I341" s="153">
        <f t="shared" si="21"/>
        <v>0</v>
      </c>
      <c r="J341" s="40"/>
    </row>
    <row r="342" spans="1:10" s="762" customFormat="1" ht="15.75" customHeight="1" outlineLevel="1">
      <c r="A342" s="762" t="str">
        <f t="shared" si="23"/>
        <v/>
      </c>
      <c r="B342" s="1281" t="s">
        <v>1473</v>
      </c>
      <c r="C342" s="374"/>
      <c r="D342" s="375"/>
      <c r="E342" s="374"/>
      <c r="F342" s="374"/>
      <c r="G342" s="40"/>
      <c r="H342" s="40"/>
      <c r="I342" s="153">
        <f t="shared" si="21"/>
        <v>0</v>
      </c>
      <c r="J342" s="40"/>
    </row>
    <row r="343" spans="1:10" s="762" customFormat="1" ht="15.75" customHeight="1" outlineLevel="1">
      <c r="A343" s="762" t="str">
        <f t="shared" si="23"/>
        <v/>
      </c>
      <c r="B343" s="1281" t="s">
        <v>1474</v>
      </c>
      <c r="C343" s="374"/>
      <c r="D343" s="375"/>
      <c r="E343" s="374"/>
      <c r="F343" s="374"/>
      <c r="G343" s="40"/>
      <c r="H343" s="40"/>
      <c r="I343" s="153">
        <f t="shared" si="21"/>
        <v>0</v>
      </c>
      <c r="J343" s="40"/>
    </row>
    <row r="344" spans="1:10" s="762" customFormat="1" ht="15.75" customHeight="1" outlineLevel="1">
      <c r="A344" s="762" t="str">
        <f t="shared" si="23"/>
        <v/>
      </c>
      <c r="B344" s="1281" t="s">
        <v>1475</v>
      </c>
      <c r="C344" s="374"/>
      <c r="D344" s="375"/>
      <c r="E344" s="374"/>
      <c r="F344" s="374"/>
      <c r="G344" s="40"/>
      <c r="H344" s="40"/>
      <c r="I344" s="153">
        <f t="shared" si="21"/>
        <v>0</v>
      </c>
      <c r="J344" s="40"/>
    </row>
    <row r="345" spans="1:10" s="374" customFormat="1" ht="15.75" customHeight="1" outlineLevel="1">
      <c r="A345" s="762" t="str">
        <f t="shared" si="23"/>
        <v/>
      </c>
      <c r="B345" s="1281" t="s">
        <v>1476</v>
      </c>
      <c r="D345" s="389"/>
      <c r="F345" s="390"/>
      <c r="G345" s="40"/>
      <c r="H345" s="40"/>
      <c r="I345" s="153">
        <f t="shared" si="21"/>
        <v>0</v>
      </c>
      <c r="J345" s="40"/>
    </row>
    <row r="346" spans="1:10" s="762" customFormat="1" ht="15.75" customHeight="1" outlineLevel="1">
      <c r="A346" s="762" t="str">
        <f t="shared" si="22"/>
        <v/>
      </c>
      <c r="B346" s="1281" t="s">
        <v>1477</v>
      </c>
      <c r="C346" s="374"/>
      <c r="D346" s="375"/>
      <c r="E346" s="374"/>
      <c r="F346" s="374"/>
      <c r="G346" s="40"/>
      <c r="H346" s="40"/>
      <c r="I346" s="153">
        <f t="shared" si="21"/>
        <v>0</v>
      </c>
      <c r="J346" s="40"/>
    </row>
    <row r="347" spans="1:10" s="762" customFormat="1" ht="15.75" customHeight="1" outlineLevel="1">
      <c r="A347" s="762" t="str">
        <f t="shared" si="22"/>
        <v/>
      </c>
      <c r="B347" s="1281" t="s">
        <v>1478</v>
      </c>
      <c r="C347" s="374"/>
      <c r="D347" s="375"/>
      <c r="E347" s="374"/>
      <c r="F347" s="810"/>
      <c r="G347" s="40"/>
      <c r="H347" s="40"/>
      <c r="I347" s="153">
        <f t="shared" si="21"/>
        <v>0</v>
      </c>
      <c r="J347" s="40"/>
    </row>
    <row r="348" spans="1:10" s="762" customFormat="1" ht="15.75" customHeight="1" outlineLevel="1">
      <c r="A348" s="762" t="str">
        <f t="shared" si="22"/>
        <v/>
      </c>
      <c r="B348" s="1281" t="s">
        <v>1479</v>
      </c>
      <c r="C348" s="374"/>
      <c r="D348" s="375"/>
      <c r="E348" s="374"/>
      <c r="F348" s="374"/>
      <c r="G348" s="40"/>
      <c r="H348" s="40"/>
      <c r="I348" s="153">
        <f t="shared" si="21"/>
        <v>0</v>
      </c>
      <c r="J348" s="40"/>
    </row>
    <row r="349" spans="1:10" s="762" customFormat="1" ht="15.75" customHeight="1" outlineLevel="1">
      <c r="A349" s="762" t="str">
        <f t="shared" si="22"/>
        <v/>
      </c>
      <c r="B349" s="1281" t="s">
        <v>1480</v>
      </c>
      <c r="C349" s="374"/>
      <c r="D349" s="375"/>
      <c r="E349" s="374"/>
      <c r="F349" s="374"/>
      <c r="G349" s="40"/>
      <c r="H349" s="40"/>
      <c r="I349" s="149">
        <f>G349-H349</f>
        <v>0</v>
      </c>
      <c r="J349" s="40"/>
    </row>
    <row r="350" spans="1:10" s="762" customFormat="1" ht="15.75" customHeight="1" outlineLevel="1">
      <c r="A350" s="762" t="str">
        <f t="shared" si="22"/>
        <v/>
      </c>
      <c r="B350" s="1281" t="s">
        <v>1481</v>
      </c>
      <c r="C350" s="374"/>
      <c r="D350" s="375"/>
      <c r="E350" s="374"/>
      <c r="F350" s="374"/>
      <c r="G350" s="40"/>
      <c r="H350" s="40"/>
      <c r="I350" s="149">
        <f>G350-H350</f>
        <v>0</v>
      </c>
      <c r="J350" s="40"/>
    </row>
    <row r="351" spans="1:10" s="762" customFormat="1" ht="15.75" customHeight="1" outlineLevel="1">
      <c r="A351" s="762" t="str">
        <f t="shared" si="22"/>
        <v/>
      </c>
      <c r="B351" s="1281" t="s">
        <v>1482</v>
      </c>
      <c r="C351" s="374"/>
      <c r="D351" s="375"/>
      <c r="E351" s="374"/>
      <c r="F351" s="374"/>
      <c r="G351" s="40"/>
      <c r="H351" s="40"/>
      <c r="I351" s="149">
        <f>G351-H351</f>
        <v>0</v>
      </c>
      <c r="J351" s="40"/>
    </row>
    <row r="352" spans="1:10" s="762" customFormat="1" ht="15.75" customHeight="1" outlineLevel="1">
      <c r="A352" s="762" t="str">
        <f t="shared" ref="A352:A353" si="24">CONCATENATE(D352,E352,F352)</f>
        <v/>
      </c>
      <c r="B352" s="376" t="s">
        <v>126</v>
      </c>
      <c r="C352" s="374"/>
      <c r="D352" s="374"/>
      <c r="E352" s="40"/>
      <c r="F352" s="374"/>
      <c r="G352" s="40"/>
      <c r="H352" s="40"/>
      <c r="I352" s="40"/>
      <c r="J352" s="40"/>
    </row>
    <row r="353" spans="1:10" s="762" customFormat="1" ht="15.75" customHeight="1" outlineLevel="1" thickBot="1">
      <c r="A353" s="762" t="str">
        <f t="shared" si="24"/>
        <v/>
      </c>
      <c r="B353" s="376" t="s">
        <v>126</v>
      </c>
      <c r="C353" s="374"/>
      <c r="D353" s="374"/>
      <c r="E353" s="40"/>
      <c r="F353" s="374"/>
      <c r="G353" s="40"/>
      <c r="H353" s="40"/>
      <c r="I353" s="40"/>
      <c r="J353" s="40"/>
    </row>
    <row r="354" spans="1:10" s="763" customFormat="1" ht="16.5" customHeight="1" thickBot="1">
      <c r="A354" s="946"/>
      <c r="B354" s="1282">
        <v>13</v>
      </c>
      <c r="C354" s="887"/>
      <c r="D354" s="887"/>
      <c r="E354" s="887"/>
      <c r="F354" s="891" t="s">
        <v>1483</v>
      </c>
      <c r="G354" s="889">
        <f t="shared" ref="G354:J354" si="25">SUBTOTAL(9,G247:G353)</f>
        <v>0</v>
      </c>
      <c r="H354" s="889">
        <f t="shared" si="25"/>
        <v>0</v>
      </c>
      <c r="I354" s="889">
        <f t="shared" si="25"/>
        <v>0</v>
      </c>
      <c r="J354" s="889">
        <f t="shared" si="25"/>
        <v>0</v>
      </c>
    </row>
    <row r="355" spans="1:10" s="762" customFormat="1" ht="16.5" customHeight="1" thickBot="1">
      <c r="B355" s="377"/>
      <c r="C355" s="378"/>
      <c r="D355" s="387"/>
      <c r="E355" s="378"/>
      <c r="F355" s="240"/>
      <c r="G355" s="41"/>
      <c r="H355" s="41"/>
      <c r="I355" s="41"/>
      <c r="J355" s="41"/>
    </row>
    <row r="356" spans="1:10" s="764" customFormat="1" ht="16.5" customHeight="1" thickBot="1">
      <c r="A356" s="947"/>
      <c r="B356" s="1282">
        <v>14</v>
      </c>
      <c r="C356" s="888"/>
      <c r="D356" s="890"/>
      <c r="E356" s="888" t="s">
        <v>1484</v>
      </c>
      <c r="F356" s="891"/>
      <c r="G356" s="892">
        <f t="shared" ref="G356:J356" si="26">G354+G243+G167+G105</f>
        <v>0</v>
      </c>
      <c r="H356" s="892">
        <f t="shared" si="26"/>
        <v>0</v>
      </c>
      <c r="I356" s="892">
        <f t="shared" si="26"/>
        <v>0</v>
      </c>
      <c r="J356" s="892">
        <f t="shared" si="26"/>
        <v>0</v>
      </c>
    </row>
    <row r="357" spans="1:10" s="762" customFormat="1" ht="15.75" customHeight="1">
      <c r="B357" s="377"/>
      <c r="C357" s="378"/>
      <c r="D357" s="387"/>
      <c r="E357" s="378"/>
      <c r="F357" s="240"/>
      <c r="G357" s="41"/>
      <c r="H357" s="41"/>
      <c r="I357" s="41"/>
      <c r="J357" s="41"/>
    </row>
    <row r="358" spans="1:10" s="762" customFormat="1" ht="16.5" customHeight="1" thickBot="1">
      <c r="B358" s="377"/>
      <c r="C358" s="378"/>
      <c r="D358" s="387"/>
      <c r="E358" s="378"/>
      <c r="F358" s="240"/>
      <c r="G358" s="41"/>
      <c r="H358" s="41"/>
      <c r="I358" s="41"/>
      <c r="J358" s="41"/>
    </row>
    <row r="359" spans="1:10" s="764" customFormat="1" ht="17.25" customHeight="1" thickTop="1" thickBot="1">
      <c r="A359" s="948"/>
      <c r="B359" s="1285">
        <v>15</v>
      </c>
      <c r="C359" s="394"/>
      <c r="D359" s="394"/>
      <c r="E359" s="394" t="s">
        <v>1485</v>
      </c>
      <c r="F359" s="395"/>
      <c r="G359" s="396">
        <f t="shared" ref="G359:J359" si="27">G356+G63</f>
        <v>0</v>
      </c>
      <c r="H359" s="396">
        <f t="shared" si="27"/>
        <v>0</v>
      </c>
      <c r="I359" s="396">
        <f t="shared" si="27"/>
        <v>0</v>
      </c>
      <c r="J359" s="396">
        <f t="shared" si="27"/>
        <v>0</v>
      </c>
    </row>
    <row r="360" spans="1:10" s="762" customFormat="1" ht="16.5" customHeight="1" thickTop="1">
      <c r="A360" s="373"/>
      <c r="B360" s="377"/>
      <c r="C360" s="378"/>
      <c r="D360" s="377"/>
      <c r="E360" s="378"/>
      <c r="F360" s="397"/>
      <c r="G360" s="386"/>
      <c r="H360" s="386"/>
      <c r="I360" s="386"/>
      <c r="J360" s="386"/>
    </row>
    <row r="361" spans="1:10" s="762" customFormat="1">
      <c r="A361" s="373"/>
      <c r="B361" s="377"/>
      <c r="C361" s="378"/>
      <c r="D361" s="377"/>
      <c r="E361" s="378"/>
      <c r="F361" s="69"/>
      <c r="G361" s="398"/>
      <c r="H361" s="398"/>
      <c r="I361" s="398"/>
      <c r="J361" s="398"/>
    </row>
    <row r="362" spans="1:10" s="762" customFormat="1">
      <c r="A362" s="373"/>
      <c r="B362" s="377"/>
      <c r="C362" s="378"/>
      <c r="D362" s="377"/>
      <c r="E362" s="378"/>
      <c r="F362" s="69"/>
      <c r="G362" s="398"/>
      <c r="H362" s="398"/>
      <c r="I362" s="398"/>
      <c r="J362" s="398"/>
    </row>
    <row r="363" spans="1:10" s="762" customFormat="1">
      <c r="A363" s="373"/>
      <c r="B363" s="377"/>
      <c r="C363" s="378"/>
      <c r="D363" s="377"/>
      <c r="E363" s="378"/>
      <c r="F363" s="69"/>
      <c r="G363" s="399"/>
      <c r="H363" s="398"/>
      <c r="I363" s="398"/>
      <c r="J363" s="398"/>
    </row>
    <row r="364" spans="1:10">
      <c r="D364" s="378"/>
      <c r="F364" s="69"/>
      <c r="G364" s="398"/>
      <c r="H364" s="398"/>
      <c r="I364" s="398"/>
      <c r="J364" s="398"/>
    </row>
    <row r="365" spans="1:10">
      <c r="D365" s="378"/>
      <c r="F365" s="69"/>
      <c r="G365" s="398"/>
      <c r="H365" s="398"/>
      <c r="I365" s="398"/>
      <c r="J365" s="398"/>
    </row>
    <row r="366" spans="1:10">
      <c r="D366" s="378"/>
      <c r="F366" s="69"/>
      <c r="G366" s="398"/>
      <c r="H366" s="398"/>
      <c r="I366" s="398"/>
      <c r="J366" s="398"/>
    </row>
    <row r="367" spans="1:10">
      <c r="D367" s="378"/>
      <c r="G367" s="401"/>
    </row>
  </sheetData>
  <customSheetViews>
    <customSheetView guid="{B321D76C-CDE5-48BB-9CDE-80FF97D58FCF}" scale="99" showPageBreaks="1" fitToPage="1" printArea="1" hiddenColumns="1" view="pageBreakPreview" topLeftCell="B73">
      <selection activeCell="D33" sqref="D33"/>
      <pageMargins left="0" right="0" top="0" bottom="0" header="0" footer="0"/>
      <printOptions horizontalCentered="1"/>
      <pageSetup paperSize="5" scale="63" fitToHeight="10" orientation="landscape" r:id="rId1"/>
    </customSheetView>
    <customSheetView guid="{343BF296-013A-41F5-BDAB-AD6220EA7F78}" scale="99" showPageBreaks="1" fitToPage="1" printArea="1" hiddenColumns="1" view="pageBreakPreview" topLeftCell="B73">
      <selection activeCell="D33" sqref="D33"/>
      <pageMargins left="0" right="0" top="0" bottom="0" header="0" footer="0"/>
      <printOptions horizontalCentered="1"/>
      <pageSetup paperSize="5" scale="62" fitToHeight="10" orientation="landscape" r:id="rId2"/>
    </customSheetView>
  </customSheetViews>
  <mergeCells count="6">
    <mergeCell ref="G10:J10"/>
    <mergeCell ref="C3:J3"/>
    <mergeCell ref="C4:J4"/>
    <mergeCell ref="C5:J5"/>
    <mergeCell ref="C7:J7"/>
    <mergeCell ref="C8:J8"/>
  </mergeCells>
  <printOptions horizontalCentered="1"/>
  <pageMargins left="0.5" right="0.5" top="0.5" bottom="0.75" header="0.3" footer="0.3"/>
  <pageSetup scale="43" fitToWidth="0" fitToHeight="0" orientation="portrait" r:id="rId3"/>
  <rowBreaks count="4" manualBreakCount="4">
    <brk id="97" min="1" max="9" man="1"/>
    <brk id="167" min="1" max="9" man="1"/>
    <brk id="245" min="1" max="9" man="1"/>
    <brk id="316" min="1" max="9" man="1"/>
  </rowBreaks>
  <drawing r:id="rId4"/>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484A7-2FAF-4144-BE8A-C81108739903}">
  <sheetPr codeName="Sheet2">
    <tabColor rgb="FF0070C0"/>
    <pageSetUpPr fitToPage="1"/>
  </sheetPr>
  <dimension ref="A1:U371"/>
  <sheetViews>
    <sheetView view="pageBreakPreview" topLeftCell="B1" zoomScale="40" zoomScaleNormal="90" zoomScaleSheetLayoutView="40" workbookViewId="0">
      <selection activeCell="Z115" sqref="Z115"/>
    </sheetView>
  </sheetViews>
  <sheetFormatPr defaultColWidth="8.125" defaultRowHeight="15" outlineLevelRow="1"/>
  <cols>
    <col min="1" max="1" width="16.75" style="400" hidden="1" customWidth="1"/>
    <col min="2" max="2" width="8.125" style="377"/>
    <col min="3" max="3" width="14.75" style="378" customWidth="1"/>
    <col min="4" max="4" width="40.375" style="377" customWidth="1"/>
    <col min="5" max="5" width="10.125" style="378" customWidth="1"/>
    <col min="6" max="6" width="45.375" style="378" customWidth="1"/>
    <col min="7" max="20" width="17.5" style="378" customWidth="1"/>
    <col min="21" max="16384" width="8.125" style="378"/>
  </cols>
  <sheetData>
    <row r="1" spans="1:21" s="133" customFormat="1" ht="25.5" customHeight="1">
      <c r="A1" s="366"/>
      <c r="B1" s="1279"/>
      <c r="C1" s="235"/>
      <c r="D1" s="89"/>
      <c r="E1" s="367"/>
      <c r="F1" s="367"/>
      <c r="G1" s="368"/>
      <c r="H1" s="34"/>
      <c r="I1" s="368"/>
      <c r="J1" s="368"/>
      <c r="K1" s="368"/>
      <c r="L1" s="368"/>
      <c r="M1" s="368"/>
      <c r="N1" s="368"/>
      <c r="O1" s="368"/>
      <c r="P1" s="368"/>
      <c r="Q1" s="368"/>
      <c r="R1" s="368"/>
      <c r="S1" s="368"/>
      <c r="T1" s="368"/>
    </row>
    <row r="2" spans="1:21" s="135" customFormat="1" ht="18">
      <c r="A2" s="369"/>
      <c r="B2" s="917"/>
      <c r="C2" s="33"/>
      <c r="D2" s="237"/>
      <c r="E2" s="370"/>
      <c r="F2" s="237"/>
      <c r="G2" s="35"/>
      <c r="H2" s="35"/>
      <c r="I2" s="371"/>
      <c r="J2" s="371"/>
      <c r="K2" s="371"/>
      <c r="L2" s="371"/>
      <c r="M2" s="371"/>
      <c r="N2" s="371"/>
      <c r="O2" s="371"/>
      <c r="P2" s="371"/>
      <c r="Q2" s="371"/>
      <c r="R2" s="371"/>
      <c r="S2" s="371"/>
      <c r="T2" s="371"/>
    </row>
    <row r="3" spans="1:21" s="135" customFormat="1" ht="18">
      <c r="A3" s="369"/>
      <c r="B3" s="917"/>
      <c r="C3" s="1627" t="s">
        <v>255</v>
      </c>
      <c r="D3" s="1627"/>
      <c r="E3" s="1627"/>
      <c r="F3" s="1627"/>
      <c r="G3" s="1627"/>
      <c r="H3" s="1627"/>
      <c r="I3" s="1627"/>
      <c r="J3" s="1627"/>
      <c r="K3" s="1627"/>
      <c r="L3" s="1627"/>
      <c r="M3" s="1627"/>
      <c r="N3" s="1627"/>
      <c r="O3" s="1627"/>
      <c r="P3" s="1627"/>
      <c r="Q3" s="1627"/>
      <c r="R3" s="1627"/>
      <c r="S3" s="1627"/>
      <c r="T3" s="1627"/>
    </row>
    <row r="4" spans="1:21" s="135" customFormat="1" ht="18">
      <c r="A4" s="369"/>
      <c r="B4" s="917"/>
      <c r="C4" s="1627" t="s">
        <v>88</v>
      </c>
      <c r="D4" s="1627"/>
      <c r="E4" s="1627"/>
      <c r="F4" s="1627"/>
      <c r="G4" s="1627"/>
      <c r="H4" s="1627"/>
      <c r="I4" s="1627"/>
      <c r="J4" s="1627"/>
      <c r="K4" s="1627"/>
      <c r="L4" s="1627"/>
      <c r="M4" s="1627"/>
      <c r="N4" s="1627"/>
      <c r="O4" s="1627"/>
      <c r="P4" s="1627"/>
      <c r="Q4" s="1627"/>
      <c r="R4" s="1627"/>
      <c r="S4" s="1627"/>
      <c r="T4" s="1627"/>
    </row>
    <row r="5" spans="1:21" s="135" customFormat="1" ht="18">
      <c r="A5" s="369"/>
      <c r="B5" s="917"/>
      <c r="C5" s="1628" t="str">
        <f>SUMMARY!A7</f>
        <v>YEAR ENDING DECEMBER 31, ____</v>
      </c>
      <c r="D5" s="1628"/>
      <c r="E5" s="1628"/>
      <c r="F5" s="1628"/>
      <c r="G5" s="1628"/>
      <c r="H5" s="1628"/>
      <c r="I5" s="1628"/>
      <c r="J5" s="1628"/>
      <c r="K5" s="1628"/>
      <c r="L5" s="1628"/>
      <c r="M5" s="1628"/>
      <c r="N5" s="1628"/>
      <c r="O5" s="1628"/>
      <c r="P5" s="1628"/>
      <c r="Q5" s="1628"/>
      <c r="R5" s="1628"/>
      <c r="S5" s="1628"/>
      <c r="T5" s="1628"/>
    </row>
    <row r="6" spans="1:21" s="135" customFormat="1" ht="12" customHeight="1">
      <c r="A6" s="369"/>
      <c r="B6" s="917"/>
      <c r="C6" s="237"/>
      <c r="D6" s="237"/>
      <c r="E6" s="372"/>
      <c r="F6" s="237"/>
      <c r="G6" s="35"/>
      <c r="H6" s="35"/>
      <c r="I6" s="371"/>
      <c r="J6" s="371"/>
      <c r="K6" s="371"/>
      <c r="L6" s="371"/>
      <c r="M6" s="371"/>
      <c r="N6" s="371"/>
      <c r="O6" s="371"/>
      <c r="P6" s="371"/>
      <c r="Q6" s="371"/>
      <c r="R6" s="371"/>
      <c r="S6" s="371"/>
      <c r="T6" s="371"/>
    </row>
    <row r="7" spans="1:21" s="135" customFormat="1" ht="18">
      <c r="A7" s="369"/>
      <c r="B7" s="917"/>
      <c r="C7" s="1627" t="s">
        <v>1919</v>
      </c>
      <c r="D7" s="1627"/>
      <c r="E7" s="1627"/>
      <c r="F7" s="1627"/>
      <c r="G7" s="1627"/>
      <c r="H7" s="1627"/>
      <c r="I7" s="1627"/>
      <c r="J7" s="1627"/>
      <c r="K7" s="1627"/>
      <c r="L7" s="1627"/>
      <c r="M7" s="1627"/>
      <c r="N7" s="1627"/>
      <c r="O7" s="1627"/>
      <c r="P7" s="1627"/>
      <c r="Q7" s="1627"/>
      <c r="R7" s="1627"/>
      <c r="S7" s="1627"/>
      <c r="T7" s="1627"/>
    </row>
    <row r="8" spans="1:21" s="135" customFormat="1" ht="18">
      <c r="A8" s="369"/>
      <c r="B8" s="917"/>
      <c r="C8" s="1681" t="s">
        <v>1915</v>
      </c>
      <c r="D8" s="1681"/>
      <c r="E8" s="1681"/>
      <c r="F8" s="1681"/>
      <c r="G8" s="1681"/>
      <c r="H8" s="1681"/>
      <c r="I8" s="1681"/>
      <c r="J8" s="1681"/>
      <c r="K8" s="1681"/>
      <c r="L8" s="1681"/>
      <c r="M8" s="1681"/>
      <c r="N8" s="1681"/>
      <c r="O8" s="1681"/>
      <c r="P8" s="1681"/>
      <c r="Q8" s="1681"/>
      <c r="R8" s="1681"/>
      <c r="S8" s="1681"/>
      <c r="T8" s="1681"/>
    </row>
    <row r="9" spans="1:21" s="2" customFormat="1">
      <c r="A9" s="27"/>
      <c r="B9" s="28"/>
      <c r="C9" s="28"/>
      <c r="D9" s="28"/>
      <c r="E9" s="69"/>
      <c r="F9" s="69"/>
      <c r="G9" s="18"/>
      <c r="H9" s="18"/>
      <c r="I9" s="18"/>
      <c r="J9" s="18"/>
      <c r="K9" s="18"/>
      <c r="L9" s="18"/>
      <c r="M9" s="18"/>
      <c r="N9" s="18"/>
      <c r="O9" s="18"/>
      <c r="P9" s="18"/>
      <c r="Q9" s="18"/>
      <c r="R9" s="18"/>
      <c r="S9" s="18"/>
      <c r="T9" s="18"/>
    </row>
    <row r="10" spans="1:21" s="2" customFormat="1">
      <c r="B10" s="28"/>
      <c r="C10" s="28"/>
      <c r="D10" s="28"/>
      <c r="E10" s="69"/>
      <c r="F10" s="69"/>
      <c r="G10" s="37"/>
      <c r="H10" s="37"/>
      <c r="I10" s="37"/>
      <c r="J10" s="37"/>
      <c r="K10" s="37"/>
      <c r="L10" s="37"/>
      <c r="M10" s="37"/>
      <c r="N10" s="37"/>
      <c r="O10" s="37"/>
      <c r="P10" s="37"/>
      <c r="Q10" s="37"/>
      <c r="R10" s="37"/>
      <c r="S10" s="37"/>
      <c r="T10" s="37"/>
    </row>
    <row r="11" spans="1:21" s="2" customFormat="1" ht="16.5" thickBot="1">
      <c r="B11" s="28"/>
      <c r="C11" s="28"/>
      <c r="D11" s="28"/>
      <c r="E11" s="69"/>
      <c r="F11" s="69"/>
      <c r="G11" s="826" t="s">
        <v>1931</v>
      </c>
      <c r="H11" s="826" t="s">
        <v>1931</v>
      </c>
      <c r="I11" s="826" t="s">
        <v>1931</v>
      </c>
      <c r="J11" s="826" t="s">
        <v>1931</v>
      </c>
      <c r="K11" s="826" t="s">
        <v>1931</v>
      </c>
      <c r="L11" s="826" t="s">
        <v>1931</v>
      </c>
      <c r="M11" s="826" t="s">
        <v>1931</v>
      </c>
      <c r="N11" s="826" t="s">
        <v>1931</v>
      </c>
      <c r="O11" s="826" t="s">
        <v>1931</v>
      </c>
      <c r="P11" s="826" t="s">
        <v>1931</v>
      </c>
      <c r="Q11" s="826" t="s">
        <v>1931</v>
      </c>
      <c r="R11" s="826" t="s">
        <v>1931</v>
      </c>
      <c r="S11" s="826" t="s">
        <v>1931</v>
      </c>
      <c r="T11" s="1679" t="s">
        <v>326</v>
      </c>
    </row>
    <row r="12" spans="1:21" s="760" customFormat="1" ht="15.75">
      <c r="B12" s="28"/>
      <c r="C12" s="29" t="s">
        <v>1215</v>
      </c>
      <c r="D12" s="29" t="s">
        <v>1216</v>
      </c>
      <c r="E12" s="240" t="s">
        <v>1217</v>
      </c>
      <c r="F12" s="240" t="s">
        <v>1</v>
      </c>
      <c r="G12" s="886" t="s">
        <v>700</v>
      </c>
      <c r="H12" s="886" t="s">
        <v>689</v>
      </c>
      <c r="I12" s="886" t="s">
        <v>690</v>
      </c>
      <c r="J12" s="886" t="s">
        <v>691</v>
      </c>
      <c r="K12" s="886" t="s">
        <v>692</v>
      </c>
      <c r="L12" s="886" t="s">
        <v>693</v>
      </c>
      <c r="M12" s="886" t="s">
        <v>694</v>
      </c>
      <c r="N12" s="886" t="s">
        <v>695</v>
      </c>
      <c r="O12" s="886" t="s">
        <v>696</v>
      </c>
      <c r="P12" s="886" t="s">
        <v>697</v>
      </c>
      <c r="Q12" s="886" t="s">
        <v>698</v>
      </c>
      <c r="R12" s="886" t="s">
        <v>699</v>
      </c>
      <c r="S12" s="886" t="s">
        <v>700</v>
      </c>
      <c r="T12" s="1680"/>
    </row>
    <row r="13" spans="1:21" s="2" customFormat="1">
      <c r="B13" s="28"/>
      <c r="C13" s="38" t="s">
        <v>335</v>
      </c>
      <c r="D13" s="38" t="s">
        <v>336</v>
      </c>
      <c r="E13" s="38" t="s">
        <v>337</v>
      </c>
      <c r="F13" s="38" t="s">
        <v>260</v>
      </c>
      <c r="G13" s="38" t="s">
        <v>142</v>
      </c>
      <c r="H13" s="38" t="s">
        <v>143</v>
      </c>
      <c r="I13" s="38" t="s">
        <v>207</v>
      </c>
      <c r="J13" s="38" t="s">
        <v>208</v>
      </c>
      <c r="K13" s="38" t="s">
        <v>650</v>
      </c>
      <c r="L13" s="38" t="s">
        <v>651</v>
      </c>
      <c r="M13" s="38" t="s">
        <v>824</v>
      </c>
      <c r="N13" s="38" t="s">
        <v>825</v>
      </c>
      <c r="O13" s="38" t="s">
        <v>826</v>
      </c>
      <c r="P13" s="38" t="s">
        <v>560</v>
      </c>
      <c r="Q13" s="38" t="s">
        <v>562</v>
      </c>
      <c r="R13" s="38" t="s">
        <v>563</v>
      </c>
      <c r="S13" s="38" t="s">
        <v>827</v>
      </c>
      <c r="T13" s="38" t="s">
        <v>828</v>
      </c>
      <c r="U13" s="38"/>
    </row>
    <row r="14" spans="1:21" s="2" customFormat="1">
      <c r="B14" s="28"/>
      <c r="C14" s="38"/>
      <c r="D14" s="38"/>
      <c r="E14" s="38"/>
      <c r="F14" s="38"/>
      <c r="G14" s="38"/>
      <c r="H14" s="38"/>
      <c r="I14" s="38"/>
      <c r="J14" s="38"/>
      <c r="K14" s="38"/>
      <c r="L14" s="38"/>
      <c r="M14" s="38"/>
      <c r="N14" s="38"/>
      <c r="O14" s="38"/>
      <c r="P14" s="38"/>
      <c r="Q14" s="38"/>
      <c r="R14" s="38"/>
      <c r="S14" s="38"/>
      <c r="T14" s="38"/>
      <c r="U14" s="38"/>
    </row>
    <row r="15" spans="1:21" s="761" customFormat="1" ht="16.5" customHeight="1" thickBot="1">
      <c r="A15" s="944"/>
      <c r="B15" s="1280"/>
      <c r="C15" s="241"/>
      <c r="D15" s="242"/>
      <c r="E15" s="243" t="s">
        <v>1221</v>
      </c>
      <c r="F15" s="243"/>
      <c r="G15" s="39"/>
      <c r="H15" s="39"/>
      <c r="I15" s="39"/>
      <c r="J15" s="39"/>
      <c r="K15" s="39"/>
      <c r="L15" s="39"/>
      <c r="M15" s="39"/>
      <c r="N15" s="39"/>
      <c r="O15" s="39"/>
      <c r="P15" s="39"/>
      <c r="Q15" s="39"/>
      <c r="R15" s="39"/>
      <c r="S15" s="39"/>
      <c r="T15" s="39"/>
    </row>
    <row r="16" spans="1:21" s="760" customFormat="1" ht="16.5" customHeight="1" outlineLevel="1">
      <c r="B16" s="28"/>
      <c r="C16" s="244"/>
      <c r="D16" s="245"/>
      <c r="E16" s="240"/>
      <c r="F16" s="240"/>
      <c r="G16" s="1155"/>
      <c r="H16" s="1155"/>
      <c r="I16" s="1155"/>
      <c r="J16" s="1155"/>
      <c r="K16" s="1155"/>
      <c r="L16" s="1155"/>
      <c r="M16" s="1155"/>
      <c r="N16" s="1155"/>
      <c r="O16" s="1155"/>
      <c r="P16" s="1155"/>
      <c r="Q16" s="1155"/>
      <c r="R16" s="1155"/>
      <c r="S16" s="1155"/>
      <c r="T16" s="1155"/>
    </row>
    <row r="17" spans="1:20" s="761" customFormat="1" ht="16.5" customHeight="1" outlineLevel="1" thickBot="1">
      <c r="A17" s="944"/>
      <c r="B17" s="1280">
        <v>1</v>
      </c>
      <c r="C17" s="241"/>
      <c r="D17" s="242"/>
      <c r="E17" s="243"/>
      <c r="F17" s="243" t="s">
        <v>1222</v>
      </c>
      <c r="G17" s="39"/>
      <c r="H17" s="39"/>
      <c r="I17" s="39"/>
      <c r="J17" s="39"/>
      <c r="K17" s="39"/>
      <c r="L17" s="39"/>
      <c r="M17" s="39"/>
      <c r="N17" s="39"/>
      <c r="O17" s="39"/>
      <c r="P17" s="39"/>
      <c r="Q17" s="39"/>
      <c r="R17" s="39"/>
      <c r="S17" s="39"/>
      <c r="T17" s="39"/>
    </row>
    <row r="18" spans="1:20" s="762" customFormat="1" ht="15.75" customHeight="1" outlineLevel="1">
      <c r="A18" s="762" t="str">
        <f>CONCATENATE(D18,E18,F18)</f>
        <v/>
      </c>
      <c r="B18" s="1281" t="s">
        <v>147</v>
      </c>
      <c r="C18" s="374"/>
      <c r="D18" s="375"/>
      <c r="E18" s="374"/>
      <c r="F18" s="374"/>
      <c r="G18" s="40"/>
      <c r="H18" s="40"/>
      <c r="I18" s="40"/>
      <c r="J18" s="40"/>
      <c r="K18" s="40"/>
      <c r="L18" s="40"/>
      <c r="M18" s="40"/>
      <c r="N18" s="40"/>
      <c r="O18" s="40"/>
      <c r="P18" s="40"/>
      <c r="Q18" s="40"/>
      <c r="R18" s="40"/>
      <c r="S18" s="40"/>
      <c r="T18" s="865">
        <v>0</v>
      </c>
    </row>
    <row r="19" spans="1:20" s="762" customFormat="1" ht="15.75" customHeight="1" outlineLevel="1">
      <c r="A19" s="762" t="str">
        <f t="shared" ref="A19:A84" si="0">CONCATENATE(D19,E19,F19)</f>
        <v/>
      </c>
      <c r="B19" s="1281" t="s">
        <v>151</v>
      </c>
      <c r="C19" s="374"/>
      <c r="D19" s="375"/>
      <c r="E19" s="374"/>
      <c r="F19" s="374"/>
      <c r="G19" s="40"/>
      <c r="H19" s="40"/>
      <c r="I19" s="40"/>
      <c r="J19" s="40"/>
      <c r="K19" s="40"/>
      <c r="L19" s="40"/>
      <c r="M19" s="40"/>
      <c r="N19" s="40"/>
      <c r="O19" s="40"/>
      <c r="P19" s="40"/>
      <c r="Q19" s="40"/>
      <c r="R19" s="40"/>
      <c r="S19" s="40"/>
      <c r="T19" s="865">
        <v>0</v>
      </c>
    </row>
    <row r="20" spans="1:20" s="762" customFormat="1" ht="15.75" customHeight="1" outlineLevel="1">
      <c r="A20" s="762" t="str">
        <f t="shared" si="0"/>
        <v/>
      </c>
      <c r="B20" s="1281" t="s">
        <v>154</v>
      </c>
      <c r="C20" s="374"/>
      <c r="D20" s="375"/>
      <c r="E20" s="374"/>
      <c r="F20" s="374"/>
      <c r="G20" s="40"/>
      <c r="H20" s="40"/>
      <c r="I20" s="40"/>
      <c r="J20" s="40"/>
      <c r="K20" s="40"/>
      <c r="L20" s="40"/>
      <c r="M20" s="40"/>
      <c r="N20" s="40"/>
      <c r="O20" s="40"/>
      <c r="P20" s="40"/>
      <c r="Q20" s="40"/>
      <c r="R20" s="40"/>
      <c r="S20" s="40"/>
      <c r="T20" s="865">
        <v>0</v>
      </c>
    </row>
    <row r="21" spans="1:20" s="762" customFormat="1" ht="15.75" customHeight="1" outlineLevel="1">
      <c r="A21" s="762" t="str">
        <f t="shared" si="0"/>
        <v/>
      </c>
      <c r="B21" s="1281" t="s">
        <v>157</v>
      </c>
      <c r="C21" s="374"/>
      <c r="D21" s="375"/>
      <c r="E21" s="374"/>
      <c r="F21" s="374"/>
      <c r="G21" s="40"/>
      <c r="H21" s="40"/>
      <c r="I21" s="40"/>
      <c r="J21" s="40"/>
      <c r="K21" s="40"/>
      <c r="L21" s="40"/>
      <c r="M21" s="40"/>
      <c r="N21" s="40"/>
      <c r="O21" s="40"/>
      <c r="P21" s="40"/>
      <c r="Q21" s="40"/>
      <c r="R21" s="40"/>
      <c r="S21" s="40"/>
      <c r="T21" s="865">
        <v>0</v>
      </c>
    </row>
    <row r="22" spans="1:20" s="762" customFormat="1" ht="15.75" customHeight="1" outlineLevel="1">
      <c r="A22" s="762" t="str">
        <f t="shared" si="0"/>
        <v/>
      </c>
      <c r="B22" s="1281" t="s">
        <v>213</v>
      </c>
      <c r="C22" s="374"/>
      <c r="D22" s="375"/>
      <c r="E22" s="374"/>
      <c r="F22" s="374"/>
      <c r="G22" s="40"/>
      <c r="H22" s="40"/>
      <c r="I22" s="40"/>
      <c r="J22" s="40"/>
      <c r="K22" s="40"/>
      <c r="L22" s="40"/>
      <c r="M22" s="40"/>
      <c r="N22" s="40"/>
      <c r="O22" s="40"/>
      <c r="P22" s="40"/>
      <c r="Q22" s="40"/>
      <c r="R22" s="40"/>
      <c r="S22" s="40"/>
      <c r="T22" s="865">
        <v>0</v>
      </c>
    </row>
    <row r="23" spans="1:20" s="762" customFormat="1" ht="15.75" customHeight="1" outlineLevel="1">
      <c r="A23" s="762" t="str">
        <f t="shared" si="0"/>
        <v/>
      </c>
      <c r="B23" s="1281" t="s">
        <v>215</v>
      </c>
      <c r="C23" s="374"/>
      <c r="D23" s="375"/>
      <c r="E23" s="374"/>
      <c r="F23" s="374"/>
      <c r="G23" s="40"/>
      <c r="H23" s="40"/>
      <c r="I23" s="40"/>
      <c r="J23" s="40"/>
      <c r="K23" s="40"/>
      <c r="L23" s="40"/>
      <c r="M23" s="40"/>
      <c r="N23" s="40"/>
      <c r="O23" s="40"/>
      <c r="P23" s="40"/>
      <c r="Q23" s="40"/>
      <c r="R23" s="40"/>
      <c r="S23" s="40"/>
      <c r="T23" s="865">
        <v>0</v>
      </c>
    </row>
    <row r="24" spans="1:20" s="762" customFormat="1" ht="15.75" customHeight="1" outlineLevel="1">
      <c r="A24" s="762" t="str">
        <f t="shared" si="0"/>
        <v/>
      </c>
      <c r="B24" s="1281" t="s">
        <v>217</v>
      </c>
      <c r="C24" s="374"/>
      <c r="D24" s="375"/>
      <c r="E24" s="374"/>
      <c r="F24" s="374"/>
      <c r="G24" s="40"/>
      <c r="H24" s="40"/>
      <c r="I24" s="40"/>
      <c r="J24" s="40"/>
      <c r="K24" s="40"/>
      <c r="L24" s="40"/>
      <c r="M24" s="40"/>
      <c r="N24" s="40"/>
      <c r="O24" s="40"/>
      <c r="P24" s="40"/>
      <c r="Q24" s="40"/>
      <c r="R24" s="40"/>
      <c r="S24" s="40"/>
      <c r="T24" s="865">
        <v>0</v>
      </c>
    </row>
    <row r="25" spans="1:20" s="762" customFormat="1" ht="15.75" customHeight="1" outlineLevel="1">
      <c r="A25" s="762" t="str">
        <f t="shared" si="0"/>
        <v/>
      </c>
      <c r="B25" s="1281" t="s">
        <v>219</v>
      </c>
      <c r="C25" s="374"/>
      <c r="D25" s="375"/>
      <c r="E25" s="374"/>
      <c r="F25" s="374"/>
      <c r="G25" s="40"/>
      <c r="H25" s="40"/>
      <c r="I25" s="40"/>
      <c r="J25" s="40"/>
      <c r="K25" s="40"/>
      <c r="L25" s="40"/>
      <c r="M25" s="40"/>
      <c r="N25" s="40"/>
      <c r="O25" s="40"/>
      <c r="P25" s="40"/>
      <c r="Q25" s="40"/>
      <c r="R25" s="40"/>
      <c r="S25" s="40"/>
      <c r="T25" s="865">
        <v>0</v>
      </c>
    </row>
    <row r="26" spans="1:20" s="762" customFormat="1" ht="15.75" customHeight="1" outlineLevel="1">
      <c r="A26" s="762" t="str">
        <f t="shared" si="0"/>
        <v/>
      </c>
      <c r="B26" s="1281" t="s">
        <v>282</v>
      </c>
      <c r="C26" s="374"/>
      <c r="D26" s="375"/>
      <c r="E26" s="374"/>
      <c r="F26" s="374"/>
      <c r="G26" s="40"/>
      <c r="H26" s="40"/>
      <c r="I26" s="40"/>
      <c r="J26" s="40"/>
      <c r="K26" s="40"/>
      <c r="L26" s="40"/>
      <c r="M26" s="40"/>
      <c r="N26" s="40"/>
      <c r="O26" s="40"/>
      <c r="P26" s="40"/>
      <c r="Q26" s="40"/>
      <c r="R26" s="40"/>
      <c r="S26" s="40"/>
      <c r="T26" s="865">
        <v>0</v>
      </c>
    </row>
    <row r="27" spans="1:20" s="762" customFormat="1" ht="15.75" customHeight="1" outlineLevel="1">
      <c r="A27" s="762" t="str">
        <f t="shared" si="0"/>
        <v/>
      </c>
      <c r="B27" s="1281" t="s">
        <v>286</v>
      </c>
      <c r="C27" s="374"/>
      <c r="D27" s="375"/>
      <c r="E27" s="374"/>
      <c r="F27" s="374"/>
      <c r="G27" s="40"/>
      <c r="H27" s="40"/>
      <c r="I27" s="40"/>
      <c r="J27" s="40"/>
      <c r="K27" s="40"/>
      <c r="L27" s="40"/>
      <c r="M27" s="40"/>
      <c r="N27" s="40"/>
      <c r="O27" s="40"/>
      <c r="P27" s="40"/>
      <c r="Q27" s="40"/>
      <c r="R27" s="40"/>
      <c r="S27" s="40"/>
      <c r="T27" s="865">
        <v>0</v>
      </c>
    </row>
    <row r="28" spans="1:20" s="762" customFormat="1" ht="15.75" customHeight="1" outlineLevel="1">
      <c r="A28" s="762" t="str">
        <f t="shared" si="0"/>
        <v/>
      </c>
      <c r="B28" s="1281" t="s">
        <v>290</v>
      </c>
      <c r="C28" s="374"/>
      <c r="D28" s="375"/>
      <c r="E28" s="374"/>
      <c r="F28" s="374"/>
      <c r="G28" s="40"/>
      <c r="H28" s="40"/>
      <c r="I28" s="40"/>
      <c r="J28" s="40"/>
      <c r="K28" s="40"/>
      <c r="L28" s="40"/>
      <c r="M28" s="40"/>
      <c r="N28" s="40"/>
      <c r="O28" s="40"/>
      <c r="P28" s="40"/>
      <c r="Q28" s="40"/>
      <c r="R28" s="40"/>
      <c r="S28" s="40"/>
      <c r="T28" s="865">
        <v>0</v>
      </c>
    </row>
    <row r="29" spans="1:20" s="762" customFormat="1" ht="15.75" customHeight="1" outlineLevel="1">
      <c r="A29" s="762" t="str">
        <f t="shared" si="0"/>
        <v/>
      </c>
      <c r="B29" s="1281" t="s">
        <v>294</v>
      </c>
      <c r="C29" s="374"/>
      <c r="D29" s="375"/>
      <c r="E29" s="374"/>
      <c r="F29" s="374"/>
      <c r="G29" s="40"/>
      <c r="H29" s="40"/>
      <c r="I29" s="40"/>
      <c r="J29" s="40"/>
      <c r="K29" s="40"/>
      <c r="L29" s="40"/>
      <c r="M29" s="40"/>
      <c r="N29" s="40"/>
      <c r="O29" s="40"/>
      <c r="P29" s="40"/>
      <c r="Q29" s="40"/>
      <c r="R29" s="40"/>
      <c r="S29" s="40"/>
      <c r="T29" s="865">
        <v>0</v>
      </c>
    </row>
    <row r="30" spans="1:20" s="762" customFormat="1" ht="15.75" customHeight="1" outlineLevel="1">
      <c r="A30" s="762" t="str">
        <f t="shared" si="0"/>
        <v/>
      </c>
      <c r="B30" s="1281" t="s">
        <v>299</v>
      </c>
      <c r="C30" s="374"/>
      <c r="D30" s="375"/>
      <c r="E30" s="374"/>
      <c r="F30" s="374"/>
      <c r="G30" s="40"/>
      <c r="H30" s="40"/>
      <c r="I30" s="40"/>
      <c r="J30" s="40"/>
      <c r="K30" s="40"/>
      <c r="L30" s="40"/>
      <c r="M30" s="40"/>
      <c r="N30" s="40"/>
      <c r="O30" s="40"/>
      <c r="P30" s="40"/>
      <c r="Q30" s="40"/>
      <c r="R30" s="40"/>
      <c r="S30" s="40"/>
      <c r="T30" s="865">
        <v>0</v>
      </c>
    </row>
    <row r="31" spans="1:20" s="762" customFormat="1" ht="15.75" customHeight="1" outlineLevel="1">
      <c r="A31" s="762" t="str">
        <f t="shared" si="0"/>
        <v/>
      </c>
      <c r="B31" s="1281" t="s">
        <v>302</v>
      </c>
      <c r="C31" s="374"/>
      <c r="D31" s="375"/>
      <c r="E31" s="374"/>
      <c r="F31" s="374"/>
      <c r="G31" s="40"/>
      <c r="H31" s="40"/>
      <c r="I31" s="40"/>
      <c r="J31" s="40"/>
      <c r="K31" s="40"/>
      <c r="L31" s="40"/>
      <c r="M31" s="40"/>
      <c r="N31" s="40"/>
      <c r="O31" s="40"/>
      <c r="P31" s="40"/>
      <c r="Q31" s="40"/>
      <c r="R31" s="40"/>
      <c r="S31" s="40"/>
      <c r="T31" s="865">
        <v>0</v>
      </c>
    </row>
    <row r="32" spans="1:20" s="762" customFormat="1" ht="15.75" customHeight="1" outlineLevel="1">
      <c r="A32" s="762" t="str">
        <f t="shared" si="0"/>
        <v/>
      </c>
      <c r="B32" s="1281" t="s">
        <v>597</v>
      </c>
      <c r="C32" s="374"/>
      <c r="D32" s="375"/>
      <c r="E32" s="374"/>
      <c r="F32" s="374"/>
      <c r="G32" s="40"/>
      <c r="H32" s="40"/>
      <c r="I32" s="40"/>
      <c r="J32" s="40"/>
      <c r="K32" s="40"/>
      <c r="L32" s="40"/>
      <c r="M32" s="40"/>
      <c r="N32" s="40"/>
      <c r="O32" s="40"/>
      <c r="P32" s="40"/>
      <c r="Q32" s="40"/>
      <c r="R32" s="40"/>
      <c r="S32" s="40"/>
      <c r="T32" s="865">
        <v>0</v>
      </c>
    </row>
    <row r="33" spans="1:20" s="762" customFormat="1" ht="15.75" customHeight="1" outlineLevel="1">
      <c r="A33" s="762" t="str">
        <f t="shared" si="0"/>
        <v/>
      </c>
      <c r="B33" s="1281" t="s">
        <v>949</v>
      </c>
      <c r="C33" s="374"/>
      <c r="D33" s="375"/>
      <c r="E33" s="374"/>
      <c r="F33" s="374"/>
      <c r="G33" s="40"/>
      <c r="H33" s="40"/>
      <c r="I33" s="40"/>
      <c r="J33" s="40"/>
      <c r="K33" s="40"/>
      <c r="L33" s="40"/>
      <c r="M33" s="40"/>
      <c r="N33" s="40"/>
      <c r="O33" s="40"/>
      <c r="P33" s="40"/>
      <c r="Q33" s="40"/>
      <c r="R33" s="40"/>
      <c r="S33" s="40"/>
      <c r="T33" s="865">
        <v>0</v>
      </c>
    </row>
    <row r="34" spans="1:20" s="762" customFormat="1" ht="15.75" customHeight="1" outlineLevel="1">
      <c r="A34" s="762" t="str">
        <f>CONCATENATE(D34,E34,F34)</f>
        <v/>
      </c>
      <c r="B34" s="1281" t="s">
        <v>950</v>
      </c>
      <c r="C34" s="374"/>
      <c r="D34" s="375"/>
      <c r="E34" s="374"/>
      <c r="F34" s="374"/>
      <c r="G34" s="40"/>
      <c r="H34" s="40"/>
      <c r="I34" s="40"/>
      <c r="J34" s="40"/>
      <c r="K34" s="40"/>
      <c r="L34" s="40"/>
      <c r="M34" s="40"/>
      <c r="N34" s="40"/>
      <c r="O34" s="40"/>
      <c r="P34" s="40"/>
      <c r="Q34" s="40"/>
      <c r="R34" s="40"/>
      <c r="S34" s="40"/>
      <c r="T34" s="865">
        <v>0</v>
      </c>
    </row>
    <row r="35" spans="1:20" s="762" customFormat="1" ht="15.75" customHeight="1" outlineLevel="1">
      <c r="A35" s="762" t="str">
        <f t="shared" si="0"/>
        <v/>
      </c>
      <c r="B35" s="1281" t="s">
        <v>951</v>
      </c>
      <c r="C35" s="374"/>
      <c r="D35" s="375"/>
      <c r="E35" s="374"/>
      <c r="F35" s="374"/>
      <c r="G35" s="40"/>
      <c r="H35" s="40"/>
      <c r="I35" s="40"/>
      <c r="J35" s="40"/>
      <c r="K35" s="40"/>
      <c r="L35" s="40"/>
      <c r="M35" s="40"/>
      <c r="N35" s="40"/>
      <c r="O35" s="40"/>
      <c r="P35" s="40"/>
      <c r="Q35" s="40"/>
      <c r="R35" s="40"/>
      <c r="S35" s="40"/>
      <c r="T35" s="865">
        <v>0</v>
      </c>
    </row>
    <row r="36" spans="1:20" s="762" customFormat="1" ht="15.75" customHeight="1" outlineLevel="1">
      <c r="A36" s="762" t="str">
        <f t="shared" si="0"/>
        <v/>
      </c>
      <c r="B36" s="1281" t="s">
        <v>952</v>
      </c>
      <c r="C36" s="374"/>
      <c r="D36" s="375"/>
      <c r="E36" s="374"/>
      <c r="F36" s="374"/>
      <c r="G36" s="40"/>
      <c r="H36" s="40"/>
      <c r="I36" s="40"/>
      <c r="J36" s="40"/>
      <c r="K36" s="40"/>
      <c r="L36" s="40"/>
      <c r="M36" s="40"/>
      <c r="N36" s="40"/>
      <c r="O36" s="40"/>
      <c r="P36" s="40"/>
      <c r="Q36" s="40"/>
      <c r="R36" s="40"/>
      <c r="S36" s="40"/>
      <c r="T36" s="865">
        <v>0</v>
      </c>
    </row>
    <row r="37" spans="1:20" s="762" customFormat="1" ht="15.75" customHeight="1" outlineLevel="1">
      <c r="A37" s="762" t="str">
        <f t="shared" si="0"/>
        <v/>
      </c>
      <c r="B37" s="1281" t="s">
        <v>953</v>
      </c>
      <c r="C37" s="374"/>
      <c r="D37" s="375"/>
      <c r="E37" s="374"/>
      <c r="F37" s="374"/>
      <c r="G37" s="40"/>
      <c r="H37" s="40"/>
      <c r="I37" s="40"/>
      <c r="J37" s="40"/>
      <c r="K37" s="40"/>
      <c r="L37" s="40"/>
      <c r="M37" s="40"/>
      <c r="N37" s="40"/>
      <c r="O37" s="40"/>
      <c r="P37" s="40"/>
      <c r="Q37" s="40"/>
      <c r="R37" s="40"/>
      <c r="S37" s="40"/>
      <c r="T37" s="865">
        <v>0</v>
      </c>
    </row>
    <row r="38" spans="1:20" s="762" customFormat="1" ht="15.75" customHeight="1" outlineLevel="1">
      <c r="A38" s="762" t="str">
        <f t="shared" si="0"/>
        <v/>
      </c>
      <c r="B38" s="1281" t="s">
        <v>954</v>
      </c>
      <c r="C38" s="374"/>
      <c r="D38" s="375"/>
      <c r="E38" s="374"/>
      <c r="F38" s="374"/>
      <c r="G38" s="40"/>
      <c r="H38" s="40"/>
      <c r="I38" s="40"/>
      <c r="J38" s="40"/>
      <c r="K38" s="40"/>
      <c r="L38" s="40"/>
      <c r="M38" s="40"/>
      <c r="N38" s="40"/>
      <c r="O38" s="40"/>
      <c r="P38" s="40"/>
      <c r="Q38" s="40"/>
      <c r="R38" s="40"/>
      <c r="S38" s="40"/>
      <c r="T38" s="865">
        <v>0</v>
      </c>
    </row>
    <row r="39" spans="1:20" s="762" customFormat="1" ht="15.75" customHeight="1" outlineLevel="1">
      <c r="A39" s="762" t="str">
        <f t="shared" si="0"/>
        <v/>
      </c>
      <c r="B39" s="1281" t="s">
        <v>955</v>
      </c>
      <c r="C39" s="374"/>
      <c r="D39" s="375"/>
      <c r="E39" s="374"/>
      <c r="F39" s="374"/>
      <c r="G39" s="40"/>
      <c r="H39" s="40"/>
      <c r="I39" s="40"/>
      <c r="J39" s="40"/>
      <c r="K39" s="40"/>
      <c r="L39" s="40"/>
      <c r="M39" s="40"/>
      <c r="N39" s="40"/>
      <c r="O39" s="40"/>
      <c r="P39" s="40"/>
      <c r="Q39" s="40"/>
      <c r="R39" s="40"/>
      <c r="S39" s="40"/>
      <c r="T39" s="865">
        <v>0</v>
      </c>
    </row>
    <row r="40" spans="1:20" s="762" customFormat="1" ht="15.75" customHeight="1" outlineLevel="1">
      <c r="A40" s="762" t="str">
        <f t="shared" si="0"/>
        <v/>
      </c>
      <c r="B40" s="1281" t="s">
        <v>956</v>
      </c>
      <c r="C40" s="374"/>
      <c r="D40" s="375"/>
      <c r="E40" s="374"/>
      <c r="F40" s="374"/>
      <c r="G40" s="40"/>
      <c r="H40" s="40"/>
      <c r="I40" s="40"/>
      <c r="J40" s="40"/>
      <c r="K40" s="40"/>
      <c r="L40" s="40"/>
      <c r="M40" s="40"/>
      <c r="N40" s="40"/>
      <c r="O40" s="40"/>
      <c r="P40" s="40"/>
      <c r="Q40" s="40"/>
      <c r="R40" s="40"/>
      <c r="S40" s="40"/>
      <c r="T40" s="865">
        <v>0</v>
      </c>
    </row>
    <row r="41" spans="1:20" s="762" customFormat="1" ht="15.75" customHeight="1" outlineLevel="1">
      <c r="A41" s="762" t="str">
        <f t="shared" si="0"/>
        <v/>
      </c>
      <c r="B41" s="1281" t="s">
        <v>957</v>
      </c>
      <c r="C41" s="374"/>
      <c r="D41" s="375"/>
      <c r="E41" s="374"/>
      <c r="F41" s="374"/>
      <c r="G41" s="40"/>
      <c r="H41" s="40"/>
      <c r="I41" s="40"/>
      <c r="J41" s="40"/>
      <c r="K41" s="40"/>
      <c r="L41" s="40"/>
      <c r="M41" s="40"/>
      <c r="N41" s="40"/>
      <c r="O41" s="40"/>
      <c r="P41" s="40"/>
      <c r="Q41" s="40"/>
      <c r="R41" s="40"/>
      <c r="S41" s="40"/>
      <c r="T41" s="865">
        <v>0</v>
      </c>
    </row>
    <row r="42" spans="1:20" s="762" customFormat="1" ht="15.75" customHeight="1" outlineLevel="1">
      <c r="A42" s="762" t="str">
        <f t="shared" si="0"/>
        <v/>
      </c>
      <c r="B42" s="1281" t="s">
        <v>958</v>
      </c>
      <c r="C42" s="374"/>
      <c r="D42" s="375"/>
      <c r="E42" s="374"/>
      <c r="F42" s="374"/>
      <c r="G42" s="40"/>
      <c r="H42" s="40"/>
      <c r="I42" s="40"/>
      <c r="J42" s="40"/>
      <c r="K42" s="40"/>
      <c r="L42" s="40"/>
      <c r="M42" s="40"/>
      <c r="N42" s="40"/>
      <c r="O42" s="40"/>
      <c r="P42" s="40"/>
      <c r="Q42" s="40"/>
      <c r="R42" s="40"/>
      <c r="S42" s="40"/>
      <c r="T42" s="865">
        <v>0</v>
      </c>
    </row>
    <row r="43" spans="1:20" s="762" customFormat="1" ht="15.75" customHeight="1" outlineLevel="1">
      <c r="A43" s="762" t="str">
        <f t="shared" si="0"/>
        <v/>
      </c>
      <c r="B43" s="1281" t="s">
        <v>959</v>
      </c>
      <c r="C43" s="374"/>
      <c r="D43" s="375"/>
      <c r="E43" s="374"/>
      <c r="F43" s="374"/>
      <c r="G43" s="40"/>
      <c r="H43" s="40"/>
      <c r="I43" s="40"/>
      <c r="J43" s="40"/>
      <c r="K43" s="40"/>
      <c r="L43" s="40"/>
      <c r="M43" s="40"/>
      <c r="N43" s="40"/>
      <c r="O43" s="40"/>
      <c r="P43" s="40"/>
      <c r="Q43" s="40"/>
      <c r="R43" s="40"/>
      <c r="S43" s="40"/>
      <c r="T43" s="865">
        <v>0</v>
      </c>
    </row>
    <row r="44" spans="1:20" s="762" customFormat="1" ht="15.75" customHeight="1" outlineLevel="1">
      <c r="A44" s="762" t="str">
        <f t="shared" si="0"/>
        <v/>
      </c>
      <c r="B44" s="1281" t="s">
        <v>960</v>
      </c>
      <c r="C44" s="374"/>
      <c r="D44" s="375"/>
      <c r="E44" s="374"/>
      <c r="F44" s="374"/>
      <c r="G44" s="40"/>
      <c r="H44" s="40"/>
      <c r="I44" s="40"/>
      <c r="J44" s="40"/>
      <c r="K44" s="40"/>
      <c r="L44" s="40"/>
      <c r="M44" s="40"/>
      <c r="N44" s="40"/>
      <c r="O44" s="40"/>
      <c r="P44" s="40"/>
      <c r="Q44" s="40"/>
      <c r="R44" s="40"/>
      <c r="S44" s="40"/>
      <c r="T44" s="865">
        <v>0</v>
      </c>
    </row>
    <row r="45" spans="1:20" s="762" customFormat="1" ht="15.75" customHeight="1" outlineLevel="1">
      <c r="A45" s="762" t="str">
        <f t="shared" si="0"/>
        <v/>
      </c>
      <c r="B45" s="1281" t="s">
        <v>961</v>
      </c>
      <c r="C45" s="374"/>
      <c r="D45" s="375"/>
      <c r="E45" s="374"/>
      <c r="F45" s="374"/>
      <c r="G45" s="40"/>
      <c r="H45" s="40"/>
      <c r="I45" s="40"/>
      <c r="J45" s="40"/>
      <c r="K45" s="40"/>
      <c r="L45" s="40"/>
      <c r="M45" s="40"/>
      <c r="N45" s="40"/>
      <c r="O45" s="40"/>
      <c r="P45" s="40"/>
      <c r="Q45" s="40"/>
      <c r="R45" s="40"/>
      <c r="S45" s="40"/>
      <c r="T45" s="865">
        <v>0</v>
      </c>
    </row>
    <row r="46" spans="1:20" s="762" customFormat="1" ht="15.75" customHeight="1" outlineLevel="1">
      <c r="A46" s="762" t="str">
        <f t="shared" si="0"/>
        <v/>
      </c>
      <c r="B46" s="1281" t="s">
        <v>962</v>
      </c>
      <c r="C46" s="374"/>
      <c r="D46" s="375"/>
      <c r="E46" s="374"/>
      <c r="F46" s="374"/>
      <c r="G46" s="40"/>
      <c r="H46" s="40"/>
      <c r="I46" s="40"/>
      <c r="J46" s="40"/>
      <c r="K46" s="40"/>
      <c r="L46" s="40"/>
      <c r="M46" s="40"/>
      <c r="N46" s="40"/>
      <c r="O46" s="40"/>
      <c r="P46" s="40"/>
      <c r="Q46" s="40"/>
      <c r="R46" s="40"/>
      <c r="S46" s="40"/>
      <c r="T46" s="865">
        <v>0</v>
      </c>
    </row>
    <row r="47" spans="1:20" s="762" customFormat="1" ht="15.75" customHeight="1" outlineLevel="1">
      <c r="A47" s="762" t="str">
        <f t="shared" si="0"/>
        <v/>
      </c>
      <c r="B47" s="1281" t="s">
        <v>963</v>
      </c>
      <c r="C47" s="374"/>
      <c r="D47" s="375"/>
      <c r="E47" s="374"/>
      <c r="F47" s="374"/>
      <c r="G47" s="40"/>
      <c r="H47" s="40"/>
      <c r="I47" s="40"/>
      <c r="J47" s="40"/>
      <c r="K47" s="40"/>
      <c r="L47" s="40"/>
      <c r="M47" s="40"/>
      <c r="N47" s="40"/>
      <c r="O47" s="40"/>
      <c r="P47" s="40"/>
      <c r="Q47" s="40"/>
      <c r="R47" s="40"/>
      <c r="S47" s="40"/>
      <c r="T47" s="865">
        <v>0</v>
      </c>
    </row>
    <row r="48" spans="1:20" s="762" customFormat="1" ht="15.75" customHeight="1" outlineLevel="1">
      <c r="A48" s="762" t="str">
        <f t="shared" si="0"/>
        <v/>
      </c>
      <c r="B48" s="1281" t="s">
        <v>964</v>
      </c>
      <c r="C48" s="374"/>
      <c r="D48" s="375"/>
      <c r="E48" s="374"/>
      <c r="F48" s="374"/>
      <c r="G48" s="40"/>
      <c r="H48" s="40"/>
      <c r="I48" s="40"/>
      <c r="J48" s="40"/>
      <c r="K48" s="40"/>
      <c r="L48" s="40"/>
      <c r="M48" s="40"/>
      <c r="N48" s="40"/>
      <c r="O48" s="40"/>
      <c r="P48" s="40"/>
      <c r="Q48" s="40"/>
      <c r="R48" s="40"/>
      <c r="S48" s="40"/>
      <c r="T48" s="865">
        <v>0</v>
      </c>
    </row>
    <row r="49" spans="1:20" s="762" customFormat="1" ht="15.75" customHeight="1" outlineLevel="1">
      <c r="A49" s="762" t="str">
        <f t="shared" si="0"/>
        <v/>
      </c>
      <c r="B49" s="1281" t="s">
        <v>965</v>
      </c>
      <c r="C49" s="374"/>
      <c r="D49" s="375"/>
      <c r="E49" s="374"/>
      <c r="F49" s="374"/>
      <c r="G49" s="40"/>
      <c r="H49" s="40"/>
      <c r="I49" s="40"/>
      <c r="J49" s="40"/>
      <c r="K49" s="40"/>
      <c r="L49" s="40"/>
      <c r="M49" s="40"/>
      <c r="N49" s="40"/>
      <c r="O49" s="40"/>
      <c r="P49" s="40"/>
      <c r="Q49" s="40"/>
      <c r="R49" s="40"/>
      <c r="S49" s="40"/>
      <c r="T49" s="865">
        <v>0</v>
      </c>
    </row>
    <row r="50" spans="1:20" s="762" customFormat="1" ht="15.75" customHeight="1" outlineLevel="1">
      <c r="A50" s="762" t="str">
        <f t="shared" si="0"/>
        <v/>
      </c>
      <c r="B50" s="1281" t="s">
        <v>966</v>
      </c>
      <c r="C50" s="374"/>
      <c r="D50" s="375"/>
      <c r="E50" s="374"/>
      <c r="F50" s="374"/>
      <c r="G50" s="40"/>
      <c r="H50" s="40"/>
      <c r="I50" s="40"/>
      <c r="J50" s="40"/>
      <c r="K50" s="40"/>
      <c r="L50" s="40"/>
      <c r="M50" s="40"/>
      <c r="N50" s="40"/>
      <c r="O50" s="40"/>
      <c r="P50" s="40"/>
      <c r="Q50" s="40"/>
      <c r="R50" s="40"/>
      <c r="S50" s="40"/>
      <c r="T50" s="865">
        <v>0</v>
      </c>
    </row>
    <row r="51" spans="1:20" s="762" customFormat="1" ht="15.75" customHeight="1" outlineLevel="1">
      <c r="A51" s="762" t="str">
        <f t="shared" si="0"/>
        <v/>
      </c>
      <c r="B51" s="1281" t="s">
        <v>967</v>
      </c>
      <c r="C51" s="374"/>
      <c r="D51" s="375"/>
      <c r="E51" s="374"/>
      <c r="F51" s="374"/>
      <c r="G51" s="40"/>
      <c r="H51" s="40"/>
      <c r="I51" s="40"/>
      <c r="J51" s="40"/>
      <c r="K51" s="40"/>
      <c r="L51" s="40"/>
      <c r="M51" s="40"/>
      <c r="N51" s="40"/>
      <c r="O51" s="40"/>
      <c r="P51" s="40"/>
      <c r="Q51" s="40"/>
      <c r="R51" s="40"/>
      <c r="S51" s="40"/>
      <c r="T51" s="865">
        <v>0</v>
      </c>
    </row>
    <row r="52" spans="1:20" s="762" customFormat="1" ht="15.75" customHeight="1" outlineLevel="1">
      <c r="A52" s="762" t="str">
        <f t="shared" si="0"/>
        <v/>
      </c>
      <c r="B52" s="1281" t="s">
        <v>968</v>
      </c>
      <c r="C52" s="374"/>
      <c r="D52" s="375"/>
      <c r="E52" s="374"/>
      <c r="F52" s="374"/>
      <c r="G52" s="40"/>
      <c r="H52" s="40"/>
      <c r="I52" s="40"/>
      <c r="J52" s="40"/>
      <c r="K52" s="40"/>
      <c r="L52" s="40"/>
      <c r="M52" s="40"/>
      <c r="N52" s="40"/>
      <c r="O52" s="40"/>
      <c r="P52" s="40"/>
      <c r="Q52" s="40"/>
      <c r="R52" s="40"/>
      <c r="S52" s="40"/>
      <c r="T52" s="865">
        <v>0</v>
      </c>
    </row>
    <row r="53" spans="1:20" s="762" customFormat="1" ht="15.75" customHeight="1" outlineLevel="1">
      <c r="A53" s="762" t="str">
        <f t="shared" si="0"/>
        <v/>
      </c>
      <c r="B53" s="376" t="s">
        <v>126</v>
      </c>
      <c r="C53" s="374"/>
      <c r="D53" s="374"/>
      <c r="E53" s="40"/>
      <c r="F53" s="374"/>
      <c r="G53" s="40"/>
      <c r="H53" s="40"/>
      <c r="I53" s="40"/>
      <c r="J53" s="40"/>
      <c r="K53" s="808"/>
      <c r="L53" s="808"/>
      <c r="M53" s="808"/>
      <c r="N53" s="808"/>
      <c r="O53" s="808"/>
      <c r="P53" s="808"/>
      <c r="Q53" s="808"/>
      <c r="R53" s="808"/>
      <c r="S53" s="808"/>
      <c r="T53" s="808"/>
    </row>
    <row r="54" spans="1:20" s="762" customFormat="1" ht="15.75" customHeight="1" outlineLevel="1" thickBot="1">
      <c r="A54" s="762" t="str">
        <f t="shared" si="0"/>
        <v/>
      </c>
      <c r="B54" s="376" t="s">
        <v>126</v>
      </c>
      <c r="C54" s="374"/>
      <c r="D54" s="374"/>
      <c r="E54" s="40"/>
      <c r="F54" s="374"/>
      <c r="G54" s="40"/>
      <c r="H54" s="40"/>
      <c r="I54" s="40"/>
      <c r="J54" s="40"/>
      <c r="K54" s="808"/>
      <c r="L54" s="808"/>
      <c r="M54" s="808"/>
      <c r="N54" s="808"/>
      <c r="O54" s="808"/>
      <c r="P54" s="808"/>
      <c r="Q54" s="808"/>
      <c r="R54" s="808"/>
      <c r="S54" s="808"/>
      <c r="T54" s="808"/>
    </row>
    <row r="55" spans="1:20" s="763" customFormat="1" ht="16.5" customHeight="1" thickBot="1">
      <c r="A55" s="762" t="str">
        <f t="shared" si="0"/>
        <v>Land Total</v>
      </c>
      <c r="B55" s="1282">
        <v>2</v>
      </c>
      <c r="C55" s="887"/>
      <c r="D55" s="887"/>
      <c r="E55" s="887"/>
      <c r="F55" s="888" t="s">
        <v>1224</v>
      </c>
      <c r="G55" s="889">
        <f t="shared" ref="G55:S55" si="1">SUBTOTAL(9,G18:G54)</f>
        <v>0</v>
      </c>
      <c r="H55" s="889">
        <f t="shared" si="1"/>
        <v>0</v>
      </c>
      <c r="I55" s="889">
        <f t="shared" si="1"/>
        <v>0</v>
      </c>
      <c r="J55" s="889">
        <f t="shared" si="1"/>
        <v>0</v>
      </c>
      <c r="K55" s="889">
        <f t="shared" si="1"/>
        <v>0</v>
      </c>
      <c r="L55" s="889">
        <f t="shared" si="1"/>
        <v>0</v>
      </c>
      <c r="M55" s="889">
        <f t="shared" si="1"/>
        <v>0</v>
      </c>
      <c r="N55" s="889">
        <f t="shared" si="1"/>
        <v>0</v>
      </c>
      <c r="O55" s="889">
        <f t="shared" si="1"/>
        <v>0</v>
      </c>
      <c r="P55" s="889">
        <f t="shared" si="1"/>
        <v>0</v>
      </c>
      <c r="Q55" s="889">
        <f t="shared" si="1"/>
        <v>0</v>
      </c>
      <c r="R55" s="889">
        <f t="shared" si="1"/>
        <v>0</v>
      </c>
      <c r="S55" s="889">
        <f t="shared" si="1"/>
        <v>0</v>
      </c>
      <c r="T55" s="889">
        <f t="shared" ref="T55" si="2">SUBTOTAL(9,T18:T54)</f>
        <v>0</v>
      </c>
    </row>
    <row r="56" spans="1:20" s="762" customFormat="1" ht="15.75" customHeight="1" outlineLevel="1">
      <c r="A56" s="762" t="str">
        <f t="shared" si="0"/>
        <v/>
      </c>
      <c r="B56" s="377"/>
      <c r="C56" s="378"/>
      <c r="D56" s="379"/>
      <c r="E56" s="378"/>
      <c r="F56" s="380"/>
      <c r="G56" s="41"/>
      <c r="H56" s="41"/>
      <c r="I56" s="41"/>
      <c r="J56" s="41"/>
      <c r="K56" s="41"/>
      <c r="L56" s="41"/>
      <c r="M56" s="41"/>
      <c r="N56" s="41"/>
      <c r="O56" s="41"/>
      <c r="P56" s="41"/>
      <c r="Q56" s="41"/>
      <c r="R56" s="41"/>
      <c r="S56" s="41"/>
      <c r="T56" s="41"/>
    </row>
    <row r="57" spans="1:20" s="762" customFormat="1" ht="15.75" customHeight="1" outlineLevel="1">
      <c r="A57" s="762" t="str">
        <f t="shared" si="0"/>
        <v/>
      </c>
      <c r="B57" s="377"/>
      <c r="C57" s="378"/>
      <c r="D57" s="379"/>
      <c r="E57" s="378"/>
      <c r="F57" s="380"/>
      <c r="G57" s="41"/>
      <c r="H57" s="41"/>
      <c r="I57" s="41"/>
      <c r="J57" s="41"/>
      <c r="K57" s="41"/>
      <c r="L57" s="41"/>
      <c r="M57" s="41"/>
      <c r="N57" s="41"/>
      <c r="O57" s="41"/>
      <c r="P57" s="41"/>
      <c r="Q57" s="41"/>
      <c r="R57" s="41"/>
      <c r="S57" s="41"/>
      <c r="T57" s="41"/>
    </row>
    <row r="58" spans="1:20" s="763" customFormat="1" ht="16.5" customHeight="1" outlineLevel="1" thickBot="1">
      <c r="A58" s="762" t="str">
        <f t="shared" si="0"/>
        <v>Construction in progress</v>
      </c>
      <c r="B58" s="1283">
        <v>3</v>
      </c>
      <c r="C58" s="381"/>
      <c r="D58" s="382"/>
      <c r="E58" s="381"/>
      <c r="F58" s="383" t="s">
        <v>1225</v>
      </c>
      <c r="G58" s="384"/>
      <c r="H58" s="384"/>
      <c r="I58" s="384"/>
      <c r="J58" s="384"/>
      <c r="K58" s="384"/>
      <c r="L58" s="384"/>
      <c r="M58" s="384"/>
      <c r="N58" s="384"/>
      <c r="O58" s="384"/>
      <c r="P58" s="384"/>
      <c r="Q58" s="384"/>
      <c r="R58" s="384"/>
      <c r="S58" s="384"/>
      <c r="T58" s="384"/>
    </row>
    <row r="59" spans="1:20" s="762" customFormat="1" ht="15.75" customHeight="1" outlineLevel="1">
      <c r="A59" s="762" t="str">
        <f t="shared" si="0"/>
        <v>AdjustmentsCWIP</v>
      </c>
      <c r="B59" s="377" t="s">
        <v>163</v>
      </c>
      <c r="C59" s="378"/>
      <c r="D59" s="385" t="s">
        <v>236</v>
      </c>
      <c r="E59" s="378"/>
      <c r="F59" s="386" t="s">
        <v>1226</v>
      </c>
      <c r="G59" s="808">
        <v>0</v>
      </c>
      <c r="H59" s="808">
        <v>0</v>
      </c>
      <c r="I59" s="808">
        <v>0</v>
      </c>
      <c r="J59" s="808">
        <v>0</v>
      </c>
      <c r="K59" s="808">
        <v>0</v>
      </c>
      <c r="L59" s="808">
        <v>0</v>
      </c>
      <c r="M59" s="808">
        <v>0</v>
      </c>
      <c r="N59" s="808">
        <v>0</v>
      </c>
      <c r="O59" s="808">
        <v>0</v>
      </c>
      <c r="P59" s="808">
        <v>0</v>
      </c>
      <c r="Q59" s="808">
        <v>0</v>
      </c>
      <c r="R59" s="808">
        <v>0</v>
      </c>
      <c r="S59" s="808">
        <v>0</v>
      </c>
      <c r="T59" s="865">
        <f>AVERAGE(G59:S59)</f>
        <v>0</v>
      </c>
    </row>
    <row r="60" spans="1:20" s="762" customFormat="1" ht="15.75" customHeight="1" outlineLevel="1" thickBot="1">
      <c r="B60" s="377" t="s">
        <v>165</v>
      </c>
      <c r="C60" s="378"/>
      <c r="D60" s="385"/>
      <c r="E60" s="378"/>
      <c r="F60" s="386" t="s">
        <v>1948</v>
      </c>
      <c r="G60" s="808">
        <v>0</v>
      </c>
      <c r="H60" s="808">
        <v>0</v>
      </c>
      <c r="I60" s="808">
        <v>0</v>
      </c>
      <c r="J60" s="808">
        <v>0</v>
      </c>
      <c r="K60" s="808">
        <v>0</v>
      </c>
      <c r="L60" s="808">
        <v>0</v>
      </c>
      <c r="M60" s="808">
        <v>0</v>
      </c>
      <c r="N60" s="808">
        <v>0</v>
      </c>
      <c r="O60" s="808">
        <v>0</v>
      </c>
      <c r="P60" s="808">
        <v>0</v>
      </c>
      <c r="Q60" s="808">
        <v>0</v>
      </c>
      <c r="R60" s="808">
        <v>0</v>
      </c>
      <c r="S60" s="808">
        <v>0</v>
      </c>
      <c r="T60" s="865">
        <f>AVERAGE(G60:S60)</f>
        <v>0</v>
      </c>
    </row>
    <row r="61" spans="1:20" s="763" customFormat="1" ht="16.5" customHeight="1" thickBot="1">
      <c r="A61" s="762" t="str">
        <f t="shared" si="0"/>
        <v>Construction in progress Total</v>
      </c>
      <c r="B61" s="1282">
        <v>4</v>
      </c>
      <c r="C61" s="887"/>
      <c r="D61" s="890"/>
      <c r="E61" s="887"/>
      <c r="F61" s="891" t="s">
        <v>1227</v>
      </c>
      <c r="G61" s="889">
        <f>SUBTOTAL(9,G59:G60)</f>
        <v>0</v>
      </c>
      <c r="H61" s="889">
        <f t="shared" ref="H61:T61" si="3">SUBTOTAL(9,H59:H60)</f>
        <v>0</v>
      </c>
      <c r="I61" s="889">
        <f t="shared" si="3"/>
        <v>0</v>
      </c>
      <c r="J61" s="889">
        <f t="shared" si="3"/>
        <v>0</v>
      </c>
      <c r="K61" s="889">
        <f t="shared" si="3"/>
        <v>0</v>
      </c>
      <c r="L61" s="889">
        <f t="shared" si="3"/>
        <v>0</v>
      </c>
      <c r="M61" s="889">
        <f t="shared" si="3"/>
        <v>0</v>
      </c>
      <c r="N61" s="889">
        <f t="shared" si="3"/>
        <v>0</v>
      </c>
      <c r="O61" s="889">
        <f t="shared" si="3"/>
        <v>0</v>
      </c>
      <c r="P61" s="889">
        <f t="shared" si="3"/>
        <v>0</v>
      </c>
      <c r="Q61" s="889">
        <f t="shared" si="3"/>
        <v>0</v>
      </c>
      <c r="R61" s="889">
        <f t="shared" si="3"/>
        <v>0</v>
      </c>
      <c r="S61" s="889">
        <f t="shared" si="3"/>
        <v>0</v>
      </c>
      <c r="T61" s="889">
        <f t="shared" si="3"/>
        <v>0</v>
      </c>
    </row>
    <row r="62" spans="1:20" s="762" customFormat="1" ht="16.5" customHeight="1" thickBot="1">
      <c r="A62" s="762" t="str">
        <f t="shared" si="0"/>
        <v/>
      </c>
      <c r="B62" s="377"/>
      <c r="C62" s="378"/>
      <c r="D62" s="378"/>
      <c r="E62" s="378"/>
      <c r="F62" s="240"/>
      <c r="G62" s="41"/>
      <c r="H62" s="41"/>
      <c r="I62" s="41"/>
      <c r="J62" s="41"/>
      <c r="K62" s="41"/>
      <c r="L62" s="41"/>
      <c r="M62" s="41"/>
      <c r="N62" s="41"/>
      <c r="O62" s="41"/>
      <c r="P62" s="41"/>
      <c r="Q62" s="41"/>
      <c r="R62" s="41"/>
      <c r="S62" s="41"/>
      <c r="T62" s="41"/>
    </row>
    <row r="63" spans="1:20" s="764" customFormat="1" ht="16.5" customHeight="1" thickBot="1">
      <c r="A63" s="762" t="str">
        <f t="shared" si="0"/>
        <v>Total capital assets not being depreciated</v>
      </c>
      <c r="B63" s="1282">
        <v>5</v>
      </c>
      <c r="C63" s="888"/>
      <c r="D63" s="890"/>
      <c r="E63" s="888" t="s">
        <v>1228</v>
      </c>
      <c r="F63" s="891"/>
      <c r="G63" s="892">
        <f t="shared" ref="G63:T63" si="4">G55+G61</f>
        <v>0</v>
      </c>
      <c r="H63" s="892">
        <f t="shared" si="4"/>
        <v>0</v>
      </c>
      <c r="I63" s="892">
        <f t="shared" si="4"/>
        <v>0</v>
      </c>
      <c r="J63" s="892">
        <f t="shared" si="4"/>
        <v>0</v>
      </c>
      <c r="K63" s="892">
        <f t="shared" si="4"/>
        <v>0</v>
      </c>
      <c r="L63" s="892">
        <f t="shared" si="4"/>
        <v>0</v>
      </c>
      <c r="M63" s="892">
        <f t="shared" si="4"/>
        <v>0</v>
      </c>
      <c r="N63" s="892">
        <f t="shared" si="4"/>
        <v>0</v>
      </c>
      <c r="O63" s="892">
        <f t="shared" si="4"/>
        <v>0</v>
      </c>
      <c r="P63" s="892">
        <f t="shared" si="4"/>
        <v>0</v>
      </c>
      <c r="Q63" s="892">
        <f t="shared" si="4"/>
        <v>0</v>
      </c>
      <c r="R63" s="892">
        <f t="shared" si="4"/>
        <v>0</v>
      </c>
      <c r="S63" s="892">
        <f t="shared" si="4"/>
        <v>0</v>
      </c>
      <c r="T63" s="892">
        <f t="shared" si="4"/>
        <v>0</v>
      </c>
    </row>
    <row r="64" spans="1:20" s="762" customFormat="1" ht="15.75" customHeight="1">
      <c r="A64" s="762" t="str">
        <f t="shared" si="0"/>
        <v/>
      </c>
      <c r="B64" s="377"/>
      <c r="C64" s="378"/>
      <c r="D64" s="387"/>
      <c r="E64" s="378"/>
      <c r="F64" s="240"/>
      <c r="G64" s="41"/>
      <c r="H64" s="41"/>
      <c r="I64" s="41"/>
      <c r="J64" s="41"/>
      <c r="K64" s="41"/>
      <c r="L64" s="41"/>
      <c r="M64" s="41"/>
      <c r="N64" s="41"/>
      <c r="O64" s="41"/>
      <c r="P64" s="41"/>
      <c r="Q64" s="41"/>
      <c r="R64" s="41"/>
      <c r="S64" s="41"/>
      <c r="T64" s="41"/>
    </row>
    <row r="65" spans="1:20" s="762" customFormat="1" ht="15.75" customHeight="1">
      <c r="A65" s="762" t="str">
        <f t="shared" si="0"/>
        <v/>
      </c>
      <c r="B65" s="377"/>
      <c r="C65" s="378"/>
      <c r="D65" s="387"/>
      <c r="E65" s="378"/>
      <c r="F65" s="240"/>
      <c r="G65" s="41"/>
      <c r="H65" s="41"/>
      <c r="I65" s="41"/>
      <c r="J65" s="41"/>
      <c r="K65" s="41"/>
      <c r="L65" s="41"/>
      <c r="M65" s="41"/>
      <c r="N65" s="41"/>
      <c r="O65" s="41"/>
      <c r="P65" s="41"/>
      <c r="Q65" s="41"/>
      <c r="R65" s="41"/>
      <c r="S65" s="41"/>
      <c r="T65" s="41"/>
    </row>
    <row r="66" spans="1:20" s="762" customFormat="1" ht="15.75" customHeight="1">
      <c r="A66" s="762" t="str">
        <f t="shared" si="0"/>
        <v/>
      </c>
      <c r="B66" s="377"/>
      <c r="C66" s="378"/>
      <c r="D66" s="387"/>
      <c r="E66" s="378"/>
      <c r="F66" s="240"/>
      <c r="G66" s="41"/>
      <c r="H66" s="41"/>
      <c r="I66" s="41"/>
      <c r="J66" s="41"/>
      <c r="K66" s="41"/>
      <c r="L66" s="41"/>
      <c r="M66" s="41"/>
      <c r="N66" s="41"/>
      <c r="O66" s="41"/>
      <c r="P66" s="41"/>
      <c r="Q66" s="41"/>
      <c r="R66" s="41"/>
      <c r="S66" s="41"/>
      <c r="T66" s="41"/>
    </row>
    <row r="67" spans="1:20" s="761" customFormat="1" ht="16.5" customHeight="1" thickBot="1">
      <c r="A67" s="762" t="str">
        <f t="shared" si="0"/>
        <v>Capital assets, being depreciated:</v>
      </c>
      <c r="B67" s="1284"/>
      <c r="C67" s="241"/>
      <c r="D67" s="242"/>
      <c r="E67" s="243" t="s">
        <v>1229</v>
      </c>
      <c r="F67" s="243"/>
      <c r="G67" s="388"/>
      <c r="H67" s="388"/>
      <c r="I67" s="388"/>
      <c r="J67" s="388"/>
      <c r="K67" s="388"/>
      <c r="L67" s="388"/>
      <c r="M67" s="388"/>
      <c r="N67" s="388"/>
      <c r="O67" s="388"/>
      <c r="P67" s="388"/>
      <c r="Q67" s="388"/>
      <c r="R67" s="388"/>
      <c r="S67" s="388"/>
      <c r="T67" s="388"/>
    </row>
    <row r="68" spans="1:20" s="762" customFormat="1" ht="15.75" customHeight="1" outlineLevel="1">
      <c r="A68" s="762" t="str">
        <f t="shared" si="0"/>
        <v/>
      </c>
      <c r="B68" s="377"/>
      <c r="C68" s="378"/>
      <c r="D68" s="387"/>
      <c r="E68" s="378"/>
      <c r="F68" s="240"/>
      <c r="G68" s="41"/>
      <c r="H68" s="41"/>
      <c r="I68" s="41"/>
      <c r="J68" s="41"/>
      <c r="K68" s="41"/>
      <c r="L68" s="41"/>
      <c r="M68" s="41"/>
      <c r="N68" s="41"/>
      <c r="O68" s="41"/>
      <c r="P68" s="41"/>
      <c r="Q68" s="41"/>
      <c r="R68" s="41"/>
      <c r="S68" s="41"/>
      <c r="T68" s="41"/>
    </row>
    <row r="69" spans="1:20" s="763" customFormat="1" ht="16.5" customHeight="1" outlineLevel="1" thickBot="1">
      <c r="A69" s="762" t="str">
        <f t="shared" si="0"/>
        <v>Production - Hydro</v>
      </c>
      <c r="B69" s="1283">
        <v>6</v>
      </c>
      <c r="C69" s="381"/>
      <c r="D69" s="382"/>
      <c r="E69" s="381"/>
      <c r="F69" s="383" t="s">
        <v>342</v>
      </c>
      <c r="G69" s="384"/>
      <c r="H69" s="384"/>
      <c r="I69" s="384"/>
      <c r="J69" s="384"/>
      <c r="K69" s="384"/>
      <c r="L69" s="384"/>
      <c r="M69" s="384"/>
      <c r="N69" s="384"/>
      <c r="O69" s="384"/>
      <c r="P69" s="384"/>
      <c r="Q69" s="384"/>
      <c r="R69" s="384"/>
      <c r="S69" s="384"/>
      <c r="T69" s="384"/>
    </row>
    <row r="70" spans="1:20" s="762" customFormat="1" ht="15.75" customHeight="1" outlineLevel="1">
      <c r="A70" s="762" t="str">
        <f t="shared" si="0"/>
        <v/>
      </c>
      <c r="B70" s="1281" t="s">
        <v>104</v>
      </c>
      <c r="C70" s="374"/>
      <c r="D70" s="375"/>
      <c r="E70" s="374"/>
      <c r="F70" s="374"/>
      <c r="G70" s="40"/>
      <c r="H70" s="40"/>
      <c r="I70" s="40"/>
      <c r="J70" s="40"/>
      <c r="K70" s="40"/>
      <c r="L70" s="40"/>
      <c r="M70" s="40"/>
      <c r="N70" s="40"/>
      <c r="O70" s="40"/>
      <c r="P70" s="40"/>
      <c r="Q70" s="40"/>
      <c r="R70" s="40"/>
      <c r="S70" s="40"/>
      <c r="T70" s="865">
        <v>0</v>
      </c>
    </row>
    <row r="71" spans="1:20" s="762" customFormat="1" ht="15.75" customHeight="1" outlineLevel="1">
      <c r="A71" s="762" t="str">
        <f t="shared" si="0"/>
        <v/>
      </c>
      <c r="B71" s="1281" t="s">
        <v>187</v>
      </c>
      <c r="C71" s="374"/>
      <c r="D71" s="375"/>
      <c r="E71" s="374"/>
      <c r="F71" s="374"/>
      <c r="G71" s="40"/>
      <c r="H71" s="40"/>
      <c r="I71" s="40"/>
      <c r="J71" s="40"/>
      <c r="K71" s="40"/>
      <c r="L71" s="40"/>
      <c r="M71" s="40"/>
      <c r="N71" s="40"/>
      <c r="O71" s="40"/>
      <c r="P71" s="40"/>
      <c r="Q71" s="40"/>
      <c r="R71" s="40"/>
      <c r="S71" s="40"/>
      <c r="T71" s="865">
        <v>0</v>
      </c>
    </row>
    <row r="72" spans="1:20" s="762" customFormat="1" ht="15.75" customHeight="1" outlineLevel="1">
      <c r="A72" s="762" t="str">
        <f t="shared" si="0"/>
        <v/>
      </c>
      <c r="B72" s="1281" t="s">
        <v>189</v>
      </c>
      <c r="C72" s="374"/>
      <c r="D72" s="375"/>
      <c r="E72" s="374"/>
      <c r="F72" s="374"/>
      <c r="G72" s="40"/>
      <c r="H72" s="40"/>
      <c r="I72" s="40"/>
      <c r="J72" s="40"/>
      <c r="K72" s="40"/>
      <c r="L72" s="40"/>
      <c r="M72" s="40"/>
      <c r="N72" s="40"/>
      <c r="O72" s="40"/>
      <c r="P72" s="40"/>
      <c r="Q72" s="40"/>
      <c r="R72" s="40"/>
      <c r="S72" s="40"/>
      <c r="T72" s="865">
        <v>0</v>
      </c>
    </row>
    <row r="73" spans="1:20" s="762" customFormat="1" ht="15.75" customHeight="1" outlineLevel="1">
      <c r="A73" s="762" t="str">
        <f t="shared" si="0"/>
        <v/>
      </c>
      <c r="B73" s="1281" t="s">
        <v>1230</v>
      </c>
      <c r="C73" s="374"/>
      <c r="D73" s="375"/>
      <c r="E73" s="374"/>
      <c r="F73" s="374"/>
      <c r="G73" s="40"/>
      <c r="H73" s="40"/>
      <c r="I73" s="40"/>
      <c r="J73" s="40"/>
      <c r="K73" s="40"/>
      <c r="L73" s="40"/>
      <c r="M73" s="40"/>
      <c r="N73" s="40"/>
      <c r="O73" s="40"/>
      <c r="P73" s="40"/>
      <c r="Q73" s="40"/>
      <c r="R73" s="40"/>
      <c r="S73" s="40"/>
      <c r="T73" s="865">
        <v>0</v>
      </c>
    </row>
    <row r="74" spans="1:20" s="762" customFormat="1" ht="15.75" customHeight="1" outlineLevel="1">
      <c r="A74" s="762" t="str">
        <f t="shared" si="0"/>
        <v/>
      </c>
      <c r="B74" s="1281" t="s">
        <v>1231</v>
      </c>
      <c r="C74" s="374"/>
      <c r="D74" s="375"/>
      <c r="E74" s="374"/>
      <c r="F74" s="374"/>
      <c r="G74" s="40"/>
      <c r="H74" s="40"/>
      <c r="I74" s="40"/>
      <c r="J74" s="40"/>
      <c r="K74" s="40"/>
      <c r="L74" s="40"/>
      <c r="M74" s="40"/>
      <c r="N74" s="40"/>
      <c r="O74" s="40"/>
      <c r="P74" s="40"/>
      <c r="Q74" s="40"/>
      <c r="R74" s="40"/>
      <c r="S74" s="40"/>
      <c r="T74" s="865">
        <v>0</v>
      </c>
    </row>
    <row r="75" spans="1:20" s="762" customFormat="1" ht="15.75" customHeight="1" outlineLevel="1">
      <c r="A75" s="762" t="str">
        <f t="shared" si="0"/>
        <v/>
      </c>
      <c r="B75" s="1281" t="s">
        <v>1232</v>
      </c>
      <c r="C75" s="374"/>
      <c r="D75" s="375"/>
      <c r="E75" s="374"/>
      <c r="F75" s="374"/>
      <c r="G75" s="40"/>
      <c r="H75" s="40"/>
      <c r="I75" s="40"/>
      <c r="J75" s="40"/>
      <c r="K75" s="40"/>
      <c r="L75" s="40"/>
      <c r="M75" s="40"/>
      <c r="N75" s="40"/>
      <c r="O75" s="40"/>
      <c r="P75" s="40"/>
      <c r="Q75" s="40"/>
      <c r="R75" s="40"/>
      <c r="S75" s="40"/>
      <c r="T75" s="865">
        <v>0</v>
      </c>
    </row>
    <row r="76" spans="1:20" s="762" customFormat="1" ht="15.75" customHeight="1" outlineLevel="1">
      <c r="A76" s="762" t="str">
        <f t="shared" si="0"/>
        <v/>
      </c>
      <c r="B76" s="1281" t="s">
        <v>1233</v>
      </c>
      <c r="C76" s="374"/>
      <c r="D76" s="375"/>
      <c r="E76" s="374"/>
      <c r="F76" s="374"/>
      <c r="G76" s="40"/>
      <c r="H76" s="40"/>
      <c r="I76" s="40"/>
      <c r="J76" s="40"/>
      <c r="K76" s="40"/>
      <c r="L76" s="40"/>
      <c r="M76" s="40"/>
      <c r="N76" s="40"/>
      <c r="O76" s="40"/>
      <c r="P76" s="40"/>
      <c r="Q76" s="40"/>
      <c r="R76" s="40"/>
      <c r="S76" s="40"/>
      <c r="T76" s="865">
        <v>0</v>
      </c>
    </row>
    <row r="77" spans="1:20" s="762" customFormat="1" ht="15.75" customHeight="1" outlineLevel="1">
      <c r="A77" s="762" t="str">
        <f t="shared" si="0"/>
        <v/>
      </c>
      <c r="B77" s="1281" t="s">
        <v>1234</v>
      </c>
      <c r="C77" s="374"/>
      <c r="D77" s="375"/>
      <c r="E77" s="374"/>
      <c r="F77" s="374"/>
      <c r="G77" s="40"/>
      <c r="H77" s="40"/>
      <c r="I77" s="40"/>
      <c r="J77" s="40"/>
      <c r="K77" s="40"/>
      <c r="L77" s="40"/>
      <c r="M77" s="40"/>
      <c r="N77" s="40"/>
      <c r="O77" s="40"/>
      <c r="P77" s="40"/>
      <c r="Q77" s="40"/>
      <c r="R77" s="40"/>
      <c r="S77" s="40"/>
      <c r="T77" s="865">
        <v>0</v>
      </c>
    </row>
    <row r="78" spans="1:20" s="762" customFormat="1" ht="15.75" customHeight="1" outlineLevel="1">
      <c r="A78" s="762" t="str">
        <f t="shared" si="0"/>
        <v/>
      </c>
      <c r="B78" s="1281" t="s">
        <v>1235</v>
      </c>
      <c r="C78" s="374"/>
      <c r="D78" s="375"/>
      <c r="E78" s="374"/>
      <c r="F78" s="374"/>
      <c r="G78" s="40"/>
      <c r="H78" s="40"/>
      <c r="I78" s="40"/>
      <c r="J78" s="40"/>
      <c r="K78" s="40"/>
      <c r="L78" s="40"/>
      <c r="M78" s="40"/>
      <c r="N78" s="40"/>
      <c r="O78" s="40"/>
      <c r="P78" s="40"/>
      <c r="Q78" s="40"/>
      <c r="R78" s="40"/>
      <c r="S78" s="40"/>
      <c r="T78" s="865">
        <v>0</v>
      </c>
    </row>
    <row r="79" spans="1:20" s="762" customFormat="1" ht="15.75" customHeight="1" outlineLevel="1">
      <c r="A79" s="762" t="str">
        <f t="shared" si="0"/>
        <v/>
      </c>
      <c r="B79" s="1281" t="s">
        <v>1236</v>
      </c>
      <c r="C79" s="374"/>
      <c r="D79" s="375"/>
      <c r="E79" s="374"/>
      <c r="F79" s="374"/>
      <c r="G79" s="40"/>
      <c r="H79" s="40"/>
      <c r="I79" s="40"/>
      <c r="J79" s="40"/>
      <c r="K79" s="40"/>
      <c r="L79" s="40"/>
      <c r="M79" s="40"/>
      <c r="N79" s="40"/>
      <c r="O79" s="40"/>
      <c r="P79" s="40"/>
      <c r="Q79" s="40"/>
      <c r="R79" s="40"/>
      <c r="S79" s="40"/>
      <c r="T79" s="865">
        <v>0</v>
      </c>
    </row>
    <row r="80" spans="1:20" s="762" customFormat="1" ht="15.75" customHeight="1" outlineLevel="1">
      <c r="A80" s="762" t="str">
        <f t="shared" si="0"/>
        <v/>
      </c>
      <c r="B80" s="1281" t="s">
        <v>1237</v>
      </c>
      <c r="C80" s="374"/>
      <c r="D80" s="375"/>
      <c r="E80" s="374"/>
      <c r="F80" s="374"/>
      <c r="G80" s="40"/>
      <c r="H80" s="40"/>
      <c r="I80" s="40"/>
      <c r="J80" s="40"/>
      <c r="K80" s="40"/>
      <c r="L80" s="40"/>
      <c r="M80" s="40"/>
      <c r="N80" s="40"/>
      <c r="O80" s="40"/>
      <c r="P80" s="40"/>
      <c r="Q80" s="40"/>
      <c r="R80" s="40"/>
      <c r="S80" s="40"/>
      <c r="T80" s="865">
        <v>0</v>
      </c>
    </row>
    <row r="81" spans="1:20" s="762" customFormat="1" ht="15.75" customHeight="1" outlineLevel="1">
      <c r="A81" s="762" t="str">
        <f t="shared" si="0"/>
        <v/>
      </c>
      <c r="B81" s="1281" t="s">
        <v>1238</v>
      </c>
      <c r="C81" s="374"/>
      <c r="D81" s="375"/>
      <c r="E81" s="374"/>
      <c r="F81" s="374"/>
      <c r="G81" s="40"/>
      <c r="H81" s="40"/>
      <c r="I81" s="40"/>
      <c r="J81" s="40"/>
      <c r="K81" s="40"/>
      <c r="L81" s="40"/>
      <c r="M81" s="40"/>
      <c r="N81" s="40"/>
      <c r="O81" s="40"/>
      <c r="P81" s="40"/>
      <c r="Q81" s="40"/>
      <c r="R81" s="40"/>
      <c r="S81" s="40"/>
      <c r="T81" s="865">
        <v>0</v>
      </c>
    </row>
    <row r="82" spans="1:20" s="762" customFormat="1" ht="15.75" customHeight="1" outlineLevel="1">
      <c r="A82" s="762" t="str">
        <f t="shared" si="0"/>
        <v/>
      </c>
      <c r="B82" s="1281" t="s">
        <v>1240</v>
      </c>
      <c r="C82" s="374"/>
      <c r="D82" s="375"/>
      <c r="E82" s="374"/>
      <c r="F82" s="374"/>
      <c r="G82" s="40"/>
      <c r="H82" s="40"/>
      <c r="I82" s="40"/>
      <c r="J82" s="40"/>
      <c r="K82" s="40"/>
      <c r="L82" s="40"/>
      <c r="M82" s="40"/>
      <c r="N82" s="40"/>
      <c r="O82" s="40"/>
      <c r="P82" s="40"/>
      <c r="Q82" s="40"/>
      <c r="R82" s="40"/>
      <c r="S82" s="40"/>
      <c r="T82" s="865">
        <v>0</v>
      </c>
    </row>
    <row r="83" spans="1:20" s="762" customFormat="1" ht="15.75" customHeight="1" outlineLevel="1">
      <c r="A83" s="762" t="str">
        <f t="shared" si="0"/>
        <v/>
      </c>
      <c r="B83" s="1281" t="s">
        <v>1239</v>
      </c>
      <c r="C83" s="374"/>
      <c r="D83" s="375"/>
      <c r="E83" s="374"/>
      <c r="F83" s="374"/>
      <c r="G83" s="40"/>
      <c r="H83" s="40"/>
      <c r="I83" s="40"/>
      <c r="J83" s="40"/>
      <c r="K83" s="40"/>
      <c r="L83" s="40"/>
      <c r="M83" s="40"/>
      <c r="N83" s="40"/>
      <c r="O83" s="40"/>
      <c r="P83" s="40"/>
      <c r="Q83" s="40"/>
      <c r="R83" s="40"/>
      <c r="S83" s="40"/>
      <c r="T83" s="865">
        <v>0</v>
      </c>
    </row>
    <row r="84" spans="1:20" s="762" customFormat="1" ht="15.75" customHeight="1" outlineLevel="1">
      <c r="A84" s="762" t="str">
        <f t="shared" si="0"/>
        <v/>
      </c>
      <c r="B84" s="1281" t="s">
        <v>1241</v>
      </c>
      <c r="C84" s="374"/>
      <c r="D84" s="375"/>
      <c r="E84" s="374"/>
      <c r="F84" s="374"/>
      <c r="G84" s="40"/>
      <c r="H84" s="40"/>
      <c r="I84" s="40"/>
      <c r="J84" s="40"/>
      <c r="K84" s="40"/>
      <c r="L84" s="40"/>
      <c r="M84" s="40"/>
      <c r="N84" s="40"/>
      <c r="O84" s="40"/>
      <c r="P84" s="40"/>
      <c r="Q84" s="40"/>
      <c r="R84" s="40"/>
      <c r="S84" s="40"/>
      <c r="T84" s="865">
        <v>0</v>
      </c>
    </row>
    <row r="85" spans="1:20" s="762" customFormat="1" ht="15.75" customHeight="1" outlineLevel="1">
      <c r="A85" s="762" t="str">
        <f t="shared" ref="A85:A148" si="5">CONCATENATE(D85,E85,F85)</f>
        <v/>
      </c>
      <c r="B85" s="1281" t="s">
        <v>1242</v>
      </c>
      <c r="C85" s="374"/>
      <c r="D85" s="375"/>
      <c r="E85" s="374"/>
      <c r="F85" s="374"/>
      <c r="G85" s="40"/>
      <c r="H85" s="40"/>
      <c r="I85" s="40"/>
      <c r="J85" s="40"/>
      <c r="K85" s="40"/>
      <c r="L85" s="40"/>
      <c r="M85" s="40"/>
      <c r="N85" s="40"/>
      <c r="O85" s="40"/>
      <c r="P85" s="40"/>
      <c r="Q85" s="40"/>
      <c r="R85" s="40"/>
      <c r="S85" s="40"/>
      <c r="T85" s="865">
        <v>0</v>
      </c>
    </row>
    <row r="86" spans="1:20" s="762" customFormat="1" ht="15.75" customHeight="1" outlineLevel="1">
      <c r="A86" s="762" t="str">
        <f t="shared" si="5"/>
        <v/>
      </c>
      <c r="B86" s="1281" t="s">
        <v>1243</v>
      </c>
      <c r="C86" s="374"/>
      <c r="D86" s="375"/>
      <c r="E86" s="374"/>
      <c r="F86" s="374"/>
      <c r="G86" s="40"/>
      <c r="H86" s="40"/>
      <c r="I86" s="40"/>
      <c r="J86" s="40"/>
      <c r="K86" s="40"/>
      <c r="L86" s="40"/>
      <c r="M86" s="40"/>
      <c r="N86" s="40"/>
      <c r="O86" s="40"/>
      <c r="P86" s="40"/>
      <c r="Q86" s="40"/>
      <c r="R86" s="40"/>
      <c r="S86" s="40"/>
      <c r="T86" s="865">
        <v>0</v>
      </c>
    </row>
    <row r="87" spans="1:20" s="762" customFormat="1" ht="15.75" customHeight="1" outlineLevel="1">
      <c r="A87" s="762" t="str">
        <f t="shared" si="5"/>
        <v/>
      </c>
      <c r="B87" s="1281" t="s">
        <v>1244</v>
      </c>
      <c r="C87" s="374"/>
      <c r="D87" s="375"/>
      <c r="E87" s="374"/>
      <c r="F87" s="374"/>
      <c r="G87" s="40"/>
      <c r="H87" s="40"/>
      <c r="I87" s="40"/>
      <c r="J87" s="40"/>
      <c r="K87" s="40"/>
      <c r="L87" s="40"/>
      <c r="M87" s="40"/>
      <c r="N87" s="40"/>
      <c r="O87" s="40"/>
      <c r="P87" s="40"/>
      <c r="Q87" s="40"/>
      <c r="R87" s="40"/>
      <c r="S87" s="40"/>
      <c r="T87" s="865">
        <v>0</v>
      </c>
    </row>
    <row r="88" spans="1:20" s="762" customFormat="1" ht="15.75" customHeight="1" outlineLevel="1">
      <c r="A88" s="762" t="str">
        <f t="shared" si="5"/>
        <v/>
      </c>
      <c r="B88" s="1281" t="s">
        <v>1245</v>
      </c>
      <c r="C88" s="374"/>
      <c r="D88" s="375"/>
      <c r="E88" s="374"/>
      <c r="F88" s="374"/>
      <c r="G88" s="40"/>
      <c r="H88" s="40"/>
      <c r="I88" s="40"/>
      <c r="J88" s="40"/>
      <c r="K88" s="40"/>
      <c r="L88" s="40"/>
      <c r="M88" s="40"/>
      <c r="N88" s="40"/>
      <c r="O88" s="40"/>
      <c r="P88" s="40"/>
      <c r="Q88" s="40"/>
      <c r="R88" s="40"/>
      <c r="S88" s="40"/>
      <c r="T88" s="865">
        <v>0</v>
      </c>
    </row>
    <row r="89" spans="1:20" s="762" customFormat="1" ht="15.75" customHeight="1" outlineLevel="1">
      <c r="A89" s="762" t="str">
        <f t="shared" si="5"/>
        <v/>
      </c>
      <c r="B89" s="1281" t="s">
        <v>1246</v>
      </c>
      <c r="C89" s="374"/>
      <c r="D89" s="375"/>
      <c r="E89" s="374"/>
      <c r="F89" s="374"/>
      <c r="G89" s="40"/>
      <c r="H89" s="40"/>
      <c r="I89" s="40"/>
      <c r="J89" s="40"/>
      <c r="K89" s="40"/>
      <c r="L89" s="40"/>
      <c r="M89" s="40"/>
      <c r="N89" s="40"/>
      <c r="O89" s="40"/>
      <c r="P89" s="40"/>
      <c r="Q89" s="40"/>
      <c r="R89" s="40"/>
      <c r="S89" s="40"/>
      <c r="T89" s="865">
        <v>0</v>
      </c>
    </row>
    <row r="90" spans="1:20" s="762" customFormat="1" ht="15.75" customHeight="1" outlineLevel="1">
      <c r="A90" s="762" t="str">
        <f t="shared" si="5"/>
        <v/>
      </c>
      <c r="B90" s="1281" t="s">
        <v>1247</v>
      </c>
      <c r="C90" s="374"/>
      <c r="D90" s="375"/>
      <c r="E90" s="374"/>
      <c r="F90" s="374"/>
      <c r="G90" s="40"/>
      <c r="H90" s="40"/>
      <c r="I90" s="40"/>
      <c r="J90" s="40"/>
      <c r="K90" s="40"/>
      <c r="L90" s="40"/>
      <c r="M90" s="40"/>
      <c r="N90" s="40"/>
      <c r="O90" s="40"/>
      <c r="P90" s="40"/>
      <c r="Q90" s="40"/>
      <c r="R90" s="40"/>
      <c r="S90" s="40"/>
      <c r="T90" s="865">
        <v>0</v>
      </c>
    </row>
    <row r="91" spans="1:20" s="762" customFormat="1" ht="15.75" customHeight="1" outlineLevel="1">
      <c r="A91" s="762" t="str">
        <f t="shared" si="5"/>
        <v/>
      </c>
      <c r="B91" s="1281" t="s">
        <v>1248</v>
      </c>
      <c r="C91" s="374"/>
      <c r="D91" s="375"/>
      <c r="E91" s="374"/>
      <c r="F91" s="374"/>
      <c r="G91" s="40"/>
      <c r="H91" s="40"/>
      <c r="I91" s="40"/>
      <c r="J91" s="40"/>
      <c r="K91" s="40"/>
      <c r="L91" s="40"/>
      <c r="M91" s="40"/>
      <c r="N91" s="40"/>
      <c r="O91" s="40"/>
      <c r="P91" s="40"/>
      <c r="Q91" s="40"/>
      <c r="R91" s="40"/>
      <c r="S91" s="40"/>
      <c r="T91" s="865">
        <v>0</v>
      </c>
    </row>
    <row r="92" spans="1:20" s="762" customFormat="1" ht="15.75" customHeight="1" outlineLevel="1">
      <c r="A92" s="762" t="str">
        <f t="shared" si="5"/>
        <v/>
      </c>
      <c r="B92" s="1281" t="s">
        <v>1249</v>
      </c>
      <c r="C92" s="374"/>
      <c r="D92" s="375"/>
      <c r="E92" s="374"/>
      <c r="F92" s="374"/>
      <c r="G92" s="40"/>
      <c r="H92" s="40"/>
      <c r="I92" s="40"/>
      <c r="J92" s="40"/>
      <c r="K92" s="40"/>
      <c r="L92" s="40"/>
      <c r="M92" s="40"/>
      <c r="N92" s="40"/>
      <c r="O92" s="40"/>
      <c r="P92" s="40"/>
      <c r="Q92" s="40"/>
      <c r="R92" s="40"/>
      <c r="S92" s="40"/>
      <c r="T92" s="865">
        <v>0</v>
      </c>
    </row>
    <row r="93" spans="1:20" s="762" customFormat="1" ht="15.75" customHeight="1" outlineLevel="1">
      <c r="A93" s="762" t="str">
        <f t="shared" si="5"/>
        <v/>
      </c>
      <c r="B93" s="1281" t="s">
        <v>1250</v>
      </c>
      <c r="C93" s="374"/>
      <c r="D93" s="375"/>
      <c r="E93" s="374"/>
      <c r="F93" s="374"/>
      <c r="G93" s="40"/>
      <c r="H93" s="40"/>
      <c r="I93" s="40"/>
      <c r="J93" s="40"/>
      <c r="K93" s="40"/>
      <c r="L93" s="40"/>
      <c r="M93" s="40"/>
      <c r="N93" s="40"/>
      <c r="O93" s="40"/>
      <c r="P93" s="40"/>
      <c r="Q93" s="40"/>
      <c r="R93" s="40"/>
      <c r="S93" s="40"/>
      <c r="T93" s="865">
        <v>0</v>
      </c>
    </row>
    <row r="94" spans="1:20" s="762" customFormat="1" ht="15.75" customHeight="1" outlineLevel="1">
      <c r="A94" s="762" t="str">
        <f t="shared" si="5"/>
        <v/>
      </c>
      <c r="B94" s="1281" t="s">
        <v>1251</v>
      </c>
      <c r="C94" s="374"/>
      <c r="D94" s="375"/>
      <c r="E94" s="374"/>
      <c r="F94" s="374"/>
      <c r="G94" s="40"/>
      <c r="H94" s="40"/>
      <c r="I94" s="40"/>
      <c r="J94" s="40"/>
      <c r="K94" s="40"/>
      <c r="L94" s="40"/>
      <c r="M94" s="40"/>
      <c r="N94" s="40"/>
      <c r="O94" s="40"/>
      <c r="P94" s="40"/>
      <c r="Q94" s="40"/>
      <c r="R94" s="40"/>
      <c r="S94" s="40"/>
      <c r="T94" s="865">
        <v>0</v>
      </c>
    </row>
    <row r="95" spans="1:20" s="762" customFormat="1" ht="15.75" customHeight="1" outlineLevel="1">
      <c r="A95" s="762" t="str">
        <f t="shared" si="5"/>
        <v/>
      </c>
      <c r="B95" s="1281" t="s">
        <v>1252</v>
      </c>
      <c r="C95" s="374"/>
      <c r="D95" s="375"/>
      <c r="E95" s="374"/>
      <c r="F95" s="374"/>
      <c r="G95" s="40"/>
      <c r="H95" s="40"/>
      <c r="I95" s="40"/>
      <c r="J95" s="40"/>
      <c r="K95" s="40"/>
      <c r="L95" s="40"/>
      <c r="M95" s="40"/>
      <c r="N95" s="40"/>
      <c r="O95" s="40"/>
      <c r="P95" s="40"/>
      <c r="Q95" s="40"/>
      <c r="R95" s="40"/>
      <c r="S95" s="40"/>
      <c r="T95" s="865">
        <v>0</v>
      </c>
    </row>
    <row r="96" spans="1:20" s="762" customFormat="1" ht="15.75" customHeight="1" outlineLevel="1">
      <c r="A96" s="762" t="str">
        <f t="shared" si="5"/>
        <v/>
      </c>
      <c r="B96" s="1281" t="s">
        <v>1253</v>
      </c>
      <c r="C96" s="374"/>
      <c r="D96" s="375"/>
      <c r="E96" s="374"/>
      <c r="F96" s="374"/>
      <c r="G96" s="40"/>
      <c r="H96" s="40"/>
      <c r="I96" s="40"/>
      <c r="J96" s="40"/>
      <c r="K96" s="40"/>
      <c r="L96" s="40"/>
      <c r="M96" s="40"/>
      <c r="N96" s="40"/>
      <c r="O96" s="40"/>
      <c r="P96" s="40"/>
      <c r="Q96" s="40"/>
      <c r="R96" s="40"/>
      <c r="S96" s="40"/>
      <c r="T96" s="865">
        <v>0</v>
      </c>
    </row>
    <row r="97" spans="1:20" s="762" customFormat="1" ht="15.75" customHeight="1" outlineLevel="1">
      <c r="A97" s="762" t="str">
        <f t="shared" si="5"/>
        <v/>
      </c>
      <c r="B97" s="1281" t="s">
        <v>1254</v>
      </c>
      <c r="C97" s="374"/>
      <c r="D97" s="375"/>
      <c r="E97" s="374"/>
      <c r="F97" s="374"/>
      <c r="G97" s="40"/>
      <c r="H97" s="40"/>
      <c r="I97" s="40"/>
      <c r="J97" s="40"/>
      <c r="K97" s="40"/>
      <c r="L97" s="40"/>
      <c r="M97" s="40"/>
      <c r="N97" s="40"/>
      <c r="O97" s="40"/>
      <c r="P97" s="40"/>
      <c r="Q97" s="40"/>
      <c r="R97" s="40"/>
      <c r="S97" s="40"/>
      <c r="T97" s="865">
        <v>0</v>
      </c>
    </row>
    <row r="98" spans="1:20" s="762" customFormat="1" ht="15.75" customHeight="1" outlineLevel="1">
      <c r="A98" s="762" t="str">
        <f t="shared" si="5"/>
        <v/>
      </c>
      <c r="B98" s="1281" t="s">
        <v>1255</v>
      </c>
      <c r="C98" s="374"/>
      <c r="D98" s="375"/>
      <c r="E98" s="374"/>
      <c r="F98" s="374"/>
      <c r="G98" s="40"/>
      <c r="H98" s="40"/>
      <c r="I98" s="40"/>
      <c r="J98" s="40"/>
      <c r="K98" s="40"/>
      <c r="L98" s="40"/>
      <c r="M98" s="40"/>
      <c r="N98" s="40"/>
      <c r="O98" s="40"/>
      <c r="P98" s="40"/>
      <c r="Q98" s="40"/>
      <c r="R98" s="40"/>
      <c r="S98" s="40"/>
      <c r="T98" s="865">
        <v>0</v>
      </c>
    </row>
    <row r="99" spans="1:20" s="762" customFormat="1" ht="15.75" customHeight="1" outlineLevel="1">
      <c r="A99" s="762" t="str">
        <f t="shared" si="5"/>
        <v/>
      </c>
      <c r="B99" s="1281" t="s">
        <v>1256</v>
      </c>
      <c r="C99" s="374"/>
      <c r="D99" s="375"/>
      <c r="E99" s="374"/>
      <c r="F99" s="374"/>
      <c r="G99" s="40"/>
      <c r="H99" s="40"/>
      <c r="I99" s="40"/>
      <c r="J99" s="40"/>
      <c r="K99" s="40"/>
      <c r="L99" s="40"/>
      <c r="M99" s="40"/>
      <c r="N99" s="40"/>
      <c r="O99" s="40"/>
      <c r="P99" s="40"/>
      <c r="Q99" s="40"/>
      <c r="R99" s="40"/>
      <c r="S99" s="40"/>
      <c r="T99" s="865">
        <v>0</v>
      </c>
    </row>
    <row r="100" spans="1:20" s="762" customFormat="1" ht="15.75" customHeight="1" outlineLevel="1">
      <c r="A100" s="762" t="str">
        <f t="shared" si="5"/>
        <v/>
      </c>
      <c r="B100" s="1281" t="s">
        <v>1257</v>
      </c>
      <c r="C100" s="374"/>
      <c r="D100" s="375"/>
      <c r="E100" s="374"/>
      <c r="F100" s="374"/>
      <c r="G100" s="40"/>
      <c r="H100" s="40"/>
      <c r="I100" s="40"/>
      <c r="J100" s="40"/>
      <c r="K100" s="40"/>
      <c r="L100" s="40"/>
      <c r="M100" s="40"/>
      <c r="N100" s="40"/>
      <c r="O100" s="40"/>
      <c r="P100" s="40"/>
      <c r="Q100" s="40"/>
      <c r="R100" s="40"/>
      <c r="S100" s="40"/>
      <c r="T100" s="865">
        <v>0</v>
      </c>
    </row>
    <row r="101" spans="1:20" s="762" customFormat="1" ht="15.75" customHeight="1" outlineLevel="1">
      <c r="A101" s="762" t="str">
        <f t="shared" si="5"/>
        <v/>
      </c>
      <c r="B101" s="1281" t="s">
        <v>1258</v>
      </c>
      <c r="C101" s="374"/>
      <c r="D101" s="375"/>
      <c r="E101" s="374"/>
      <c r="F101" s="374"/>
      <c r="G101" s="40"/>
      <c r="H101" s="40"/>
      <c r="I101" s="40"/>
      <c r="J101" s="40"/>
      <c r="K101" s="40"/>
      <c r="L101" s="40"/>
      <c r="M101" s="40"/>
      <c r="N101" s="40"/>
      <c r="O101" s="40"/>
      <c r="P101" s="40"/>
      <c r="Q101" s="40"/>
      <c r="R101" s="40"/>
      <c r="S101" s="40"/>
      <c r="T101" s="865">
        <v>0</v>
      </c>
    </row>
    <row r="102" spans="1:20" s="762" customFormat="1" ht="15.75" customHeight="1" outlineLevel="1">
      <c r="A102" s="762" t="str">
        <f>CONCATENATE(D102,E102,F102)</f>
        <v/>
      </c>
      <c r="B102" s="1281" t="s">
        <v>1259</v>
      </c>
      <c r="C102" s="374"/>
      <c r="D102" s="389"/>
      <c r="E102" s="374"/>
      <c r="F102" s="390"/>
      <c r="G102" s="40"/>
      <c r="H102" s="40"/>
      <c r="I102" s="40"/>
      <c r="J102" s="40"/>
      <c r="K102" s="40"/>
      <c r="L102" s="40"/>
      <c r="M102" s="40"/>
      <c r="N102" s="40"/>
      <c r="O102" s="40"/>
      <c r="P102" s="40"/>
      <c r="Q102" s="40"/>
      <c r="R102" s="40"/>
      <c r="S102" s="40"/>
      <c r="T102" s="865">
        <v>0</v>
      </c>
    </row>
    <row r="103" spans="1:20" s="762" customFormat="1" ht="15.75" customHeight="1" outlineLevel="1">
      <c r="A103" s="762" t="str">
        <f t="shared" ref="A103:A104" si="6">CONCATENATE(D103,E103,F103)</f>
        <v/>
      </c>
      <c r="B103" s="376" t="s">
        <v>126</v>
      </c>
      <c r="C103" s="374"/>
      <c r="D103" s="374"/>
      <c r="E103" s="40"/>
      <c r="F103" s="374"/>
      <c r="G103" s="40"/>
      <c r="H103" s="40"/>
      <c r="I103" s="40"/>
      <c r="J103" s="40"/>
      <c r="K103" s="40"/>
      <c r="L103" s="40"/>
      <c r="M103" s="40"/>
      <c r="N103" s="40"/>
      <c r="O103" s="40"/>
      <c r="P103" s="40"/>
      <c r="Q103" s="40"/>
      <c r="R103" s="40"/>
      <c r="S103" s="40"/>
      <c r="T103" s="40"/>
    </row>
    <row r="104" spans="1:20" s="762" customFormat="1" ht="15.75" customHeight="1" outlineLevel="1" thickBot="1">
      <c r="A104" s="762" t="str">
        <f t="shared" si="6"/>
        <v/>
      </c>
      <c r="B104" s="376" t="s">
        <v>126</v>
      </c>
      <c r="C104" s="374"/>
      <c r="D104" s="374"/>
      <c r="E104" s="40"/>
      <c r="F104" s="374"/>
      <c r="G104" s="40"/>
      <c r="H104" s="40"/>
      <c r="I104" s="40"/>
      <c r="J104" s="40"/>
      <c r="K104" s="40"/>
      <c r="L104" s="40"/>
      <c r="M104" s="40"/>
      <c r="N104" s="40"/>
      <c r="O104" s="40"/>
      <c r="P104" s="40"/>
      <c r="Q104" s="40"/>
      <c r="R104" s="40"/>
      <c r="S104" s="40"/>
      <c r="T104" s="40"/>
    </row>
    <row r="105" spans="1:20" s="763" customFormat="1" ht="16.5" customHeight="1" thickBot="1">
      <c r="A105" s="762" t="str">
        <f t="shared" si="5"/>
        <v>Production - Hydro Total</v>
      </c>
      <c r="B105" s="1282">
        <v>7</v>
      </c>
      <c r="C105" s="887"/>
      <c r="D105" s="887"/>
      <c r="E105" s="887"/>
      <c r="F105" s="891" t="s">
        <v>1260</v>
      </c>
      <c r="G105" s="889">
        <f t="shared" ref="G105:S105" si="7">SUBTOTAL(9,G70:G104)</f>
        <v>0</v>
      </c>
      <c r="H105" s="889">
        <f t="shared" si="7"/>
        <v>0</v>
      </c>
      <c r="I105" s="889">
        <f t="shared" si="7"/>
        <v>0</v>
      </c>
      <c r="J105" s="889">
        <f t="shared" si="7"/>
        <v>0</v>
      </c>
      <c r="K105" s="889">
        <f t="shared" si="7"/>
        <v>0</v>
      </c>
      <c r="L105" s="889">
        <f t="shared" si="7"/>
        <v>0</v>
      </c>
      <c r="M105" s="889">
        <f t="shared" si="7"/>
        <v>0</v>
      </c>
      <c r="N105" s="889">
        <f t="shared" si="7"/>
        <v>0</v>
      </c>
      <c r="O105" s="889">
        <f t="shared" si="7"/>
        <v>0</v>
      </c>
      <c r="P105" s="889">
        <f t="shared" si="7"/>
        <v>0</v>
      </c>
      <c r="Q105" s="889">
        <f t="shared" si="7"/>
        <v>0</v>
      </c>
      <c r="R105" s="889">
        <f t="shared" si="7"/>
        <v>0</v>
      </c>
      <c r="S105" s="889">
        <f t="shared" si="7"/>
        <v>0</v>
      </c>
      <c r="T105" s="889">
        <f t="shared" ref="T105" si="8">SUBTOTAL(9,T70:T104)</f>
        <v>0</v>
      </c>
    </row>
    <row r="106" spans="1:20" s="762" customFormat="1" ht="15.75" customHeight="1" outlineLevel="1">
      <c r="A106" s="762" t="str">
        <f t="shared" si="5"/>
        <v/>
      </c>
      <c r="B106" s="377"/>
      <c r="C106" s="378"/>
      <c r="D106" s="387"/>
      <c r="E106" s="378"/>
      <c r="F106" s="240"/>
      <c r="G106" s="41"/>
      <c r="H106" s="41"/>
      <c r="I106" s="41"/>
      <c r="J106" s="41"/>
      <c r="K106" s="41"/>
      <c r="L106" s="41"/>
      <c r="M106" s="41"/>
      <c r="N106" s="41"/>
      <c r="O106" s="41"/>
      <c r="P106" s="41"/>
      <c r="Q106" s="41"/>
      <c r="R106" s="41"/>
      <c r="S106" s="41"/>
      <c r="T106" s="41"/>
    </row>
    <row r="107" spans="1:20" s="762" customFormat="1" ht="15.75" customHeight="1" outlineLevel="1">
      <c r="A107" s="762" t="str">
        <f t="shared" si="5"/>
        <v/>
      </c>
      <c r="B107" s="377"/>
      <c r="C107" s="378"/>
      <c r="D107" s="387"/>
      <c r="E107" s="378"/>
      <c r="F107" s="240"/>
      <c r="G107" s="41"/>
      <c r="H107" s="41"/>
      <c r="I107" s="41"/>
      <c r="J107" s="41"/>
      <c r="K107" s="41"/>
      <c r="L107" s="41"/>
      <c r="M107" s="41"/>
      <c r="N107" s="41"/>
      <c r="O107" s="41"/>
      <c r="P107" s="41"/>
      <c r="Q107" s="41"/>
      <c r="R107" s="41"/>
      <c r="S107" s="41"/>
      <c r="T107" s="41"/>
    </row>
    <row r="108" spans="1:20" s="763" customFormat="1" ht="16.5" customHeight="1" outlineLevel="1" thickBot="1">
      <c r="A108" s="762" t="str">
        <f t="shared" si="5"/>
        <v>Production - Gas turbine/combined cycle</v>
      </c>
      <c r="B108" s="1283">
        <v>8</v>
      </c>
      <c r="C108" s="381"/>
      <c r="D108" s="382"/>
      <c r="E108" s="381"/>
      <c r="F108" s="383" t="s">
        <v>1261</v>
      </c>
      <c r="G108" s="384"/>
      <c r="H108" s="384"/>
      <c r="I108" s="384"/>
      <c r="J108" s="384"/>
      <c r="K108" s="384"/>
      <c r="L108" s="384"/>
      <c r="M108" s="384"/>
      <c r="N108" s="384"/>
      <c r="O108" s="384"/>
      <c r="P108" s="384"/>
      <c r="Q108" s="384"/>
      <c r="R108" s="384"/>
      <c r="S108" s="384"/>
      <c r="T108" s="384"/>
    </row>
    <row r="109" spans="1:20" s="762" customFormat="1" ht="15.75" customHeight="1" outlineLevel="1">
      <c r="A109" s="762" t="str">
        <f t="shared" si="5"/>
        <v/>
      </c>
      <c r="B109" s="1281" t="s">
        <v>1150</v>
      </c>
      <c r="C109" s="374"/>
      <c r="D109" s="375"/>
      <c r="E109" s="374"/>
      <c r="F109" s="374"/>
      <c r="G109" s="40"/>
      <c r="H109" s="40"/>
      <c r="I109" s="40"/>
      <c r="J109" s="40"/>
      <c r="K109" s="40"/>
      <c r="L109" s="40"/>
      <c r="M109" s="40"/>
      <c r="N109" s="40"/>
      <c r="O109" s="40"/>
      <c r="P109" s="40"/>
      <c r="Q109" s="40"/>
      <c r="R109" s="40"/>
      <c r="S109" s="40"/>
      <c r="T109" s="153">
        <v>0</v>
      </c>
    </row>
    <row r="110" spans="1:20" s="762" customFormat="1" ht="15.75" customHeight="1" outlineLevel="1">
      <c r="A110" s="762" t="str">
        <f t="shared" si="5"/>
        <v/>
      </c>
      <c r="B110" s="1281" t="s">
        <v>1151</v>
      </c>
      <c r="C110" s="374"/>
      <c r="D110" s="375"/>
      <c r="E110" s="374"/>
      <c r="F110" s="374"/>
      <c r="G110" s="40"/>
      <c r="H110" s="40"/>
      <c r="I110" s="40"/>
      <c r="J110" s="40"/>
      <c r="K110" s="40"/>
      <c r="L110" s="40"/>
      <c r="M110" s="40"/>
      <c r="N110" s="40"/>
      <c r="O110" s="40"/>
      <c r="P110" s="40"/>
      <c r="Q110" s="40"/>
      <c r="R110" s="40"/>
      <c r="S110" s="40"/>
      <c r="T110" s="153">
        <v>0</v>
      </c>
    </row>
    <row r="111" spans="1:20" s="762" customFormat="1" ht="15.75" customHeight="1" outlineLevel="1">
      <c r="A111" s="762" t="str">
        <f t="shared" si="5"/>
        <v/>
      </c>
      <c r="B111" s="1281" t="s">
        <v>1152</v>
      </c>
      <c r="C111" s="374"/>
      <c r="D111" s="375"/>
      <c r="E111" s="374"/>
      <c r="F111" s="374"/>
      <c r="G111" s="40"/>
      <c r="H111" s="40"/>
      <c r="I111" s="40"/>
      <c r="J111" s="40"/>
      <c r="K111" s="40"/>
      <c r="L111" s="40"/>
      <c r="M111" s="40"/>
      <c r="N111" s="40"/>
      <c r="O111" s="40"/>
      <c r="P111" s="40"/>
      <c r="Q111" s="40"/>
      <c r="R111" s="40"/>
      <c r="S111" s="40"/>
      <c r="T111" s="153">
        <v>0</v>
      </c>
    </row>
    <row r="112" spans="1:20" s="762" customFormat="1" ht="15.75" customHeight="1" outlineLevel="1">
      <c r="A112" s="762" t="str">
        <f t="shared" si="5"/>
        <v/>
      </c>
      <c r="B112" s="1281" t="s">
        <v>1153</v>
      </c>
      <c r="C112" s="374"/>
      <c r="D112" s="375"/>
      <c r="E112" s="374"/>
      <c r="F112" s="374"/>
      <c r="G112" s="40"/>
      <c r="H112" s="40"/>
      <c r="I112" s="40"/>
      <c r="J112" s="40"/>
      <c r="K112" s="40"/>
      <c r="L112" s="40"/>
      <c r="M112" s="40"/>
      <c r="N112" s="40"/>
      <c r="O112" s="40"/>
      <c r="P112" s="40"/>
      <c r="Q112" s="40"/>
      <c r="R112" s="40"/>
      <c r="S112" s="40"/>
      <c r="T112" s="153">
        <v>0</v>
      </c>
    </row>
    <row r="113" spans="1:20" s="762" customFormat="1" ht="15.75" customHeight="1" outlineLevel="1">
      <c r="A113" s="762" t="str">
        <f t="shared" si="5"/>
        <v/>
      </c>
      <c r="B113" s="1281" t="s">
        <v>1154</v>
      </c>
      <c r="C113" s="374"/>
      <c r="D113" s="375"/>
      <c r="E113" s="374"/>
      <c r="F113" s="374"/>
      <c r="G113" s="40"/>
      <c r="H113" s="40"/>
      <c r="I113" s="40"/>
      <c r="J113" s="40"/>
      <c r="K113" s="40"/>
      <c r="L113" s="40"/>
      <c r="M113" s="40"/>
      <c r="N113" s="40"/>
      <c r="O113" s="40"/>
      <c r="P113" s="40"/>
      <c r="Q113" s="40"/>
      <c r="R113" s="40"/>
      <c r="S113" s="40"/>
      <c r="T113" s="153">
        <v>0</v>
      </c>
    </row>
    <row r="114" spans="1:20" s="762" customFormat="1" ht="15.75" customHeight="1" outlineLevel="1">
      <c r="A114" s="762" t="str">
        <f t="shared" si="5"/>
        <v/>
      </c>
      <c r="B114" s="1281" t="s">
        <v>1262</v>
      </c>
      <c r="C114" s="374"/>
      <c r="D114" s="375"/>
      <c r="E114" s="374"/>
      <c r="F114" s="374"/>
      <c r="G114" s="40"/>
      <c r="H114" s="40"/>
      <c r="I114" s="40"/>
      <c r="J114" s="40"/>
      <c r="K114" s="40"/>
      <c r="L114" s="40"/>
      <c r="M114" s="40"/>
      <c r="N114" s="40"/>
      <c r="O114" s="40"/>
      <c r="P114" s="40"/>
      <c r="Q114" s="40"/>
      <c r="R114" s="40"/>
      <c r="S114" s="40"/>
      <c r="T114" s="153">
        <v>0</v>
      </c>
    </row>
    <row r="115" spans="1:20" s="762" customFormat="1" ht="15.75" customHeight="1" outlineLevel="1">
      <c r="A115" s="762" t="str">
        <f t="shared" si="5"/>
        <v/>
      </c>
      <c r="B115" s="1281" t="s">
        <v>1263</v>
      </c>
      <c r="C115" s="374"/>
      <c r="D115" s="375"/>
      <c r="E115" s="374"/>
      <c r="F115" s="374"/>
      <c r="G115" s="40"/>
      <c r="H115" s="40"/>
      <c r="I115" s="40"/>
      <c r="J115" s="40"/>
      <c r="K115" s="40"/>
      <c r="L115" s="40"/>
      <c r="M115" s="40"/>
      <c r="N115" s="40"/>
      <c r="O115" s="40"/>
      <c r="P115" s="40"/>
      <c r="Q115" s="40"/>
      <c r="R115" s="40"/>
      <c r="S115" s="40"/>
      <c r="T115" s="153">
        <v>0</v>
      </c>
    </row>
    <row r="116" spans="1:20" s="762" customFormat="1" ht="15.75" customHeight="1" outlineLevel="1">
      <c r="A116" s="762" t="str">
        <f t="shared" si="5"/>
        <v/>
      </c>
      <c r="B116" s="1281" t="s">
        <v>1264</v>
      </c>
      <c r="C116" s="374"/>
      <c r="D116" s="375"/>
      <c r="E116" s="374"/>
      <c r="F116" s="374"/>
      <c r="G116" s="40"/>
      <c r="H116" s="40"/>
      <c r="I116" s="40"/>
      <c r="J116" s="40"/>
      <c r="K116" s="40"/>
      <c r="L116" s="40"/>
      <c r="M116" s="40"/>
      <c r="N116" s="40"/>
      <c r="O116" s="40"/>
      <c r="P116" s="40"/>
      <c r="Q116" s="40"/>
      <c r="R116" s="40"/>
      <c r="S116" s="40"/>
      <c r="T116" s="153">
        <v>0</v>
      </c>
    </row>
    <row r="117" spans="1:20" s="762" customFormat="1" ht="15.75" customHeight="1" outlineLevel="1">
      <c r="A117" s="762" t="str">
        <f t="shared" si="5"/>
        <v/>
      </c>
      <c r="B117" s="1281" t="s">
        <v>1265</v>
      </c>
      <c r="C117" s="374"/>
      <c r="D117" s="375"/>
      <c r="E117" s="374"/>
      <c r="F117" s="374"/>
      <c r="G117" s="40"/>
      <c r="H117" s="40"/>
      <c r="I117" s="40"/>
      <c r="J117" s="40"/>
      <c r="K117" s="40"/>
      <c r="L117" s="40"/>
      <c r="M117" s="40"/>
      <c r="N117" s="40"/>
      <c r="O117" s="40"/>
      <c r="P117" s="40"/>
      <c r="Q117" s="40"/>
      <c r="R117" s="40"/>
      <c r="S117" s="40"/>
      <c r="T117" s="153">
        <v>0</v>
      </c>
    </row>
    <row r="118" spans="1:20" s="762" customFormat="1" ht="15.75" customHeight="1" outlineLevel="1">
      <c r="A118" s="762" t="str">
        <f t="shared" si="5"/>
        <v/>
      </c>
      <c r="B118" s="1281" t="s">
        <v>1266</v>
      </c>
      <c r="C118" s="374"/>
      <c r="D118" s="375"/>
      <c r="E118" s="374"/>
      <c r="F118" s="374"/>
      <c r="G118" s="40"/>
      <c r="H118" s="40"/>
      <c r="I118" s="40"/>
      <c r="J118" s="40"/>
      <c r="K118" s="40"/>
      <c r="L118" s="40"/>
      <c r="M118" s="40"/>
      <c r="N118" s="40"/>
      <c r="O118" s="40"/>
      <c r="P118" s="40"/>
      <c r="Q118" s="40"/>
      <c r="R118" s="40"/>
      <c r="S118" s="40"/>
      <c r="T118" s="153">
        <v>0</v>
      </c>
    </row>
    <row r="119" spans="1:20" s="762" customFormat="1" ht="15.75" customHeight="1" outlineLevel="1">
      <c r="A119" s="762" t="str">
        <f t="shared" si="5"/>
        <v/>
      </c>
      <c r="B119" s="1281" t="s">
        <v>1267</v>
      </c>
      <c r="C119" s="374"/>
      <c r="D119" s="375"/>
      <c r="E119" s="374"/>
      <c r="F119" s="374"/>
      <c r="G119" s="40"/>
      <c r="H119" s="40"/>
      <c r="I119" s="40"/>
      <c r="J119" s="40"/>
      <c r="K119" s="40"/>
      <c r="L119" s="40"/>
      <c r="M119" s="40"/>
      <c r="N119" s="40"/>
      <c r="O119" s="40"/>
      <c r="P119" s="40"/>
      <c r="Q119" s="40"/>
      <c r="R119" s="40"/>
      <c r="S119" s="40"/>
      <c r="T119" s="153">
        <v>0</v>
      </c>
    </row>
    <row r="120" spans="1:20" s="762" customFormat="1" ht="15.75" customHeight="1" outlineLevel="1">
      <c r="A120" s="762" t="str">
        <f t="shared" si="5"/>
        <v/>
      </c>
      <c r="B120" s="1281" t="s">
        <v>1268</v>
      </c>
      <c r="C120" s="374"/>
      <c r="D120" s="375"/>
      <c r="E120" s="374"/>
      <c r="F120" s="374"/>
      <c r="G120" s="40"/>
      <c r="H120" s="40"/>
      <c r="I120" s="40"/>
      <c r="J120" s="40"/>
      <c r="K120" s="40"/>
      <c r="L120" s="40"/>
      <c r="M120" s="40"/>
      <c r="N120" s="40"/>
      <c r="O120" s="40"/>
      <c r="P120" s="40"/>
      <c r="Q120" s="40"/>
      <c r="R120" s="40"/>
      <c r="S120" s="40"/>
      <c r="T120" s="153">
        <v>0</v>
      </c>
    </row>
    <row r="121" spans="1:20" s="762" customFormat="1" ht="15.75" customHeight="1" outlineLevel="1">
      <c r="A121" s="762" t="str">
        <f t="shared" si="5"/>
        <v/>
      </c>
      <c r="B121" s="1281" t="s">
        <v>1270</v>
      </c>
      <c r="C121" s="374"/>
      <c r="D121" s="375"/>
      <c r="E121" s="374"/>
      <c r="F121" s="374"/>
      <c r="G121" s="40"/>
      <c r="H121" s="40"/>
      <c r="I121" s="40"/>
      <c r="J121" s="40"/>
      <c r="K121" s="40"/>
      <c r="L121" s="40"/>
      <c r="M121" s="40"/>
      <c r="N121" s="40"/>
      <c r="O121" s="40"/>
      <c r="P121" s="40"/>
      <c r="Q121" s="40"/>
      <c r="R121" s="40"/>
      <c r="S121" s="40"/>
      <c r="T121" s="153">
        <v>0</v>
      </c>
    </row>
    <row r="122" spans="1:20" s="762" customFormat="1" ht="15.75" customHeight="1" outlineLevel="1">
      <c r="A122" s="762" t="str">
        <f t="shared" si="5"/>
        <v/>
      </c>
      <c r="B122" s="1281" t="s">
        <v>1269</v>
      </c>
      <c r="C122" s="374"/>
      <c r="D122" s="375"/>
      <c r="E122" s="374"/>
      <c r="F122" s="374"/>
      <c r="G122" s="40"/>
      <c r="H122" s="40"/>
      <c r="I122" s="40"/>
      <c r="J122" s="40"/>
      <c r="K122" s="40"/>
      <c r="L122" s="40"/>
      <c r="M122" s="40"/>
      <c r="N122" s="40"/>
      <c r="O122" s="40"/>
      <c r="P122" s="40"/>
      <c r="Q122" s="40"/>
      <c r="R122" s="40"/>
      <c r="S122" s="40"/>
      <c r="T122" s="153">
        <v>0</v>
      </c>
    </row>
    <row r="123" spans="1:20" s="762" customFormat="1" ht="15.75" customHeight="1" outlineLevel="1">
      <c r="A123" s="762" t="str">
        <f t="shared" si="5"/>
        <v/>
      </c>
      <c r="B123" s="1281" t="s">
        <v>1271</v>
      </c>
      <c r="C123" s="374"/>
      <c r="D123" s="375"/>
      <c r="E123" s="374"/>
      <c r="F123" s="374"/>
      <c r="G123" s="40"/>
      <c r="H123" s="40"/>
      <c r="I123" s="40"/>
      <c r="J123" s="40"/>
      <c r="K123" s="40"/>
      <c r="L123" s="40"/>
      <c r="M123" s="40"/>
      <c r="N123" s="40"/>
      <c r="O123" s="40"/>
      <c r="P123" s="40"/>
      <c r="Q123" s="40"/>
      <c r="R123" s="40"/>
      <c r="S123" s="40"/>
      <c r="T123" s="153">
        <v>0</v>
      </c>
    </row>
    <row r="124" spans="1:20" s="762" customFormat="1" ht="15.75" customHeight="1" outlineLevel="1">
      <c r="A124" s="762" t="str">
        <f t="shared" si="5"/>
        <v/>
      </c>
      <c r="B124" s="1281" t="s">
        <v>1272</v>
      </c>
      <c r="C124" s="374"/>
      <c r="D124" s="375"/>
      <c r="E124" s="374"/>
      <c r="F124" s="374"/>
      <c r="G124" s="40"/>
      <c r="H124" s="40"/>
      <c r="I124" s="40"/>
      <c r="J124" s="40"/>
      <c r="K124" s="40"/>
      <c r="L124" s="40"/>
      <c r="M124" s="40"/>
      <c r="N124" s="40"/>
      <c r="O124" s="40"/>
      <c r="P124" s="40"/>
      <c r="Q124" s="40"/>
      <c r="R124" s="40"/>
      <c r="S124" s="40"/>
      <c r="T124" s="153">
        <v>0</v>
      </c>
    </row>
    <row r="125" spans="1:20" s="762" customFormat="1" ht="15.75" customHeight="1" outlineLevel="1">
      <c r="A125" s="762" t="str">
        <f t="shared" si="5"/>
        <v/>
      </c>
      <c r="B125" s="1281" t="s">
        <v>1273</v>
      </c>
      <c r="C125" s="374"/>
      <c r="D125" s="375"/>
      <c r="E125" s="374"/>
      <c r="F125" s="374"/>
      <c r="G125" s="40"/>
      <c r="H125" s="40"/>
      <c r="I125" s="40"/>
      <c r="J125" s="40"/>
      <c r="K125" s="40"/>
      <c r="L125" s="40"/>
      <c r="M125" s="40"/>
      <c r="N125" s="40"/>
      <c r="O125" s="40"/>
      <c r="P125" s="40"/>
      <c r="Q125" s="40"/>
      <c r="R125" s="40"/>
      <c r="S125" s="40"/>
      <c r="T125" s="153">
        <v>0</v>
      </c>
    </row>
    <row r="126" spans="1:20" s="762" customFormat="1" ht="15.75" customHeight="1" outlineLevel="1">
      <c r="A126" s="762" t="str">
        <f t="shared" si="5"/>
        <v/>
      </c>
      <c r="B126" s="1281" t="s">
        <v>1274</v>
      </c>
      <c r="C126" s="374"/>
      <c r="D126" s="375"/>
      <c r="E126" s="374"/>
      <c r="F126" s="374"/>
      <c r="G126" s="40"/>
      <c r="H126" s="40"/>
      <c r="I126" s="40"/>
      <c r="J126" s="40"/>
      <c r="K126" s="40"/>
      <c r="L126" s="40"/>
      <c r="M126" s="40"/>
      <c r="N126" s="40"/>
      <c r="O126" s="40"/>
      <c r="P126" s="40"/>
      <c r="Q126" s="40"/>
      <c r="R126" s="40"/>
      <c r="S126" s="40"/>
      <c r="T126" s="153">
        <v>0</v>
      </c>
    </row>
    <row r="127" spans="1:20" s="762" customFormat="1" ht="15.75" customHeight="1" outlineLevel="1">
      <c r="A127" s="762" t="str">
        <f t="shared" si="5"/>
        <v/>
      </c>
      <c r="B127" s="1281" t="s">
        <v>1275</v>
      </c>
      <c r="C127" s="374"/>
      <c r="D127" s="375"/>
      <c r="E127" s="374"/>
      <c r="F127" s="374"/>
      <c r="G127" s="40"/>
      <c r="H127" s="40"/>
      <c r="I127" s="40"/>
      <c r="J127" s="40"/>
      <c r="K127" s="40"/>
      <c r="L127" s="40"/>
      <c r="M127" s="40"/>
      <c r="N127" s="40"/>
      <c r="O127" s="40"/>
      <c r="P127" s="40"/>
      <c r="Q127" s="40"/>
      <c r="R127" s="40"/>
      <c r="S127" s="40"/>
      <c r="T127" s="153">
        <v>0</v>
      </c>
    </row>
    <row r="128" spans="1:20" s="762" customFormat="1" ht="15.75" customHeight="1" outlineLevel="1">
      <c r="A128" s="762" t="str">
        <f t="shared" si="5"/>
        <v/>
      </c>
      <c r="B128" s="1281" t="s">
        <v>1276</v>
      </c>
      <c r="C128" s="374"/>
      <c r="D128" s="375"/>
      <c r="E128" s="374"/>
      <c r="F128" s="374"/>
      <c r="G128" s="40"/>
      <c r="H128" s="40"/>
      <c r="I128" s="40"/>
      <c r="J128" s="40"/>
      <c r="K128" s="40"/>
      <c r="L128" s="40"/>
      <c r="M128" s="40"/>
      <c r="N128" s="40"/>
      <c r="O128" s="40"/>
      <c r="P128" s="40"/>
      <c r="Q128" s="40"/>
      <c r="R128" s="40"/>
      <c r="S128" s="40"/>
      <c r="T128" s="153">
        <v>0</v>
      </c>
    </row>
    <row r="129" spans="1:20" s="762" customFormat="1" ht="15.75" customHeight="1" outlineLevel="1">
      <c r="A129" s="762" t="str">
        <f t="shared" si="5"/>
        <v/>
      </c>
      <c r="B129" s="1281" t="s">
        <v>1277</v>
      </c>
      <c r="C129" s="374"/>
      <c r="D129" s="375"/>
      <c r="E129" s="374"/>
      <c r="F129" s="374"/>
      <c r="G129" s="40"/>
      <c r="H129" s="40"/>
      <c r="I129" s="40"/>
      <c r="J129" s="40"/>
      <c r="K129" s="40"/>
      <c r="L129" s="40"/>
      <c r="M129" s="40"/>
      <c r="N129" s="40"/>
      <c r="O129" s="40"/>
      <c r="P129" s="40"/>
      <c r="Q129" s="40"/>
      <c r="R129" s="40"/>
      <c r="S129" s="40"/>
      <c r="T129" s="153">
        <v>0</v>
      </c>
    </row>
    <row r="130" spans="1:20" s="762" customFormat="1" ht="15.75" customHeight="1" outlineLevel="1">
      <c r="A130" s="762" t="str">
        <f t="shared" si="5"/>
        <v/>
      </c>
      <c r="B130" s="1281" t="s">
        <v>1278</v>
      </c>
      <c r="C130" s="374"/>
      <c r="D130" s="375"/>
      <c r="E130" s="374"/>
      <c r="F130" s="374"/>
      <c r="G130" s="40"/>
      <c r="H130" s="40"/>
      <c r="I130" s="40"/>
      <c r="J130" s="40"/>
      <c r="K130" s="40"/>
      <c r="L130" s="40"/>
      <c r="M130" s="40"/>
      <c r="N130" s="40"/>
      <c r="O130" s="40"/>
      <c r="P130" s="40"/>
      <c r="Q130" s="40"/>
      <c r="R130" s="40"/>
      <c r="S130" s="40"/>
      <c r="T130" s="153">
        <v>0</v>
      </c>
    </row>
    <row r="131" spans="1:20" s="762" customFormat="1" ht="15.75" customHeight="1" outlineLevel="1">
      <c r="A131" s="762" t="str">
        <f t="shared" si="5"/>
        <v/>
      </c>
      <c r="B131" s="1281" t="s">
        <v>1279</v>
      </c>
      <c r="C131" s="374"/>
      <c r="D131" s="375"/>
      <c r="E131" s="374"/>
      <c r="F131" s="374"/>
      <c r="G131" s="40"/>
      <c r="H131" s="40"/>
      <c r="I131" s="40"/>
      <c r="J131" s="40"/>
      <c r="K131" s="40"/>
      <c r="L131" s="40"/>
      <c r="M131" s="40"/>
      <c r="N131" s="40"/>
      <c r="O131" s="40"/>
      <c r="P131" s="40"/>
      <c r="Q131" s="40"/>
      <c r="R131" s="40"/>
      <c r="S131" s="40"/>
      <c r="T131" s="153">
        <v>0</v>
      </c>
    </row>
    <row r="132" spans="1:20" s="762" customFormat="1" ht="15.75" customHeight="1" outlineLevel="1">
      <c r="A132" s="762" t="str">
        <f t="shared" si="5"/>
        <v/>
      </c>
      <c r="B132" s="1281" t="s">
        <v>1280</v>
      </c>
      <c r="C132" s="374"/>
      <c r="D132" s="375"/>
      <c r="E132" s="374"/>
      <c r="F132" s="374"/>
      <c r="G132" s="40"/>
      <c r="H132" s="40"/>
      <c r="I132" s="40"/>
      <c r="J132" s="40"/>
      <c r="K132" s="40"/>
      <c r="L132" s="40"/>
      <c r="M132" s="40"/>
      <c r="N132" s="40"/>
      <c r="O132" s="40"/>
      <c r="P132" s="40"/>
      <c r="Q132" s="40"/>
      <c r="R132" s="40"/>
      <c r="S132" s="40"/>
      <c r="T132" s="153">
        <v>0</v>
      </c>
    </row>
    <row r="133" spans="1:20" s="762" customFormat="1" ht="15.75" customHeight="1" outlineLevel="1">
      <c r="A133" s="762" t="str">
        <f t="shared" si="5"/>
        <v/>
      </c>
      <c r="B133" s="1281" t="s">
        <v>1281</v>
      </c>
      <c r="C133" s="374"/>
      <c r="D133" s="375"/>
      <c r="E133" s="374"/>
      <c r="F133" s="374"/>
      <c r="G133" s="40"/>
      <c r="H133" s="40"/>
      <c r="I133" s="40"/>
      <c r="J133" s="40"/>
      <c r="K133" s="40"/>
      <c r="L133" s="40"/>
      <c r="M133" s="40"/>
      <c r="N133" s="40"/>
      <c r="O133" s="40"/>
      <c r="P133" s="40"/>
      <c r="Q133" s="40"/>
      <c r="R133" s="40"/>
      <c r="S133" s="40"/>
      <c r="T133" s="153">
        <v>0</v>
      </c>
    </row>
    <row r="134" spans="1:20" s="762" customFormat="1" ht="15.75" customHeight="1" outlineLevel="1">
      <c r="A134" s="762" t="str">
        <f t="shared" si="5"/>
        <v/>
      </c>
      <c r="B134" s="1281" t="s">
        <v>1282</v>
      </c>
      <c r="C134" s="374"/>
      <c r="D134" s="375"/>
      <c r="E134" s="374"/>
      <c r="F134" s="374"/>
      <c r="G134" s="40"/>
      <c r="H134" s="40"/>
      <c r="I134" s="40"/>
      <c r="J134" s="40"/>
      <c r="K134" s="40"/>
      <c r="L134" s="40"/>
      <c r="M134" s="40"/>
      <c r="N134" s="40"/>
      <c r="O134" s="40"/>
      <c r="P134" s="40"/>
      <c r="Q134" s="40"/>
      <c r="R134" s="40"/>
      <c r="S134" s="40"/>
      <c r="T134" s="153">
        <v>0</v>
      </c>
    </row>
    <row r="135" spans="1:20" s="762" customFormat="1" ht="15.75" customHeight="1" outlineLevel="1">
      <c r="A135" s="762" t="str">
        <f t="shared" si="5"/>
        <v/>
      </c>
      <c r="B135" s="1281" t="s">
        <v>1283</v>
      </c>
      <c r="C135" s="374"/>
      <c r="D135" s="375"/>
      <c r="E135" s="374"/>
      <c r="F135" s="374"/>
      <c r="G135" s="40"/>
      <c r="H135" s="40"/>
      <c r="I135" s="40"/>
      <c r="J135" s="40"/>
      <c r="K135" s="40"/>
      <c r="L135" s="40"/>
      <c r="M135" s="40"/>
      <c r="N135" s="40"/>
      <c r="O135" s="40"/>
      <c r="P135" s="40"/>
      <c r="Q135" s="40"/>
      <c r="R135" s="40"/>
      <c r="S135" s="40"/>
      <c r="T135" s="153">
        <v>0</v>
      </c>
    </row>
    <row r="136" spans="1:20" s="762" customFormat="1" ht="15.75" customHeight="1" outlineLevel="1">
      <c r="A136" s="762" t="str">
        <f t="shared" si="5"/>
        <v/>
      </c>
      <c r="B136" s="1281" t="s">
        <v>1284</v>
      </c>
      <c r="C136" s="374"/>
      <c r="D136" s="375"/>
      <c r="E136" s="374"/>
      <c r="F136" s="374"/>
      <c r="G136" s="40"/>
      <c r="H136" s="40"/>
      <c r="I136" s="40"/>
      <c r="J136" s="40"/>
      <c r="K136" s="40"/>
      <c r="L136" s="40"/>
      <c r="M136" s="40"/>
      <c r="N136" s="40"/>
      <c r="O136" s="40"/>
      <c r="P136" s="40"/>
      <c r="Q136" s="40"/>
      <c r="R136" s="40"/>
      <c r="S136" s="40"/>
      <c r="T136" s="153">
        <v>0</v>
      </c>
    </row>
    <row r="137" spans="1:20" s="762" customFormat="1" ht="15.75" customHeight="1" outlineLevel="1">
      <c r="A137" s="762" t="str">
        <f t="shared" si="5"/>
        <v/>
      </c>
      <c r="B137" s="1281" t="s">
        <v>1285</v>
      </c>
      <c r="C137" s="374"/>
      <c r="D137" s="375"/>
      <c r="E137" s="374"/>
      <c r="F137" s="374"/>
      <c r="G137" s="40"/>
      <c r="H137" s="40"/>
      <c r="I137" s="40"/>
      <c r="J137" s="40"/>
      <c r="K137" s="40"/>
      <c r="L137" s="40"/>
      <c r="M137" s="40"/>
      <c r="N137" s="40"/>
      <c r="O137" s="40"/>
      <c r="P137" s="40"/>
      <c r="Q137" s="40"/>
      <c r="R137" s="40"/>
      <c r="S137" s="40"/>
      <c r="T137" s="153">
        <v>0</v>
      </c>
    </row>
    <row r="138" spans="1:20" s="762" customFormat="1" ht="15.75" customHeight="1" outlineLevel="1">
      <c r="A138" s="762" t="str">
        <f t="shared" si="5"/>
        <v/>
      </c>
      <c r="B138" s="1281" t="s">
        <v>1286</v>
      </c>
      <c r="C138" s="374"/>
      <c r="D138" s="375"/>
      <c r="E138" s="374"/>
      <c r="F138" s="374"/>
      <c r="G138" s="40"/>
      <c r="H138" s="40"/>
      <c r="I138" s="40"/>
      <c r="J138" s="40"/>
      <c r="K138" s="40"/>
      <c r="L138" s="40"/>
      <c r="M138" s="40"/>
      <c r="N138" s="40"/>
      <c r="O138" s="40"/>
      <c r="P138" s="40"/>
      <c r="Q138" s="40"/>
      <c r="R138" s="40"/>
      <c r="S138" s="40"/>
      <c r="T138" s="153">
        <v>0</v>
      </c>
    </row>
    <row r="139" spans="1:20" s="762" customFormat="1" ht="15.75" customHeight="1" outlineLevel="1">
      <c r="A139" s="762" t="str">
        <f t="shared" si="5"/>
        <v/>
      </c>
      <c r="B139" s="1281" t="s">
        <v>1287</v>
      </c>
      <c r="C139" s="374"/>
      <c r="D139" s="375"/>
      <c r="E139" s="374"/>
      <c r="F139" s="374"/>
      <c r="G139" s="40"/>
      <c r="H139" s="40"/>
      <c r="I139" s="40"/>
      <c r="J139" s="40"/>
      <c r="K139" s="40"/>
      <c r="L139" s="40"/>
      <c r="M139" s="40"/>
      <c r="N139" s="40"/>
      <c r="O139" s="40"/>
      <c r="P139" s="40"/>
      <c r="Q139" s="40"/>
      <c r="R139" s="40"/>
      <c r="S139" s="40"/>
      <c r="T139" s="153">
        <v>0</v>
      </c>
    </row>
    <row r="140" spans="1:20" s="762" customFormat="1" ht="15.75" customHeight="1" outlineLevel="1">
      <c r="A140" s="762" t="str">
        <f t="shared" si="5"/>
        <v/>
      </c>
      <c r="B140" s="1281" t="s">
        <v>1288</v>
      </c>
      <c r="C140" s="374"/>
      <c r="D140" s="375"/>
      <c r="E140" s="374"/>
      <c r="F140" s="374"/>
      <c r="G140" s="40"/>
      <c r="H140" s="40"/>
      <c r="I140" s="40"/>
      <c r="J140" s="40"/>
      <c r="K140" s="40"/>
      <c r="L140" s="40"/>
      <c r="M140" s="40"/>
      <c r="N140" s="40"/>
      <c r="O140" s="40"/>
      <c r="P140" s="40"/>
      <c r="Q140" s="40"/>
      <c r="R140" s="40"/>
      <c r="S140" s="40"/>
      <c r="T140" s="153">
        <v>0</v>
      </c>
    </row>
    <row r="141" spans="1:20" s="762" customFormat="1" ht="15.75" customHeight="1" outlineLevel="1">
      <c r="A141" s="762" t="str">
        <f t="shared" si="5"/>
        <v/>
      </c>
      <c r="B141" s="1281" t="s">
        <v>1289</v>
      </c>
      <c r="C141" s="374"/>
      <c r="D141" s="375"/>
      <c r="E141" s="374"/>
      <c r="F141" s="374"/>
      <c r="G141" s="40"/>
      <c r="H141" s="40"/>
      <c r="I141" s="40"/>
      <c r="J141" s="40"/>
      <c r="K141" s="40"/>
      <c r="L141" s="40"/>
      <c r="M141" s="40"/>
      <c r="N141" s="40"/>
      <c r="O141" s="40"/>
      <c r="P141" s="40"/>
      <c r="Q141" s="40"/>
      <c r="R141" s="40"/>
      <c r="S141" s="40"/>
      <c r="T141" s="153">
        <v>0</v>
      </c>
    </row>
    <row r="142" spans="1:20" s="762" customFormat="1" ht="15.75" customHeight="1" outlineLevel="1">
      <c r="A142" s="762" t="str">
        <f t="shared" si="5"/>
        <v/>
      </c>
      <c r="B142" s="1281" t="s">
        <v>1290</v>
      </c>
      <c r="C142" s="374"/>
      <c r="D142" s="375"/>
      <c r="E142" s="374"/>
      <c r="F142" s="374"/>
      <c r="G142" s="40"/>
      <c r="H142" s="40"/>
      <c r="I142" s="40"/>
      <c r="J142" s="40"/>
      <c r="K142" s="40"/>
      <c r="L142" s="40"/>
      <c r="M142" s="40"/>
      <c r="N142" s="40"/>
      <c r="O142" s="40"/>
      <c r="P142" s="40"/>
      <c r="Q142" s="40"/>
      <c r="R142" s="40"/>
      <c r="S142" s="40"/>
      <c r="T142" s="153">
        <v>0</v>
      </c>
    </row>
    <row r="143" spans="1:20" s="762" customFormat="1" ht="15.75" customHeight="1" outlineLevel="1">
      <c r="A143" s="762" t="str">
        <f t="shared" si="5"/>
        <v/>
      </c>
      <c r="B143" s="1281" t="s">
        <v>1291</v>
      </c>
      <c r="C143" s="374"/>
      <c r="D143" s="375"/>
      <c r="E143" s="374"/>
      <c r="F143" s="374"/>
      <c r="G143" s="40"/>
      <c r="H143" s="40"/>
      <c r="I143" s="40"/>
      <c r="J143" s="40"/>
      <c r="K143" s="40"/>
      <c r="L143" s="40"/>
      <c r="M143" s="40"/>
      <c r="N143" s="40"/>
      <c r="O143" s="40"/>
      <c r="P143" s="40"/>
      <c r="Q143" s="40"/>
      <c r="R143" s="40"/>
      <c r="S143" s="40"/>
      <c r="T143" s="153">
        <v>0</v>
      </c>
    </row>
    <row r="144" spans="1:20" s="762" customFormat="1" ht="15.75" customHeight="1" outlineLevel="1">
      <c r="A144" s="762" t="str">
        <f t="shared" si="5"/>
        <v/>
      </c>
      <c r="B144" s="1281" t="s">
        <v>1292</v>
      </c>
      <c r="C144" s="374"/>
      <c r="D144" s="375"/>
      <c r="E144" s="374"/>
      <c r="F144" s="374"/>
      <c r="G144" s="40"/>
      <c r="H144" s="40"/>
      <c r="I144" s="40"/>
      <c r="J144" s="40"/>
      <c r="K144" s="40"/>
      <c r="L144" s="40"/>
      <c r="M144" s="40"/>
      <c r="N144" s="40"/>
      <c r="O144" s="40"/>
      <c r="P144" s="40"/>
      <c r="Q144" s="40"/>
      <c r="R144" s="40"/>
      <c r="S144" s="40"/>
      <c r="T144" s="153">
        <v>0</v>
      </c>
    </row>
    <row r="145" spans="1:20" s="762" customFormat="1" ht="15.75" customHeight="1" outlineLevel="1">
      <c r="A145" s="762" t="str">
        <f t="shared" si="5"/>
        <v/>
      </c>
      <c r="B145" s="1281" t="s">
        <v>1293</v>
      </c>
      <c r="C145" s="374"/>
      <c r="D145" s="375"/>
      <c r="E145" s="374"/>
      <c r="F145" s="374"/>
      <c r="G145" s="40"/>
      <c r="H145" s="40"/>
      <c r="I145" s="40"/>
      <c r="J145" s="40"/>
      <c r="K145" s="40"/>
      <c r="L145" s="40"/>
      <c r="M145" s="40"/>
      <c r="N145" s="40"/>
      <c r="O145" s="40"/>
      <c r="P145" s="40"/>
      <c r="Q145" s="40"/>
      <c r="R145" s="40"/>
      <c r="S145" s="40"/>
      <c r="T145" s="153">
        <v>0</v>
      </c>
    </row>
    <row r="146" spans="1:20" s="762" customFormat="1" ht="15.75" customHeight="1" outlineLevel="1">
      <c r="A146" s="762" t="str">
        <f t="shared" si="5"/>
        <v/>
      </c>
      <c r="B146" s="1281" t="s">
        <v>1294</v>
      </c>
      <c r="C146" s="374"/>
      <c r="D146" s="375"/>
      <c r="E146" s="374"/>
      <c r="F146" s="374"/>
      <c r="G146" s="40"/>
      <c r="H146" s="40"/>
      <c r="I146" s="40"/>
      <c r="J146" s="40"/>
      <c r="K146" s="40"/>
      <c r="L146" s="40"/>
      <c r="M146" s="40"/>
      <c r="N146" s="40"/>
      <c r="O146" s="40"/>
      <c r="P146" s="40"/>
      <c r="Q146" s="40"/>
      <c r="R146" s="40"/>
      <c r="S146" s="40"/>
      <c r="T146" s="153">
        <v>0</v>
      </c>
    </row>
    <row r="147" spans="1:20" s="762" customFormat="1" ht="15.75" customHeight="1" outlineLevel="1">
      <c r="A147" s="762" t="str">
        <f t="shared" si="5"/>
        <v/>
      </c>
      <c r="B147" s="1281" t="s">
        <v>1295</v>
      </c>
      <c r="C147" s="374"/>
      <c r="D147" s="375"/>
      <c r="E147" s="374"/>
      <c r="F147" s="374"/>
      <c r="G147" s="40"/>
      <c r="H147" s="40"/>
      <c r="I147" s="40"/>
      <c r="J147" s="40"/>
      <c r="K147" s="40"/>
      <c r="L147" s="40"/>
      <c r="M147" s="40"/>
      <c r="N147" s="40"/>
      <c r="O147" s="40"/>
      <c r="P147" s="40"/>
      <c r="Q147" s="40"/>
      <c r="R147" s="40"/>
      <c r="S147" s="40"/>
      <c r="T147" s="153">
        <v>0</v>
      </c>
    </row>
    <row r="148" spans="1:20" s="762" customFormat="1" ht="15.75" customHeight="1" outlineLevel="1">
      <c r="A148" s="762" t="str">
        <f t="shared" si="5"/>
        <v/>
      </c>
      <c r="B148" s="1281" t="s">
        <v>1296</v>
      </c>
      <c r="C148" s="374"/>
      <c r="D148" s="375"/>
      <c r="E148" s="374"/>
      <c r="F148" s="374"/>
      <c r="G148" s="40"/>
      <c r="H148" s="40"/>
      <c r="I148" s="40"/>
      <c r="J148" s="40"/>
      <c r="K148" s="40"/>
      <c r="L148" s="40"/>
      <c r="M148" s="40"/>
      <c r="N148" s="40"/>
      <c r="O148" s="40"/>
      <c r="P148" s="40"/>
      <c r="Q148" s="40"/>
      <c r="R148" s="40"/>
      <c r="S148" s="40"/>
      <c r="T148" s="153">
        <v>0</v>
      </c>
    </row>
    <row r="149" spans="1:20" s="762" customFormat="1" ht="15.75" customHeight="1" outlineLevel="1">
      <c r="A149" s="762" t="str">
        <f t="shared" ref="A149:A212" si="9">CONCATENATE(D149,E149,F149)</f>
        <v/>
      </c>
      <c r="B149" s="1281" t="s">
        <v>1297</v>
      </c>
      <c r="C149" s="374"/>
      <c r="D149" s="375"/>
      <c r="E149" s="374"/>
      <c r="F149" s="374"/>
      <c r="G149" s="40"/>
      <c r="H149" s="40"/>
      <c r="I149" s="40"/>
      <c r="J149" s="40"/>
      <c r="K149" s="40"/>
      <c r="L149" s="40"/>
      <c r="M149" s="40"/>
      <c r="N149" s="40"/>
      <c r="O149" s="40"/>
      <c r="P149" s="40"/>
      <c r="Q149" s="40"/>
      <c r="R149" s="40"/>
      <c r="S149" s="40"/>
      <c r="T149" s="153">
        <v>0</v>
      </c>
    </row>
    <row r="150" spans="1:20" s="762" customFormat="1" ht="15.75" customHeight="1" outlineLevel="1">
      <c r="A150" s="762" t="str">
        <f t="shared" si="9"/>
        <v/>
      </c>
      <c r="B150" s="1281" t="s">
        <v>1298</v>
      </c>
      <c r="C150" s="374"/>
      <c r="D150" s="375"/>
      <c r="E150" s="374"/>
      <c r="F150" s="374"/>
      <c r="G150" s="40"/>
      <c r="H150" s="40"/>
      <c r="I150" s="40"/>
      <c r="J150" s="40"/>
      <c r="K150" s="40"/>
      <c r="L150" s="40"/>
      <c r="M150" s="40"/>
      <c r="N150" s="40"/>
      <c r="O150" s="40"/>
      <c r="P150" s="40"/>
      <c r="Q150" s="40"/>
      <c r="R150" s="40"/>
      <c r="S150" s="40"/>
      <c r="T150" s="153">
        <v>0</v>
      </c>
    </row>
    <row r="151" spans="1:20" s="762" customFormat="1" ht="15.75" customHeight="1" outlineLevel="1">
      <c r="A151" s="762" t="str">
        <f t="shared" si="9"/>
        <v/>
      </c>
      <c r="B151" s="1281" t="s">
        <v>1299</v>
      </c>
      <c r="C151" s="374"/>
      <c r="D151" s="375"/>
      <c r="E151" s="374"/>
      <c r="F151" s="374"/>
      <c r="G151" s="40"/>
      <c r="H151" s="40"/>
      <c r="I151" s="40"/>
      <c r="J151" s="40"/>
      <c r="K151" s="40"/>
      <c r="L151" s="40"/>
      <c r="M151" s="40"/>
      <c r="N151" s="40"/>
      <c r="O151" s="40"/>
      <c r="P151" s="40"/>
      <c r="Q151" s="40"/>
      <c r="R151" s="40"/>
      <c r="S151" s="40"/>
      <c r="T151" s="153">
        <v>0</v>
      </c>
    </row>
    <row r="152" spans="1:20" s="762" customFormat="1" ht="15.75" customHeight="1" outlineLevel="1">
      <c r="A152" s="762" t="str">
        <f t="shared" si="9"/>
        <v/>
      </c>
      <c r="B152" s="1281" t="s">
        <v>1300</v>
      </c>
      <c r="C152" s="374"/>
      <c r="D152" s="375"/>
      <c r="E152" s="374"/>
      <c r="F152" s="374"/>
      <c r="G152" s="40"/>
      <c r="H152" s="40"/>
      <c r="I152" s="40"/>
      <c r="J152" s="40"/>
      <c r="K152" s="40"/>
      <c r="L152" s="40"/>
      <c r="M152" s="40"/>
      <c r="N152" s="40"/>
      <c r="O152" s="40"/>
      <c r="P152" s="40"/>
      <c r="Q152" s="40"/>
      <c r="R152" s="40"/>
      <c r="S152" s="40"/>
      <c r="T152" s="153">
        <v>0</v>
      </c>
    </row>
    <row r="153" spans="1:20" s="762" customFormat="1" ht="15.75" customHeight="1" outlineLevel="1">
      <c r="A153" s="762" t="str">
        <f t="shared" si="9"/>
        <v/>
      </c>
      <c r="B153" s="1281" t="s">
        <v>1301</v>
      </c>
      <c r="C153" s="374"/>
      <c r="D153" s="375"/>
      <c r="E153" s="374"/>
      <c r="F153" s="374"/>
      <c r="G153" s="40"/>
      <c r="H153" s="40"/>
      <c r="I153" s="40"/>
      <c r="J153" s="40"/>
      <c r="K153" s="40"/>
      <c r="L153" s="40"/>
      <c r="M153" s="40"/>
      <c r="N153" s="40"/>
      <c r="O153" s="40"/>
      <c r="P153" s="40"/>
      <c r="Q153" s="40"/>
      <c r="R153" s="40"/>
      <c r="S153" s="40"/>
      <c r="T153" s="153">
        <v>0</v>
      </c>
    </row>
    <row r="154" spans="1:20" s="762" customFormat="1" ht="15.75" customHeight="1" outlineLevel="1">
      <c r="A154" s="762" t="str">
        <f t="shared" si="9"/>
        <v/>
      </c>
      <c r="B154" s="1281" t="s">
        <v>1302</v>
      </c>
      <c r="C154" s="374"/>
      <c r="D154" s="375"/>
      <c r="E154" s="374"/>
      <c r="F154" s="374"/>
      <c r="G154" s="40"/>
      <c r="H154" s="40"/>
      <c r="I154" s="40"/>
      <c r="J154" s="40"/>
      <c r="K154" s="40"/>
      <c r="L154" s="40"/>
      <c r="M154" s="40"/>
      <c r="N154" s="40"/>
      <c r="O154" s="40"/>
      <c r="P154" s="40"/>
      <c r="Q154" s="40"/>
      <c r="R154" s="40"/>
      <c r="S154" s="40"/>
      <c r="T154" s="153">
        <v>0</v>
      </c>
    </row>
    <row r="155" spans="1:20" s="762" customFormat="1" ht="15.75" customHeight="1" outlineLevel="1">
      <c r="A155" s="762" t="str">
        <f t="shared" si="9"/>
        <v/>
      </c>
      <c r="B155" s="1281" t="s">
        <v>1303</v>
      </c>
      <c r="C155" s="374"/>
      <c r="D155" s="375"/>
      <c r="E155" s="374"/>
      <c r="F155" s="374"/>
      <c r="G155" s="40"/>
      <c r="H155" s="40"/>
      <c r="I155" s="40"/>
      <c r="J155" s="40"/>
      <c r="K155" s="40"/>
      <c r="L155" s="40"/>
      <c r="M155" s="40"/>
      <c r="N155" s="40"/>
      <c r="O155" s="40"/>
      <c r="P155" s="40"/>
      <c r="Q155" s="40"/>
      <c r="R155" s="40"/>
      <c r="S155" s="40"/>
      <c r="T155" s="153">
        <v>0</v>
      </c>
    </row>
    <row r="156" spans="1:20" s="762" customFormat="1" ht="15.75" customHeight="1" outlineLevel="1">
      <c r="A156" s="762" t="str">
        <f t="shared" si="9"/>
        <v/>
      </c>
      <c r="B156" s="1281" t="s">
        <v>1304</v>
      </c>
      <c r="C156" s="374"/>
      <c r="D156" s="375"/>
      <c r="E156" s="374"/>
      <c r="F156" s="374"/>
      <c r="G156" s="40"/>
      <c r="H156" s="40"/>
      <c r="I156" s="40"/>
      <c r="J156" s="40"/>
      <c r="K156" s="40"/>
      <c r="L156" s="40"/>
      <c r="M156" s="40"/>
      <c r="N156" s="40"/>
      <c r="O156" s="40"/>
      <c r="P156" s="40"/>
      <c r="Q156" s="40"/>
      <c r="R156" s="40"/>
      <c r="S156" s="40"/>
      <c r="T156" s="153">
        <v>0</v>
      </c>
    </row>
    <row r="157" spans="1:20" s="762" customFormat="1" ht="15.75" customHeight="1" outlineLevel="1">
      <c r="A157" s="762" t="str">
        <f t="shared" si="9"/>
        <v/>
      </c>
      <c r="B157" s="1281" t="s">
        <v>1305</v>
      </c>
      <c r="C157" s="374"/>
      <c r="D157" s="375"/>
      <c r="E157" s="374"/>
      <c r="F157" s="374"/>
      <c r="G157" s="40"/>
      <c r="H157" s="40"/>
      <c r="I157" s="40"/>
      <c r="J157" s="40"/>
      <c r="K157" s="40"/>
      <c r="L157" s="40"/>
      <c r="M157" s="40"/>
      <c r="N157" s="40"/>
      <c r="O157" s="40"/>
      <c r="P157" s="40"/>
      <c r="Q157" s="40"/>
      <c r="R157" s="40"/>
      <c r="S157" s="40"/>
      <c r="T157" s="153">
        <v>0</v>
      </c>
    </row>
    <row r="158" spans="1:20" s="762" customFormat="1" ht="15.75" customHeight="1" outlineLevel="1">
      <c r="A158" s="762" t="str">
        <f t="shared" si="9"/>
        <v/>
      </c>
      <c r="B158" s="1281" t="s">
        <v>1306</v>
      </c>
      <c r="C158" s="374"/>
      <c r="D158" s="375"/>
      <c r="E158" s="374"/>
      <c r="F158" s="374"/>
      <c r="G158" s="40"/>
      <c r="H158" s="40"/>
      <c r="I158" s="40"/>
      <c r="J158" s="40"/>
      <c r="K158" s="40"/>
      <c r="L158" s="40"/>
      <c r="M158" s="40"/>
      <c r="N158" s="40"/>
      <c r="O158" s="40"/>
      <c r="P158" s="40"/>
      <c r="Q158" s="40"/>
      <c r="R158" s="40"/>
      <c r="S158" s="40"/>
      <c r="T158" s="153">
        <v>0</v>
      </c>
    </row>
    <row r="159" spans="1:20" s="762" customFormat="1" ht="15.75" customHeight="1" outlineLevel="1">
      <c r="A159" s="762" t="str">
        <f t="shared" si="9"/>
        <v/>
      </c>
      <c r="B159" s="1281" t="s">
        <v>1307</v>
      </c>
      <c r="C159" s="374"/>
      <c r="D159" s="375"/>
      <c r="E159" s="374"/>
      <c r="F159" s="374"/>
      <c r="G159" s="40"/>
      <c r="H159" s="40"/>
      <c r="I159" s="40"/>
      <c r="J159" s="40"/>
      <c r="K159" s="40"/>
      <c r="L159" s="40"/>
      <c r="M159" s="40"/>
      <c r="N159" s="40"/>
      <c r="O159" s="40"/>
      <c r="P159" s="40"/>
      <c r="Q159" s="40"/>
      <c r="R159" s="40"/>
      <c r="S159" s="40"/>
      <c r="T159" s="153">
        <v>0</v>
      </c>
    </row>
    <row r="160" spans="1:20" s="762" customFormat="1" ht="15.75" customHeight="1" outlineLevel="1">
      <c r="A160" s="762" t="str">
        <f t="shared" si="9"/>
        <v/>
      </c>
      <c r="B160" s="1281" t="s">
        <v>1308</v>
      </c>
      <c r="C160" s="374"/>
      <c r="D160" s="375"/>
      <c r="E160" s="374"/>
      <c r="F160" s="374"/>
      <c r="G160" s="40"/>
      <c r="H160" s="40"/>
      <c r="I160" s="40"/>
      <c r="J160" s="40"/>
      <c r="K160" s="40"/>
      <c r="L160" s="40"/>
      <c r="M160" s="40"/>
      <c r="N160" s="40"/>
      <c r="O160" s="40"/>
      <c r="P160" s="40"/>
      <c r="Q160" s="40"/>
      <c r="R160" s="40"/>
      <c r="S160" s="40"/>
      <c r="T160" s="153">
        <v>0</v>
      </c>
    </row>
    <row r="161" spans="1:20" s="762" customFormat="1" ht="15.75" customHeight="1" outlineLevel="1">
      <c r="A161" s="762" t="str">
        <f t="shared" si="9"/>
        <v/>
      </c>
      <c r="B161" s="1281" t="s">
        <v>1309</v>
      </c>
      <c r="C161" s="374"/>
      <c r="D161" s="375"/>
      <c r="E161" s="374"/>
      <c r="F161" s="374"/>
      <c r="G161" s="40"/>
      <c r="H161" s="40"/>
      <c r="I161" s="40"/>
      <c r="J161" s="40"/>
      <c r="K161" s="40"/>
      <c r="L161" s="40"/>
      <c r="M161" s="40"/>
      <c r="N161" s="40"/>
      <c r="O161" s="40"/>
      <c r="P161" s="40"/>
      <c r="Q161" s="40"/>
      <c r="R161" s="40"/>
      <c r="S161" s="40"/>
      <c r="T161" s="153">
        <v>0</v>
      </c>
    </row>
    <row r="162" spans="1:20" s="762" customFormat="1" ht="15.75" customHeight="1" outlineLevel="1">
      <c r="A162" s="762" t="str">
        <f t="shared" si="9"/>
        <v/>
      </c>
      <c r="B162" s="1281" t="s">
        <v>1310</v>
      </c>
      <c r="C162" s="374"/>
      <c r="D162" s="375"/>
      <c r="E162" s="374"/>
      <c r="F162" s="391"/>
      <c r="G162" s="40"/>
      <c r="H162" s="40"/>
      <c r="I162" s="40"/>
      <c r="J162" s="40"/>
      <c r="K162" s="40"/>
      <c r="L162" s="40"/>
      <c r="M162" s="40"/>
      <c r="N162" s="40"/>
      <c r="O162" s="40"/>
      <c r="P162" s="40"/>
      <c r="Q162" s="40"/>
      <c r="R162" s="40"/>
      <c r="S162" s="40"/>
      <c r="T162" s="153">
        <v>0</v>
      </c>
    </row>
    <row r="163" spans="1:20" s="762" customFormat="1" ht="15.75" customHeight="1" outlineLevel="1">
      <c r="A163" s="762" t="str">
        <f>CONCATENATE(D163,E163,F163)</f>
        <v/>
      </c>
      <c r="B163" s="1281" t="s">
        <v>1311</v>
      </c>
      <c r="C163" s="374"/>
      <c r="D163" s="389"/>
      <c r="E163" s="374"/>
      <c r="F163" s="390"/>
      <c r="G163" s="40"/>
      <c r="H163" s="40"/>
      <c r="I163" s="40"/>
      <c r="J163" s="40"/>
      <c r="K163" s="40"/>
      <c r="L163" s="40"/>
      <c r="M163" s="40"/>
      <c r="N163" s="40"/>
      <c r="O163" s="40"/>
      <c r="P163" s="40"/>
      <c r="Q163" s="40"/>
      <c r="R163" s="40"/>
      <c r="S163" s="40"/>
      <c r="T163" s="153">
        <v>0</v>
      </c>
    </row>
    <row r="164" spans="1:20" s="762" customFormat="1" ht="15.75" customHeight="1" outlineLevel="1">
      <c r="A164" s="762" t="str">
        <f t="shared" ref="A164:A166" si="10">CONCATENATE(D164,E164,F164)</f>
        <v/>
      </c>
      <c r="B164" s="1281" t="s">
        <v>1312</v>
      </c>
      <c r="C164" s="374"/>
      <c r="D164" s="374"/>
      <c r="E164" s="40"/>
      <c r="F164" s="374"/>
      <c r="G164" s="40"/>
      <c r="H164" s="40"/>
      <c r="I164" s="40"/>
      <c r="J164" s="40"/>
      <c r="K164" s="40"/>
      <c r="L164" s="40"/>
      <c r="M164" s="40"/>
      <c r="N164" s="40"/>
      <c r="O164" s="40"/>
      <c r="P164" s="40"/>
      <c r="Q164" s="40"/>
      <c r="R164" s="40"/>
      <c r="S164" s="40"/>
      <c r="T164" s="153">
        <v>0</v>
      </c>
    </row>
    <row r="165" spans="1:20" s="762" customFormat="1" ht="15.75" customHeight="1" outlineLevel="1">
      <c r="A165" s="762" t="str">
        <f t="shared" si="10"/>
        <v/>
      </c>
      <c r="B165" s="376" t="s">
        <v>126</v>
      </c>
      <c r="C165" s="374"/>
      <c r="D165" s="374"/>
      <c r="E165" s="40"/>
      <c r="F165" s="374"/>
      <c r="G165" s="40"/>
      <c r="H165" s="40"/>
      <c r="I165" s="40"/>
      <c r="J165" s="40"/>
      <c r="K165" s="40"/>
      <c r="L165" s="40"/>
      <c r="M165" s="40"/>
      <c r="N165" s="40"/>
      <c r="O165" s="40"/>
      <c r="P165" s="40"/>
      <c r="Q165" s="40"/>
      <c r="R165" s="40"/>
      <c r="S165" s="40"/>
      <c r="T165" s="40"/>
    </row>
    <row r="166" spans="1:20" s="762" customFormat="1" ht="15.75" customHeight="1" outlineLevel="1" thickBot="1">
      <c r="A166" s="762" t="str">
        <f t="shared" si="10"/>
        <v/>
      </c>
      <c r="B166" s="376" t="s">
        <v>126</v>
      </c>
      <c r="C166" s="374"/>
      <c r="D166" s="374"/>
      <c r="E166" s="40"/>
      <c r="F166" s="374"/>
      <c r="G166" s="40"/>
      <c r="H166" s="40"/>
      <c r="I166" s="40"/>
      <c r="J166" s="40"/>
      <c r="K166" s="40"/>
      <c r="L166" s="40"/>
      <c r="M166" s="40"/>
      <c r="N166" s="40"/>
      <c r="O166" s="40"/>
      <c r="P166" s="40"/>
      <c r="Q166" s="40"/>
      <c r="R166" s="40"/>
      <c r="S166" s="40"/>
      <c r="T166" s="40"/>
    </row>
    <row r="167" spans="1:20" s="763" customFormat="1" ht="32.25" thickBot="1">
      <c r="A167" s="762" t="str">
        <f t="shared" si="9"/>
        <v>Production - Gas turbine/combined cycle Total</v>
      </c>
      <c r="B167" s="1282">
        <v>9</v>
      </c>
      <c r="C167" s="887"/>
      <c r="D167" s="887"/>
      <c r="E167" s="887"/>
      <c r="F167" s="893" t="s">
        <v>1313</v>
      </c>
      <c r="G167" s="889">
        <f t="shared" ref="G167:S167" si="11">SUBTOTAL(9,G109:G166)</f>
        <v>0</v>
      </c>
      <c r="H167" s="889">
        <f t="shared" si="11"/>
        <v>0</v>
      </c>
      <c r="I167" s="889">
        <f t="shared" si="11"/>
        <v>0</v>
      </c>
      <c r="J167" s="889">
        <f t="shared" si="11"/>
        <v>0</v>
      </c>
      <c r="K167" s="889">
        <f t="shared" si="11"/>
        <v>0</v>
      </c>
      <c r="L167" s="889">
        <f t="shared" si="11"/>
        <v>0</v>
      </c>
      <c r="M167" s="889">
        <f t="shared" si="11"/>
        <v>0</v>
      </c>
      <c r="N167" s="889">
        <f t="shared" si="11"/>
        <v>0</v>
      </c>
      <c r="O167" s="889">
        <f t="shared" si="11"/>
        <v>0</v>
      </c>
      <c r="P167" s="889">
        <f t="shared" si="11"/>
        <v>0</v>
      </c>
      <c r="Q167" s="889">
        <f t="shared" si="11"/>
        <v>0</v>
      </c>
      <c r="R167" s="889">
        <f t="shared" si="11"/>
        <v>0</v>
      </c>
      <c r="S167" s="889">
        <f t="shared" si="11"/>
        <v>0</v>
      </c>
      <c r="T167" s="889">
        <f t="shared" ref="T167" si="12">SUBTOTAL(9,T109:T166)</f>
        <v>0</v>
      </c>
    </row>
    <row r="168" spans="1:20" s="762" customFormat="1" ht="15.75" customHeight="1" outlineLevel="1">
      <c r="A168" s="762" t="str">
        <f t="shared" si="9"/>
        <v/>
      </c>
      <c r="B168" s="377"/>
      <c r="C168" s="378"/>
      <c r="D168" s="387"/>
      <c r="E168" s="378"/>
      <c r="F168" s="240"/>
      <c r="G168" s="41"/>
      <c r="H168" s="41"/>
      <c r="I168" s="41"/>
      <c r="J168" s="41"/>
      <c r="K168" s="41"/>
      <c r="L168" s="41"/>
      <c r="M168" s="41"/>
      <c r="N168" s="41"/>
      <c r="O168" s="41"/>
      <c r="P168" s="41"/>
      <c r="Q168" s="41"/>
      <c r="R168" s="41"/>
      <c r="S168" s="41"/>
      <c r="T168" s="41"/>
    </row>
    <row r="169" spans="1:20" s="762" customFormat="1" ht="15.75" customHeight="1" outlineLevel="1">
      <c r="A169" s="762" t="str">
        <f t="shared" si="9"/>
        <v/>
      </c>
      <c r="B169" s="377"/>
      <c r="C169" s="378"/>
      <c r="D169" s="387"/>
      <c r="E169" s="378"/>
      <c r="F169" s="240"/>
      <c r="G169" s="41"/>
      <c r="H169" s="41"/>
      <c r="I169" s="41"/>
      <c r="J169" s="41"/>
      <c r="K169" s="41"/>
      <c r="L169" s="41"/>
      <c r="M169" s="41"/>
      <c r="N169" s="41"/>
      <c r="O169" s="41"/>
      <c r="P169" s="41"/>
      <c r="Q169" s="41"/>
      <c r="R169" s="41"/>
      <c r="S169" s="41"/>
      <c r="T169" s="41"/>
    </row>
    <row r="170" spans="1:20" s="763" customFormat="1" ht="16.5" customHeight="1" outlineLevel="1" thickBot="1">
      <c r="A170" s="762" t="str">
        <f t="shared" si="9"/>
        <v>Transmission</v>
      </c>
      <c r="B170" s="1283">
        <v>10</v>
      </c>
      <c r="C170" s="381"/>
      <c r="D170" s="382"/>
      <c r="E170" s="381"/>
      <c r="F170" s="383" t="s">
        <v>200</v>
      </c>
      <c r="G170" s="384"/>
      <c r="H170" s="384"/>
      <c r="I170" s="384"/>
      <c r="J170" s="384"/>
      <c r="K170" s="384"/>
      <c r="L170" s="384"/>
      <c r="M170" s="384"/>
      <c r="N170" s="384"/>
      <c r="O170" s="384"/>
      <c r="P170" s="384"/>
      <c r="Q170" s="384"/>
      <c r="R170" s="384"/>
      <c r="S170" s="384"/>
      <c r="T170" s="384"/>
    </row>
    <row r="171" spans="1:20" s="762" customFormat="1" ht="15.75" customHeight="1" outlineLevel="1">
      <c r="A171" s="762" t="str">
        <f t="shared" si="9"/>
        <v/>
      </c>
      <c r="B171" s="1281" t="s">
        <v>1157</v>
      </c>
      <c r="C171" s="374"/>
      <c r="D171" s="375"/>
      <c r="E171" s="374"/>
      <c r="F171" s="374"/>
      <c r="G171" s="40"/>
      <c r="H171" s="40"/>
      <c r="I171" s="40"/>
      <c r="J171" s="40"/>
      <c r="K171" s="40"/>
      <c r="L171" s="40"/>
      <c r="M171" s="40"/>
      <c r="N171" s="40"/>
      <c r="O171" s="40"/>
      <c r="P171" s="40"/>
      <c r="Q171" s="40"/>
      <c r="R171" s="40"/>
      <c r="S171" s="40"/>
      <c r="T171" s="153">
        <v>0</v>
      </c>
    </row>
    <row r="172" spans="1:20" s="762" customFormat="1" ht="15.75" customHeight="1" outlineLevel="1">
      <c r="A172" s="762" t="str">
        <f t="shared" si="9"/>
        <v/>
      </c>
      <c r="B172" s="1281" t="s">
        <v>1159</v>
      </c>
      <c r="C172" s="374"/>
      <c r="D172" s="375"/>
      <c r="E172" s="374"/>
      <c r="F172" s="374"/>
      <c r="G172" s="40"/>
      <c r="H172" s="40"/>
      <c r="I172" s="40"/>
      <c r="J172" s="40"/>
      <c r="K172" s="40"/>
      <c r="L172" s="40"/>
      <c r="M172" s="40"/>
      <c r="N172" s="40"/>
      <c r="O172" s="40"/>
      <c r="P172" s="40"/>
      <c r="Q172" s="40"/>
      <c r="R172" s="40"/>
      <c r="S172" s="40"/>
      <c r="T172" s="153">
        <v>0</v>
      </c>
    </row>
    <row r="173" spans="1:20" s="762" customFormat="1" ht="15.75" customHeight="1" outlineLevel="1">
      <c r="A173" s="762" t="str">
        <f t="shared" si="9"/>
        <v/>
      </c>
      <c r="B173" s="1281" t="s">
        <v>1161</v>
      </c>
      <c r="C173" s="374"/>
      <c r="D173" s="375"/>
      <c r="E173" s="374"/>
      <c r="F173" s="374"/>
      <c r="G173" s="40"/>
      <c r="H173" s="40"/>
      <c r="I173" s="40"/>
      <c r="J173" s="40"/>
      <c r="K173" s="40"/>
      <c r="L173" s="40"/>
      <c r="M173" s="40"/>
      <c r="N173" s="40"/>
      <c r="O173" s="40"/>
      <c r="P173" s="40"/>
      <c r="Q173" s="40"/>
      <c r="R173" s="40"/>
      <c r="S173" s="40"/>
      <c r="T173" s="153">
        <v>0</v>
      </c>
    </row>
    <row r="174" spans="1:20" s="762" customFormat="1" ht="15.75" customHeight="1" outlineLevel="1">
      <c r="A174" s="762" t="str">
        <f t="shared" si="9"/>
        <v/>
      </c>
      <c r="B174" s="1281" t="s">
        <v>1163</v>
      </c>
      <c r="C174" s="374"/>
      <c r="D174" s="375"/>
      <c r="E174" s="374"/>
      <c r="F174" s="374"/>
      <c r="G174" s="40"/>
      <c r="H174" s="40"/>
      <c r="I174" s="40"/>
      <c r="J174" s="40"/>
      <c r="K174" s="40"/>
      <c r="L174" s="40"/>
      <c r="M174" s="40"/>
      <c r="N174" s="40"/>
      <c r="O174" s="40"/>
      <c r="P174" s="40"/>
      <c r="Q174" s="40"/>
      <c r="R174" s="40"/>
      <c r="S174" s="40"/>
      <c r="T174" s="153">
        <v>0</v>
      </c>
    </row>
    <row r="175" spans="1:20" s="762" customFormat="1" ht="15.75" customHeight="1" outlineLevel="1">
      <c r="A175" s="762" t="str">
        <f t="shared" si="9"/>
        <v/>
      </c>
      <c r="B175" s="1281" t="s">
        <v>1165</v>
      </c>
      <c r="C175" s="374"/>
      <c r="D175" s="375"/>
      <c r="E175" s="374"/>
      <c r="F175" s="374"/>
      <c r="G175" s="40"/>
      <c r="H175" s="40"/>
      <c r="I175" s="40"/>
      <c r="J175" s="40"/>
      <c r="K175" s="40"/>
      <c r="L175" s="40"/>
      <c r="M175" s="40"/>
      <c r="N175" s="40"/>
      <c r="O175" s="40"/>
      <c r="P175" s="40"/>
      <c r="Q175" s="40"/>
      <c r="R175" s="40"/>
      <c r="S175" s="40"/>
      <c r="T175" s="153">
        <v>0</v>
      </c>
    </row>
    <row r="176" spans="1:20" s="762" customFormat="1" ht="15.75" customHeight="1" outlineLevel="1">
      <c r="A176" s="762" t="str">
        <f t="shared" si="9"/>
        <v/>
      </c>
      <c r="B176" s="1281" t="s">
        <v>1167</v>
      </c>
      <c r="C176" s="374"/>
      <c r="D176" s="375"/>
      <c r="E176" s="374"/>
      <c r="F176" s="374"/>
      <c r="G176" s="40"/>
      <c r="H176" s="40"/>
      <c r="I176" s="40"/>
      <c r="J176" s="40"/>
      <c r="K176" s="40"/>
      <c r="L176" s="40"/>
      <c r="M176" s="40"/>
      <c r="N176" s="40"/>
      <c r="O176" s="40"/>
      <c r="P176" s="40"/>
      <c r="Q176" s="40"/>
      <c r="R176" s="40"/>
      <c r="S176" s="40"/>
      <c r="T176" s="153">
        <v>0</v>
      </c>
    </row>
    <row r="177" spans="1:20" s="762" customFormat="1" ht="15.75" customHeight="1" outlineLevel="1">
      <c r="A177" s="762" t="str">
        <f t="shared" si="9"/>
        <v/>
      </c>
      <c r="B177" s="1281" t="s">
        <v>1169</v>
      </c>
      <c r="C177" s="374"/>
      <c r="D177" s="375"/>
      <c r="E177" s="374"/>
      <c r="F177" s="374"/>
      <c r="G177" s="40"/>
      <c r="H177" s="40"/>
      <c r="I177" s="40"/>
      <c r="J177" s="40"/>
      <c r="K177" s="40"/>
      <c r="L177" s="40"/>
      <c r="M177" s="40"/>
      <c r="N177" s="40"/>
      <c r="O177" s="40"/>
      <c r="P177" s="40"/>
      <c r="Q177" s="40"/>
      <c r="R177" s="40"/>
      <c r="S177" s="40"/>
      <c r="T177" s="153">
        <v>0</v>
      </c>
    </row>
    <row r="178" spans="1:20" s="762" customFormat="1" ht="15.75" customHeight="1" outlineLevel="1">
      <c r="A178" s="762" t="str">
        <f t="shared" si="9"/>
        <v/>
      </c>
      <c r="B178" s="1281" t="s">
        <v>1314</v>
      </c>
      <c r="C178" s="374"/>
      <c r="D178" s="375"/>
      <c r="E178" s="374"/>
      <c r="F178" s="374"/>
      <c r="G178" s="40"/>
      <c r="H178" s="40"/>
      <c r="I178" s="40"/>
      <c r="J178" s="40"/>
      <c r="K178" s="40"/>
      <c r="L178" s="40"/>
      <c r="M178" s="40"/>
      <c r="N178" s="40"/>
      <c r="O178" s="40"/>
      <c r="P178" s="40"/>
      <c r="Q178" s="40"/>
      <c r="R178" s="40"/>
      <c r="S178" s="40"/>
      <c r="T178" s="153">
        <v>0</v>
      </c>
    </row>
    <row r="179" spans="1:20" s="762" customFormat="1" ht="15.75" customHeight="1" outlineLevel="1">
      <c r="A179" s="762" t="str">
        <f t="shared" si="9"/>
        <v/>
      </c>
      <c r="B179" s="1281" t="s">
        <v>1315</v>
      </c>
      <c r="C179" s="374"/>
      <c r="D179" s="375"/>
      <c r="E179" s="374"/>
      <c r="F179" s="374"/>
      <c r="G179" s="40"/>
      <c r="H179" s="40"/>
      <c r="I179" s="40"/>
      <c r="J179" s="40"/>
      <c r="K179" s="40"/>
      <c r="L179" s="40"/>
      <c r="M179" s="40"/>
      <c r="N179" s="40"/>
      <c r="O179" s="40"/>
      <c r="P179" s="40"/>
      <c r="Q179" s="40"/>
      <c r="R179" s="40"/>
      <c r="S179" s="40"/>
      <c r="T179" s="153">
        <v>0</v>
      </c>
    </row>
    <row r="180" spans="1:20" s="762" customFormat="1" ht="15.75" customHeight="1" outlineLevel="1">
      <c r="A180" s="762" t="str">
        <f t="shared" si="9"/>
        <v/>
      </c>
      <c r="B180" s="1281" t="s">
        <v>1316</v>
      </c>
      <c r="C180" s="374"/>
      <c r="D180" s="375"/>
      <c r="E180" s="374"/>
      <c r="F180" s="374"/>
      <c r="G180" s="40"/>
      <c r="H180" s="40"/>
      <c r="I180" s="40"/>
      <c r="J180" s="40"/>
      <c r="K180" s="40"/>
      <c r="L180" s="40"/>
      <c r="M180" s="40"/>
      <c r="N180" s="40"/>
      <c r="O180" s="40"/>
      <c r="P180" s="40"/>
      <c r="Q180" s="40"/>
      <c r="R180" s="40"/>
      <c r="S180" s="40"/>
      <c r="T180" s="153">
        <v>0</v>
      </c>
    </row>
    <row r="181" spans="1:20" s="762" customFormat="1" ht="15.75" customHeight="1" outlineLevel="1">
      <c r="A181" s="762" t="str">
        <f t="shared" si="9"/>
        <v/>
      </c>
      <c r="B181" s="1281" t="s">
        <v>1317</v>
      </c>
      <c r="C181" s="374"/>
      <c r="D181" s="375"/>
      <c r="E181" s="374"/>
      <c r="F181" s="374"/>
      <c r="G181" s="40"/>
      <c r="H181" s="40"/>
      <c r="I181" s="40"/>
      <c r="J181" s="40"/>
      <c r="K181" s="40"/>
      <c r="L181" s="40"/>
      <c r="M181" s="40"/>
      <c r="N181" s="40"/>
      <c r="O181" s="40"/>
      <c r="P181" s="40"/>
      <c r="Q181" s="40"/>
      <c r="R181" s="40"/>
      <c r="S181" s="40"/>
      <c r="T181" s="153">
        <v>0</v>
      </c>
    </row>
    <row r="182" spans="1:20" s="762" customFormat="1" ht="15.75" customHeight="1" outlineLevel="1">
      <c r="A182" s="762" t="str">
        <f t="shared" si="9"/>
        <v/>
      </c>
      <c r="B182" s="1281" t="s">
        <v>1318</v>
      </c>
      <c r="C182" s="374"/>
      <c r="D182" s="375"/>
      <c r="E182" s="374"/>
      <c r="F182" s="374"/>
      <c r="G182" s="40"/>
      <c r="H182" s="40"/>
      <c r="I182" s="40"/>
      <c r="J182" s="40"/>
      <c r="K182" s="40"/>
      <c r="L182" s="40"/>
      <c r="M182" s="40"/>
      <c r="N182" s="40"/>
      <c r="O182" s="40"/>
      <c r="P182" s="40"/>
      <c r="Q182" s="40"/>
      <c r="R182" s="40"/>
      <c r="S182" s="40"/>
      <c r="T182" s="153">
        <v>0</v>
      </c>
    </row>
    <row r="183" spans="1:20" s="762" customFormat="1" ht="15.75" customHeight="1" outlineLevel="1">
      <c r="A183" s="762" t="str">
        <f t="shared" si="9"/>
        <v/>
      </c>
      <c r="B183" s="1281" t="s">
        <v>1319</v>
      </c>
      <c r="C183" s="374"/>
      <c r="D183" s="375"/>
      <c r="E183" s="374"/>
      <c r="F183" s="374"/>
      <c r="G183" s="40"/>
      <c r="H183" s="40"/>
      <c r="I183" s="40"/>
      <c r="J183" s="40"/>
      <c r="K183" s="40"/>
      <c r="L183" s="40"/>
      <c r="M183" s="40"/>
      <c r="N183" s="40"/>
      <c r="O183" s="40"/>
      <c r="P183" s="40"/>
      <c r="Q183" s="40"/>
      <c r="R183" s="40"/>
      <c r="S183" s="40"/>
      <c r="T183" s="153">
        <v>0</v>
      </c>
    </row>
    <row r="184" spans="1:20" s="762" customFormat="1" ht="15.75" customHeight="1" outlineLevel="1">
      <c r="A184" s="762" t="str">
        <f t="shared" si="9"/>
        <v/>
      </c>
      <c r="B184" s="1281" t="s">
        <v>1320</v>
      </c>
      <c r="C184" s="374"/>
      <c r="D184" s="375"/>
      <c r="E184" s="374"/>
      <c r="F184" s="374"/>
      <c r="G184" s="40"/>
      <c r="H184" s="40"/>
      <c r="I184" s="40"/>
      <c r="J184" s="40"/>
      <c r="K184" s="40"/>
      <c r="L184" s="40"/>
      <c r="M184" s="40"/>
      <c r="N184" s="40"/>
      <c r="O184" s="40"/>
      <c r="P184" s="40"/>
      <c r="Q184" s="40"/>
      <c r="R184" s="40"/>
      <c r="S184" s="40"/>
      <c r="T184" s="153">
        <v>0</v>
      </c>
    </row>
    <row r="185" spans="1:20" s="762" customFormat="1" ht="15.75" customHeight="1" outlineLevel="1">
      <c r="A185" s="762" t="str">
        <f t="shared" si="9"/>
        <v/>
      </c>
      <c r="B185" s="1281" t="s">
        <v>1321</v>
      </c>
      <c r="C185" s="374"/>
      <c r="D185" s="375"/>
      <c r="E185" s="374"/>
      <c r="F185" s="374"/>
      <c r="G185" s="40"/>
      <c r="H185" s="40"/>
      <c r="I185" s="40"/>
      <c r="J185" s="40"/>
      <c r="K185" s="40"/>
      <c r="L185" s="40"/>
      <c r="M185" s="40"/>
      <c r="N185" s="40"/>
      <c r="O185" s="40"/>
      <c r="P185" s="40"/>
      <c r="Q185" s="40"/>
      <c r="R185" s="40"/>
      <c r="S185" s="40"/>
      <c r="T185" s="153">
        <v>0</v>
      </c>
    </row>
    <row r="186" spans="1:20" s="762" customFormat="1" ht="15.75" customHeight="1" outlineLevel="1">
      <c r="A186" s="762" t="str">
        <f t="shared" si="9"/>
        <v/>
      </c>
      <c r="B186" s="1281" t="s">
        <v>1322</v>
      </c>
      <c r="C186" s="374"/>
      <c r="D186" s="375"/>
      <c r="E186" s="374"/>
      <c r="F186" s="374"/>
      <c r="G186" s="40"/>
      <c r="H186" s="40"/>
      <c r="I186" s="40"/>
      <c r="J186" s="40"/>
      <c r="K186" s="40"/>
      <c r="L186" s="40"/>
      <c r="M186" s="40"/>
      <c r="N186" s="40"/>
      <c r="O186" s="40"/>
      <c r="P186" s="40"/>
      <c r="Q186" s="40"/>
      <c r="R186" s="40"/>
      <c r="S186" s="40"/>
      <c r="T186" s="153">
        <v>0</v>
      </c>
    </row>
    <row r="187" spans="1:20" s="762" customFormat="1" ht="15.75" customHeight="1" outlineLevel="1">
      <c r="A187" s="762" t="str">
        <f t="shared" si="9"/>
        <v/>
      </c>
      <c r="B187" s="1281" t="s">
        <v>1323</v>
      </c>
      <c r="C187" s="374"/>
      <c r="D187" s="375"/>
      <c r="E187" s="374"/>
      <c r="F187" s="374"/>
      <c r="G187" s="40"/>
      <c r="H187" s="40"/>
      <c r="I187" s="40"/>
      <c r="J187" s="40"/>
      <c r="K187" s="40"/>
      <c r="L187" s="40"/>
      <c r="M187" s="40"/>
      <c r="N187" s="40"/>
      <c r="O187" s="40"/>
      <c r="P187" s="40"/>
      <c r="Q187" s="40"/>
      <c r="R187" s="40"/>
      <c r="S187" s="40"/>
      <c r="T187" s="153">
        <v>0</v>
      </c>
    </row>
    <row r="188" spans="1:20" s="762" customFormat="1" ht="15.75" customHeight="1" outlineLevel="1">
      <c r="A188" s="762" t="str">
        <f t="shared" si="9"/>
        <v/>
      </c>
      <c r="B188" s="1281" t="s">
        <v>1324</v>
      </c>
      <c r="C188" s="374"/>
      <c r="D188" s="375"/>
      <c r="E188" s="374"/>
      <c r="F188" s="374"/>
      <c r="G188" s="40"/>
      <c r="H188" s="40"/>
      <c r="I188" s="40"/>
      <c r="J188" s="40"/>
      <c r="K188" s="40"/>
      <c r="L188" s="40"/>
      <c r="M188" s="40"/>
      <c r="N188" s="40"/>
      <c r="O188" s="40"/>
      <c r="P188" s="40"/>
      <c r="Q188" s="40"/>
      <c r="R188" s="40"/>
      <c r="S188" s="40"/>
      <c r="T188" s="153">
        <v>0</v>
      </c>
    </row>
    <row r="189" spans="1:20" s="762" customFormat="1" ht="15.75" customHeight="1" outlineLevel="1">
      <c r="A189" s="762" t="str">
        <f t="shared" si="9"/>
        <v/>
      </c>
      <c r="B189" s="1281" t="s">
        <v>1325</v>
      </c>
      <c r="C189" s="374"/>
      <c r="D189" s="375"/>
      <c r="E189" s="374"/>
      <c r="F189" s="374"/>
      <c r="G189" s="40"/>
      <c r="H189" s="40"/>
      <c r="I189" s="40"/>
      <c r="J189" s="40"/>
      <c r="K189" s="40"/>
      <c r="L189" s="40"/>
      <c r="M189" s="40"/>
      <c r="N189" s="40"/>
      <c r="O189" s="40"/>
      <c r="P189" s="40"/>
      <c r="Q189" s="40"/>
      <c r="R189" s="40"/>
      <c r="S189" s="40"/>
      <c r="T189" s="153">
        <v>0</v>
      </c>
    </row>
    <row r="190" spans="1:20" s="762" customFormat="1" ht="15.75" customHeight="1" outlineLevel="1">
      <c r="A190" s="762" t="str">
        <f t="shared" si="9"/>
        <v/>
      </c>
      <c r="B190" s="1281" t="s">
        <v>1326</v>
      </c>
      <c r="C190" s="374"/>
      <c r="D190" s="375"/>
      <c r="E190" s="374"/>
      <c r="F190" s="374"/>
      <c r="G190" s="40"/>
      <c r="H190" s="40"/>
      <c r="I190" s="40"/>
      <c r="J190" s="40"/>
      <c r="K190" s="40"/>
      <c r="L190" s="40"/>
      <c r="M190" s="40"/>
      <c r="N190" s="40"/>
      <c r="O190" s="40"/>
      <c r="P190" s="40"/>
      <c r="Q190" s="40"/>
      <c r="R190" s="40"/>
      <c r="S190" s="40"/>
      <c r="T190" s="153">
        <v>0</v>
      </c>
    </row>
    <row r="191" spans="1:20" s="762" customFormat="1" ht="15.75" customHeight="1" outlineLevel="1">
      <c r="A191" s="762" t="str">
        <f t="shared" si="9"/>
        <v/>
      </c>
      <c r="B191" s="1281" t="s">
        <v>1327</v>
      </c>
      <c r="C191" s="374"/>
      <c r="D191" s="375"/>
      <c r="E191" s="374"/>
      <c r="F191" s="374"/>
      <c r="G191" s="40"/>
      <c r="H191" s="40"/>
      <c r="I191" s="40"/>
      <c r="J191" s="40"/>
      <c r="K191" s="40"/>
      <c r="L191" s="40"/>
      <c r="M191" s="40"/>
      <c r="N191" s="40"/>
      <c r="O191" s="40"/>
      <c r="P191" s="40"/>
      <c r="Q191" s="40"/>
      <c r="R191" s="40"/>
      <c r="S191" s="40"/>
      <c r="T191" s="153">
        <v>0</v>
      </c>
    </row>
    <row r="192" spans="1:20" s="762" customFormat="1" ht="15.75" customHeight="1" outlineLevel="1">
      <c r="A192" s="762" t="str">
        <f t="shared" si="9"/>
        <v/>
      </c>
      <c r="B192" s="1281" t="s">
        <v>1328</v>
      </c>
      <c r="C192" s="374"/>
      <c r="D192" s="375"/>
      <c r="E192" s="374"/>
      <c r="F192" s="374"/>
      <c r="G192" s="40"/>
      <c r="H192" s="40"/>
      <c r="I192" s="40"/>
      <c r="J192" s="40"/>
      <c r="K192" s="40"/>
      <c r="L192" s="40"/>
      <c r="M192" s="40"/>
      <c r="N192" s="40"/>
      <c r="O192" s="40"/>
      <c r="P192" s="40"/>
      <c r="Q192" s="40"/>
      <c r="R192" s="40"/>
      <c r="S192" s="40"/>
      <c r="T192" s="153">
        <v>0</v>
      </c>
    </row>
    <row r="193" spans="1:20" s="762" customFormat="1" ht="15.75" customHeight="1" outlineLevel="1">
      <c r="A193" s="762" t="str">
        <f t="shared" si="9"/>
        <v/>
      </c>
      <c r="B193" s="1281" t="s">
        <v>1329</v>
      </c>
      <c r="C193" s="374"/>
      <c r="D193" s="375"/>
      <c r="E193" s="374"/>
      <c r="F193" s="374"/>
      <c r="G193" s="40"/>
      <c r="H193" s="40"/>
      <c r="I193" s="40"/>
      <c r="J193" s="40"/>
      <c r="K193" s="40"/>
      <c r="L193" s="40"/>
      <c r="M193" s="40"/>
      <c r="N193" s="40"/>
      <c r="O193" s="40"/>
      <c r="P193" s="40"/>
      <c r="Q193" s="40"/>
      <c r="R193" s="40"/>
      <c r="S193" s="40"/>
      <c r="T193" s="153">
        <v>0</v>
      </c>
    </row>
    <row r="194" spans="1:20" s="762" customFormat="1" ht="15.75" customHeight="1" outlineLevel="1">
      <c r="A194" s="762" t="str">
        <f t="shared" si="9"/>
        <v/>
      </c>
      <c r="B194" s="1281" t="s">
        <v>1330</v>
      </c>
      <c r="C194" s="374"/>
      <c r="D194" s="375"/>
      <c r="E194" s="374"/>
      <c r="F194" s="374"/>
      <c r="G194" s="40"/>
      <c r="H194" s="40"/>
      <c r="I194" s="40"/>
      <c r="J194" s="40"/>
      <c r="K194" s="40"/>
      <c r="L194" s="40"/>
      <c r="M194" s="40"/>
      <c r="N194" s="40"/>
      <c r="O194" s="40"/>
      <c r="P194" s="40"/>
      <c r="Q194" s="40"/>
      <c r="R194" s="40"/>
      <c r="S194" s="40"/>
      <c r="T194" s="153">
        <v>0</v>
      </c>
    </row>
    <row r="195" spans="1:20" s="762" customFormat="1" ht="15.75" customHeight="1" outlineLevel="1">
      <c r="A195" s="762" t="str">
        <f t="shared" si="9"/>
        <v/>
      </c>
      <c r="B195" s="1281" t="s">
        <v>1331</v>
      </c>
      <c r="C195" s="374"/>
      <c r="D195" s="375"/>
      <c r="E195" s="374"/>
      <c r="F195" s="374"/>
      <c r="G195" s="40"/>
      <c r="H195" s="40"/>
      <c r="I195" s="40"/>
      <c r="J195" s="40"/>
      <c r="K195" s="40"/>
      <c r="L195" s="40"/>
      <c r="M195" s="40"/>
      <c r="N195" s="40"/>
      <c r="O195" s="40"/>
      <c r="P195" s="40"/>
      <c r="Q195" s="40"/>
      <c r="R195" s="40"/>
      <c r="S195" s="40"/>
      <c r="T195" s="153">
        <v>0</v>
      </c>
    </row>
    <row r="196" spans="1:20" s="762" customFormat="1" ht="15.75" customHeight="1" outlineLevel="1">
      <c r="A196" s="762" t="str">
        <f t="shared" si="9"/>
        <v/>
      </c>
      <c r="B196" s="1281" t="s">
        <v>1332</v>
      </c>
      <c r="C196" s="374"/>
      <c r="D196" s="375"/>
      <c r="E196" s="374"/>
      <c r="F196" s="374"/>
      <c r="G196" s="40"/>
      <c r="H196" s="40"/>
      <c r="I196" s="40"/>
      <c r="J196" s="40"/>
      <c r="K196" s="40"/>
      <c r="L196" s="40"/>
      <c r="M196" s="40"/>
      <c r="N196" s="40"/>
      <c r="O196" s="40"/>
      <c r="P196" s="40"/>
      <c r="Q196" s="40"/>
      <c r="R196" s="40"/>
      <c r="S196" s="40"/>
      <c r="T196" s="153">
        <v>0</v>
      </c>
    </row>
    <row r="197" spans="1:20" s="762" customFormat="1" ht="15.75" customHeight="1" outlineLevel="1">
      <c r="A197" s="762" t="str">
        <f t="shared" si="9"/>
        <v/>
      </c>
      <c r="B197" s="1281" t="s">
        <v>1333</v>
      </c>
      <c r="C197" s="374"/>
      <c r="D197" s="375"/>
      <c r="E197" s="374"/>
      <c r="F197" s="374"/>
      <c r="G197" s="40"/>
      <c r="H197" s="40"/>
      <c r="I197" s="40"/>
      <c r="J197" s="40"/>
      <c r="K197" s="40"/>
      <c r="L197" s="40"/>
      <c r="M197" s="40"/>
      <c r="N197" s="40"/>
      <c r="O197" s="40"/>
      <c r="P197" s="40"/>
      <c r="Q197" s="40"/>
      <c r="R197" s="40"/>
      <c r="S197" s="40"/>
      <c r="T197" s="153">
        <v>0</v>
      </c>
    </row>
    <row r="198" spans="1:20" s="762" customFormat="1" ht="15.75" customHeight="1" outlineLevel="1">
      <c r="A198" s="762" t="str">
        <f t="shared" si="9"/>
        <v/>
      </c>
      <c r="B198" s="1281" t="s">
        <v>1334</v>
      </c>
      <c r="C198" s="374"/>
      <c r="D198" s="375"/>
      <c r="E198" s="374"/>
      <c r="F198" s="374"/>
      <c r="G198" s="40"/>
      <c r="H198" s="40"/>
      <c r="I198" s="40"/>
      <c r="J198" s="40"/>
      <c r="K198" s="40"/>
      <c r="L198" s="40"/>
      <c r="M198" s="40"/>
      <c r="N198" s="40"/>
      <c r="O198" s="40"/>
      <c r="P198" s="40"/>
      <c r="Q198" s="40"/>
      <c r="R198" s="40"/>
      <c r="S198" s="40"/>
      <c r="T198" s="153">
        <v>0</v>
      </c>
    </row>
    <row r="199" spans="1:20" s="762" customFormat="1" ht="15.75" customHeight="1" outlineLevel="1">
      <c r="A199" s="762" t="str">
        <f t="shared" si="9"/>
        <v/>
      </c>
      <c r="B199" s="1281" t="s">
        <v>1335</v>
      </c>
      <c r="C199" s="374"/>
      <c r="D199" s="375"/>
      <c r="E199" s="374"/>
      <c r="F199" s="374"/>
      <c r="G199" s="40"/>
      <c r="H199" s="40"/>
      <c r="I199" s="40"/>
      <c r="J199" s="40"/>
      <c r="K199" s="40"/>
      <c r="L199" s="40"/>
      <c r="M199" s="40"/>
      <c r="N199" s="40"/>
      <c r="O199" s="40"/>
      <c r="P199" s="40"/>
      <c r="Q199" s="40"/>
      <c r="R199" s="40"/>
      <c r="S199" s="40"/>
      <c r="T199" s="153">
        <v>0</v>
      </c>
    </row>
    <row r="200" spans="1:20" s="762" customFormat="1" ht="15.75" customHeight="1" outlineLevel="1">
      <c r="A200" s="762" t="str">
        <f t="shared" si="9"/>
        <v/>
      </c>
      <c r="B200" s="1281" t="s">
        <v>1336</v>
      </c>
      <c r="C200" s="374"/>
      <c r="D200" s="375"/>
      <c r="E200" s="374"/>
      <c r="F200" s="374"/>
      <c r="G200" s="40"/>
      <c r="H200" s="40"/>
      <c r="I200" s="40"/>
      <c r="J200" s="40"/>
      <c r="K200" s="40"/>
      <c r="L200" s="40"/>
      <c r="M200" s="40"/>
      <c r="N200" s="40"/>
      <c r="O200" s="40"/>
      <c r="P200" s="40"/>
      <c r="Q200" s="40"/>
      <c r="R200" s="40"/>
      <c r="S200" s="40"/>
      <c r="T200" s="153">
        <v>0</v>
      </c>
    </row>
    <row r="201" spans="1:20" s="762" customFormat="1" ht="15.75" customHeight="1" outlineLevel="1">
      <c r="A201" s="762" t="str">
        <f t="shared" si="9"/>
        <v/>
      </c>
      <c r="B201" s="1281" t="s">
        <v>1337</v>
      </c>
      <c r="C201" s="374"/>
      <c r="D201" s="375"/>
      <c r="E201" s="374"/>
      <c r="F201" s="374"/>
      <c r="G201" s="40"/>
      <c r="H201" s="40"/>
      <c r="I201" s="40"/>
      <c r="J201" s="40"/>
      <c r="K201" s="40"/>
      <c r="L201" s="40"/>
      <c r="M201" s="40"/>
      <c r="N201" s="40"/>
      <c r="O201" s="40"/>
      <c r="P201" s="40"/>
      <c r="Q201" s="40"/>
      <c r="R201" s="40"/>
      <c r="S201" s="40"/>
      <c r="T201" s="153">
        <v>0</v>
      </c>
    </row>
    <row r="202" spans="1:20" s="762" customFormat="1" ht="15.75" customHeight="1" outlineLevel="1">
      <c r="A202" s="762" t="str">
        <f t="shared" si="9"/>
        <v/>
      </c>
      <c r="B202" s="1281" t="s">
        <v>1338</v>
      </c>
      <c r="C202" s="374"/>
      <c r="D202" s="375"/>
      <c r="E202" s="374"/>
      <c r="F202" s="374"/>
      <c r="G202" s="40"/>
      <c r="H202" s="40"/>
      <c r="I202" s="40"/>
      <c r="J202" s="40"/>
      <c r="K202" s="40"/>
      <c r="L202" s="40"/>
      <c r="M202" s="40"/>
      <c r="N202" s="40"/>
      <c r="O202" s="40"/>
      <c r="P202" s="40"/>
      <c r="Q202" s="40"/>
      <c r="R202" s="40"/>
      <c r="S202" s="40"/>
      <c r="T202" s="153">
        <v>0</v>
      </c>
    </row>
    <row r="203" spans="1:20" s="762" customFormat="1" ht="15.75" customHeight="1" outlineLevel="1">
      <c r="A203" s="762" t="str">
        <f t="shared" si="9"/>
        <v/>
      </c>
      <c r="B203" s="1281" t="s">
        <v>1339</v>
      </c>
      <c r="C203" s="374"/>
      <c r="D203" s="375"/>
      <c r="E203" s="374"/>
      <c r="F203" s="374"/>
      <c r="G203" s="40"/>
      <c r="H203" s="40"/>
      <c r="I203" s="40"/>
      <c r="J203" s="40"/>
      <c r="K203" s="40"/>
      <c r="L203" s="40"/>
      <c r="M203" s="40"/>
      <c r="N203" s="40"/>
      <c r="O203" s="40"/>
      <c r="P203" s="40"/>
      <c r="Q203" s="40"/>
      <c r="R203" s="40"/>
      <c r="S203" s="40"/>
      <c r="T203" s="153">
        <v>0</v>
      </c>
    </row>
    <row r="204" spans="1:20" s="762" customFormat="1" ht="15.75" customHeight="1" outlineLevel="1">
      <c r="A204" s="762" t="str">
        <f t="shared" si="9"/>
        <v/>
      </c>
      <c r="B204" s="1281" t="s">
        <v>1340</v>
      </c>
      <c r="C204" s="374"/>
      <c r="D204" s="375"/>
      <c r="E204" s="374"/>
      <c r="F204" s="374"/>
      <c r="G204" s="40"/>
      <c r="H204" s="40"/>
      <c r="I204" s="40"/>
      <c r="J204" s="40"/>
      <c r="K204" s="40"/>
      <c r="L204" s="40"/>
      <c r="M204" s="40"/>
      <c r="N204" s="40"/>
      <c r="O204" s="40"/>
      <c r="P204" s="40"/>
      <c r="Q204" s="40"/>
      <c r="R204" s="40"/>
      <c r="S204" s="40"/>
      <c r="T204" s="153">
        <v>0</v>
      </c>
    </row>
    <row r="205" spans="1:20" s="762" customFormat="1" ht="15.75" customHeight="1" outlineLevel="1">
      <c r="A205" s="762" t="str">
        <f t="shared" si="9"/>
        <v/>
      </c>
      <c r="B205" s="1281" t="s">
        <v>1341</v>
      </c>
      <c r="C205" s="374"/>
      <c r="D205" s="375"/>
      <c r="E205" s="374"/>
      <c r="F205" s="374"/>
      <c r="G205" s="40"/>
      <c r="H205" s="40"/>
      <c r="I205" s="40"/>
      <c r="J205" s="40"/>
      <c r="K205" s="40"/>
      <c r="L205" s="40"/>
      <c r="M205" s="40"/>
      <c r="N205" s="40"/>
      <c r="O205" s="40"/>
      <c r="P205" s="40"/>
      <c r="Q205" s="40"/>
      <c r="R205" s="40"/>
      <c r="S205" s="40"/>
      <c r="T205" s="153">
        <v>0</v>
      </c>
    </row>
    <row r="206" spans="1:20" s="762" customFormat="1" ht="15.75" customHeight="1" outlineLevel="1">
      <c r="A206" s="762" t="str">
        <f t="shared" si="9"/>
        <v/>
      </c>
      <c r="B206" s="1281" t="s">
        <v>1342</v>
      </c>
      <c r="C206" s="374"/>
      <c r="D206" s="375"/>
      <c r="E206" s="374"/>
      <c r="F206" s="374"/>
      <c r="G206" s="40"/>
      <c r="H206" s="40"/>
      <c r="I206" s="40"/>
      <c r="J206" s="40"/>
      <c r="K206" s="40"/>
      <c r="L206" s="40"/>
      <c r="M206" s="40"/>
      <c r="N206" s="40"/>
      <c r="O206" s="40"/>
      <c r="P206" s="40"/>
      <c r="Q206" s="40"/>
      <c r="R206" s="40"/>
      <c r="S206" s="40"/>
      <c r="T206" s="153">
        <v>0</v>
      </c>
    </row>
    <row r="207" spans="1:20" s="762" customFormat="1" ht="15.75" customHeight="1" outlineLevel="1">
      <c r="A207" s="762" t="str">
        <f t="shared" si="9"/>
        <v/>
      </c>
      <c r="B207" s="1281" t="s">
        <v>1343</v>
      </c>
      <c r="C207" s="374"/>
      <c r="D207" s="375"/>
      <c r="E207" s="374"/>
      <c r="F207" s="374"/>
      <c r="G207" s="40"/>
      <c r="H207" s="40"/>
      <c r="I207" s="40"/>
      <c r="J207" s="40"/>
      <c r="K207" s="40"/>
      <c r="L207" s="40"/>
      <c r="M207" s="40"/>
      <c r="N207" s="40"/>
      <c r="O207" s="40"/>
      <c r="P207" s="40"/>
      <c r="Q207" s="40"/>
      <c r="R207" s="40"/>
      <c r="S207" s="40"/>
      <c r="T207" s="153">
        <v>0</v>
      </c>
    </row>
    <row r="208" spans="1:20" s="762" customFormat="1" ht="15.75" customHeight="1" outlineLevel="1">
      <c r="A208" s="762" t="str">
        <f t="shared" si="9"/>
        <v/>
      </c>
      <c r="B208" s="1281" t="s">
        <v>1344</v>
      </c>
      <c r="C208" s="374"/>
      <c r="D208" s="375"/>
      <c r="E208" s="374"/>
      <c r="F208" s="374"/>
      <c r="G208" s="40"/>
      <c r="H208" s="40"/>
      <c r="I208" s="40"/>
      <c r="J208" s="40"/>
      <c r="K208" s="40"/>
      <c r="L208" s="40"/>
      <c r="M208" s="40"/>
      <c r="N208" s="40"/>
      <c r="O208" s="40"/>
      <c r="P208" s="40"/>
      <c r="Q208" s="40"/>
      <c r="R208" s="40"/>
      <c r="S208" s="40"/>
      <c r="T208" s="153">
        <v>0</v>
      </c>
    </row>
    <row r="209" spans="1:20" s="762" customFormat="1" ht="15.75" customHeight="1" outlineLevel="1">
      <c r="A209" s="762" t="str">
        <f t="shared" si="9"/>
        <v/>
      </c>
      <c r="B209" s="1281" t="s">
        <v>1345</v>
      </c>
      <c r="C209" s="374"/>
      <c r="D209" s="375"/>
      <c r="E209" s="374"/>
      <c r="F209" s="374"/>
      <c r="G209" s="40"/>
      <c r="H209" s="40"/>
      <c r="I209" s="40"/>
      <c r="J209" s="40"/>
      <c r="K209" s="40"/>
      <c r="L209" s="40"/>
      <c r="M209" s="40"/>
      <c r="N209" s="40"/>
      <c r="O209" s="40"/>
      <c r="P209" s="40"/>
      <c r="Q209" s="40"/>
      <c r="R209" s="40"/>
      <c r="S209" s="40"/>
      <c r="T209" s="153">
        <v>0</v>
      </c>
    </row>
    <row r="210" spans="1:20" s="762" customFormat="1" ht="15.75" customHeight="1" outlineLevel="1">
      <c r="A210" s="762" t="str">
        <f t="shared" si="9"/>
        <v/>
      </c>
      <c r="B210" s="1281" t="s">
        <v>1346</v>
      </c>
      <c r="C210" s="374"/>
      <c r="D210" s="375"/>
      <c r="E210" s="374"/>
      <c r="F210" s="374"/>
      <c r="G210" s="40"/>
      <c r="H210" s="40"/>
      <c r="I210" s="40"/>
      <c r="J210" s="40"/>
      <c r="K210" s="40"/>
      <c r="L210" s="40"/>
      <c r="M210" s="40"/>
      <c r="N210" s="40"/>
      <c r="O210" s="40"/>
      <c r="P210" s="40"/>
      <c r="Q210" s="40"/>
      <c r="R210" s="40"/>
      <c r="S210" s="40"/>
      <c r="T210" s="153">
        <v>0</v>
      </c>
    </row>
    <row r="211" spans="1:20" s="762" customFormat="1" ht="15.75" customHeight="1" outlineLevel="1">
      <c r="A211" s="762" t="str">
        <f t="shared" si="9"/>
        <v/>
      </c>
      <c r="B211" s="1281" t="s">
        <v>1347</v>
      </c>
      <c r="C211" s="374"/>
      <c r="D211" s="375"/>
      <c r="E211" s="374"/>
      <c r="F211" s="374"/>
      <c r="G211" s="40"/>
      <c r="H211" s="40"/>
      <c r="I211" s="40"/>
      <c r="J211" s="40"/>
      <c r="K211" s="40"/>
      <c r="L211" s="40"/>
      <c r="M211" s="40"/>
      <c r="N211" s="40"/>
      <c r="O211" s="40"/>
      <c r="P211" s="40"/>
      <c r="Q211" s="40"/>
      <c r="R211" s="40"/>
      <c r="S211" s="40"/>
      <c r="T211" s="153">
        <v>0</v>
      </c>
    </row>
    <row r="212" spans="1:20" s="762" customFormat="1" ht="15.75" customHeight="1" outlineLevel="1">
      <c r="A212" s="762" t="str">
        <f t="shared" si="9"/>
        <v/>
      </c>
      <c r="B212" s="1281" t="s">
        <v>1348</v>
      </c>
      <c r="C212" s="374"/>
      <c r="D212" s="375"/>
      <c r="E212" s="374"/>
      <c r="F212" s="374"/>
      <c r="G212" s="40"/>
      <c r="H212" s="40"/>
      <c r="I212" s="40"/>
      <c r="J212" s="40"/>
      <c r="K212" s="40"/>
      <c r="L212" s="40"/>
      <c r="M212" s="40"/>
      <c r="N212" s="40"/>
      <c r="O212" s="40"/>
      <c r="P212" s="40"/>
      <c r="Q212" s="40"/>
      <c r="R212" s="40"/>
      <c r="S212" s="40"/>
      <c r="T212" s="153">
        <v>0</v>
      </c>
    </row>
    <row r="213" spans="1:20" s="762" customFormat="1" ht="15.75" customHeight="1" outlineLevel="1">
      <c r="A213" s="762" t="str">
        <f t="shared" ref="A213:A276" si="13">CONCATENATE(D213,E213,F213)</f>
        <v/>
      </c>
      <c r="B213" s="1281" t="s">
        <v>1349</v>
      </c>
      <c r="C213" s="374"/>
      <c r="D213" s="375"/>
      <c r="E213" s="374"/>
      <c r="F213" s="374"/>
      <c r="G213" s="40"/>
      <c r="H213" s="40"/>
      <c r="I213" s="40"/>
      <c r="J213" s="40"/>
      <c r="K213" s="40"/>
      <c r="L213" s="40"/>
      <c r="M213" s="40"/>
      <c r="N213" s="40"/>
      <c r="O213" s="40"/>
      <c r="P213" s="40"/>
      <c r="Q213" s="40"/>
      <c r="R213" s="40"/>
      <c r="S213" s="40"/>
      <c r="T213" s="153">
        <v>0</v>
      </c>
    </row>
    <row r="214" spans="1:20" s="762" customFormat="1" ht="15.75" customHeight="1" outlineLevel="1">
      <c r="A214" s="762" t="str">
        <f t="shared" si="13"/>
        <v/>
      </c>
      <c r="B214" s="1281" t="s">
        <v>1350</v>
      </c>
      <c r="C214" s="374"/>
      <c r="D214" s="375"/>
      <c r="E214" s="374"/>
      <c r="F214" s="374"/>
      <c r="G214" s="40"/>
      <c r="H214" s="40"/>
      <c r="I214" s="40"/>
      <c r="J214" s="40"/>
      <c r="K214" s="40"/>
      <c r="L214" s="40"/>
      <c r="M214" s="40"/>
      <c r="N214" s="40"/>
      <c r="O214" s="40"/>
      <c r="P214" s="40"/>
      <c r="Q214" s="40"/>
      <c r="R214" s="40"/>
      <c r="S214" s="40"/>
      <c r="T214" s="153">
        <v>0</v>
      </c>
    </row>
    <row r="215" spans="1:20" s="762" customFormat="1" ht="15.75" customHeight="1" outlineLevel="1">
      <c r="A215" s="762" t="str">
        <f t="shared" si="13"/>
        <v/>
      </c>
      <c r="B215" s="1281" t="s">
        <v>1351</v>
      </c>
      <c r="C215" s="374"/>
      <c r="D215" s="375"/>
      <c r="E215" s="374"/>
      <c r="F215" s="374"/>
      <c r="G215" s="40"/>
      <c r="H215" s="40"/>
      <c r="I215" s="40"/>
      <c r="J215" s="40"/>
      <c r="K215" s="40"/>
      <c r="L215" s="40"/>
      <c r="M215" s="40"/>
      <c r="N215" s="40"/>
      <c r="O215" s="40"/>
      <c r="P215" s="40"/>
      <c r="Q215" s="40"/>
      <c r="R215" s="40"/>
      <c r="S215" s="40"/>
      <c r="T215" s="153">
        <v>0</v>
      </c>
    </row>
    <row r="216" spans="1:20" s="762" customFormat="1" ht="15.75" customHeight="1" outlineLevel="1">
      <c r="A216" s="762" t="str">
        <f t="shared" si="13"/>
        <v/>
      </c>
      <c r="B216" s="1281" t="s">
        <v>1352</v>
      </c>
      <c r="C216" s="374"/>
      <c r="D216" s="375"/>
      <c r="E216" s="374"/>
      <c r="F216" s="374"/>
      <c r="G216" s="40"/>
      <c r="H216" s="40"/>
      <c r="I216" s="40"/>
      <c r="J216" s="40"/>
      <c r="K216" s="40"/>
      <c r="L216" s="40"/>
      <c r="M216" s="40"/>
      <c r="N216" s="40"/>
      <c r="O216" s="40"/>
      <c r="P216" s="40"/>
      <c r="Q216" s="40"/>
      <c r="R216" s="40"/>
      <c r="S216" s="40"/>
      <c r="T216" s="153">
        <v>0</v>
      </c>
    </row>
    <row r="217" spans="1:20" s="762" customFormat="1" ht="15.75" customHeight="1" outlineLevel="1">
      <c r="A217" s="762" t="str">
        <f t="shared" si="13"/>
        <v/>
      </c>
      <c r="B217" s="1281" t="s">
        <v>1353</v>
      </c>
      <c r="C217" s="374"/>
      <c r="D217" s="375"/>
      <c r="E217" s="374"/>
      <c r="F217" s="374"/>
      <c r="G217" s="40"/>
      <c r="H217" s="40"/>
      <c r="I217" s="40"/>
      <c r="J217" s="40"/>
      <c r="K217" s="40"/>
      <c r="L217" s="40"/>
      <c r="M217" s="40"/>
      <c r="N217" s="40"/>
      <c r="O217" s="40"/>
      <c r="P217" s="40"/>
      <c r="Q217" s="40"/>
      <c r="R217" s="40"/>
      <c r="S217" s="40"/>
      <c r="T217" s="153">
        <v>0</v>
      </c>
    </row>
    <row r="218" spans="1:20" s="762" customFormat="1" ht="15.75" customHeight="1" outlineLevel="1">
      <c r="A218" s="762" t="str">
        <f t="shared" si="13"/>
        <v/>
      </c>
      <c r="B218" s="1281" t="s">
        <v>1354</v>
      </c>
      <c r="C218" s="374"/>
      <c r="D218" s="375"/>
      <c r="E218" s="374"/>
      <c r="F218" s="374"/>
      <c r="G218" s="40"/>
      <c r="H218" s="40"/>
      <c r="I218" s="40"/>
      <c r="J218" s="40"/>
      <c r="K218" s="40"/>
      <c r="L218" s="40"/>
      <c r="M218" s="40"/>
      <c r="N218" s="40"/>
      <c r="O218" s="40"/>
      <c r="P218" s="40"/>
      <c r="Q218" s="40"/>
      <c r="R218" s="40"/>
      <c r="S218" s="40"/>
      <c r="T218" s="153">
        <v>0</v>
      </c>
    </row>
    <row r="219" spans="1:20" s="762" customFormat="1" ht="15.75" customHeight="1" outlineLevel="1">
      <c r="A219" s="762" t="str">
        <f t="shared" si="13"/>
        <v/>
      </c>
      <c r="B219" s="1281" t="s">
        <v>1355</v>
      </c>
      <c r="C219" s="374"/>
      <c r="D219" s="375"/>
      <c r="E219" s="374"/>
      <c r="F219" s="374"/>
      <c r="G219" s="40"/>
      <c r="H219" s="40"/>
      <c r="I219" s="40"/>
      <c r="J219" s="40"/>
      <c r="K219" s="40"/>
      <c r="L219" s="40"/>
      <c r="M219" s="40"/>
      <c r="N219" s="40"/>
      <c r="O219" s="40"/>
      <c r="P219" s="40"/>
      <c r="Q219" s="40"/>
      <c r="R219" s="40"/>
      <c r="S219" s="40"/>
      <c r="T219" s="153">
        <v>0</v>
      </c>
    </row>
    <row r="220" spans="1:20" s="762" customFormat="1" ht="15.75" customHeight="1" outlineLevel="1">
      <c r="A220" s="762" t="str">
        <f t="shared" si="13"/>
        <v/>
      </c>
      <c r="B220" s="1281" t="s">
        <v>1356</v>
      </c>
      <c r="C220" s="374"/>
      <c r="D220" s="375"/>
      <c r="E220" s="374"/>
      <c r="F220" s="374"/>
      <c r="G220" s="40"/>
      <c r="H220" s="40"/>
      <c r="I220" s="40"/>
      <c r="J220" s="40"/>
      <c r="K220" s="40"/>
      <c r="L220" s="40"/>
      <c r="M220" s="40"/>
      <c r="N220" s="40"/>
      <c r="O220" s="40"/>
      <c r="P220" s="40"/>
      <c r="Q220" s="40"/>
      <c r="R220" s="40"/>
      <c r="S220" s="40"/>
      <c r="T220" s="153">
        <v>0</v>
      </c>
    </row>
    <row r="221" spans="1:20" s="762" customFormat="1" ht="15.75" customHeight="1" outlineLevel="1">
      <c r="A221" s="762" t="str">
        <f t="shared" si="13"/>
        <v/>
      </c>
      <c r="B221" s="1281" t="s">
        <v>1357</v>
      </c>
      <c r="C221" s="374"/>
      <c r="D221" s="375"/>
      <c r="E221" s="374"/>
      <c r="F221" s="374"/>
      <c r="G221" s="40"/>
      <c r="H221" s="40"/>
      <c r="I221" s="40"/>
      <c r="J221" s="40"/>
      <c r="K221" s="40"/>
      <c r="L221" s="40"/>
      <c r="M221" s="40"/>
      <c r="N221" s="40"/>
      <c r="O221" s="40"/>
      <c r="P221" s="40"/>
      <c r="Q221" s="40"/>
      <c r="R221" s="40"/>
      <c r="S221" s="40"/>
      <c r="T221" s="153">
        <v>0</v>
      </c>
    </row>
    <row r="222" spans="1:20" s="762" customFormat="1" ht="15.75" customHeight="1" outlineLevel="1">
      <c r="A222" s="762" t="str">
        <f t="shared" si="13"/>
        <v/>
      </c>
      <c r="B222" s="1281" t="s">
        <v>1358</v>
      </c>
      <c r="C222" s="374"/>
      <c r="D222" s="375"/>
      <c r="E222" s="374"/>
      <c r="F222" s="374"/>
      <c r="G222" s="40"/>
      <c r="H222" s="40"/>
      <c r="I222" s="40"/>
      <c r="J222" s="40"/>
      <c r="K222" s="40"/>
      <c r="L222" s="40"/>
      <c r="M222" s="40"/>
      <c r="N222" s="40"/>
      <c r="O222" s="40"/>
      <c r="P222" s="40"/>
      <c r="Q222" s="40"/>
      <c r="R222" s="40"/>
      <c r="S222" s="40"/>
      <c r="T222" s="153">
        <v>0</v>
      </c>
    </row>
    <row r="223" spans="1:20" s="762" customFormat="1" ht="15.75" customHeight="1" outlineLevel="1">
      <c r="A223" s="762" t="str">
        <f t="shared" si="13"/>
        <v/>
      </c>
      <c r="B223" s="1281" t="s">
        <v>1359</v>
      </c>
      <c r="C223" s="374"/>
      <c r="D223" s="375"/>
      <c r="E223" s="374"/>
      <c r="F223" s="374"/>
      <c r="G223" s="40"/>
      <c r="H223" s="40"/>
      <c r="I223" s="40"/>
      <c r="J223" s="40"/>
      <c r="K223" s="40"/>
      <c r="L223" s="40"/>
      <c r="M223" s="40"/>
      <c r="N223" s="40"/>
      <c r="O223" s="40"/>
      <c r="P223" s="40"/>
      <c r="Q223" s="40"/>
      <c r="R223" s="40"/>
      <c r="S223" s="40"/>
      <c r="T223" s="153">
        <v>0</v>
      </c>
    </row>
    <row r="224" spans="1:20" s="762" customFormat="1" ht="15.75" customHeight="1" outlineLevel="1">
      <c r="A224" s="762" t="str">
        <f t="shared" si="13"/>
        <v/>
      </c>
      <c r="B224" s="1281" t="s">
        <v>1360</v>
      </c>
      <c r="C224" s="374"/>
      <c r="D224" s="375"/>
      <c r="E224" s="374"/>
      <c r="F224" s="374"/>
      <c r="G224" s="40"/>
      <c r="H224" s="40"/>
      <c r="I224" s="40"/>
      <c r="J224" s="40"/>
      <c r="K224" s="40"/>
      <c r="L224" s="40"/>
      <c r="M224" s="40"/>
      <c r="N224" s="40"/>
      <c r="O224" s="40"/>
      <c r="P224" s="40"/>
      <c r="Q224" s="40"/>
      <c r="R224" s="40"/>
      <c r="S224" s="40"/>
      <c r="T224" s="153">
        <v>0</v>
      </c>
    </row>
    <row r="225" spans="1:20" s="762" customFormat="1" ht="15.75" customHeight="1" outlineLevel="1">
      <c r="A225" s="762" t="str">
        <f t="shared" si="13"/>
        <v/>
      </c>
      <c r="B225" s="1281" t="s">
        <v>1361</v>
      </c>
      <c r="C225" s="374"/>
      <c r="D225" s="375"/>
      <c r="E225" s="374"/>
      <c r="F225" s="374"/>
      <c r="G225" s="40"/>
      <c r="H225" s="40"/>
      <c r="I225" s="40"/>
      <c r="J225" s="40"/>
      <c r="K225" s="40"/>
      <c r="L225" s="40"/>
      <c r="M225" s="40"/>
      <c r="N225" s="40"/>
      <c r="O225" s="40"/>
      <c r="P225" s="40"/>
      <c r="Q225" s="40"/>
      <c r="R225" s="40"/>
      <c r="S225" s="40"/>
      <c r="T225" s="153">
        <v>0</v>
      </c>
    </row>
    <row r="226" spans="1:20" s="762" customFormat="1" ht="15" customHeight="1" outlineLevel="1">
      <c r="A226" s="762" t="str">
        <f t="shared" si="13"/>
        <v/>
      </c>
      <c r="B226" s="1281" t="s">
        <v>1362</v>
      </c>
      <c r="C226" s="374"/>
      <c r="D226" s="376"/>
      <c r="E226" s="374"/>
      <c r="F226" s="374"/>
      <c r="G226" s="40"/>
      <c r="H226" s="40"/>
      <c r="I226" s="40"/>
      <c r="J226" s="40"/>
      <c r="K226" s="40"/>
      <c r="L226" s="40"/>
      <c r="M226" s="40"/>
      <c r="N226" s="40"/>
      <c r="O226" s="40"/>
      <c r="P226" s="40"/>
      <c r="Q226" s="40"/>
      <c r="R226" s="40"/>
      <c r="S226" s="40"/>
      <c r="T226" s="153">
        <v>0</v>
      </c>
    </row>
    <row r="227" spans="1:20" s="762" customFormat="1" ht="15.75" customHeight="1" outlineLevel="1">
      <c r="A227" s="762" t="str">
        <f t="shared" si="13"/>
        <v/>
      </c>
      <c r="B227" s="1281" t="s">
        <v>1363</v>
      </c>
      <c r="C227" s="374"/>
      <c r="D227" s="375"/>
      <c r="E227" s="374"/>
      <c r="F227" s="374"/>
      <c r="G227" s="40"/>
      <c r="H227" s="40"/>
      <c r="I227" s="40"/>
      <c r="J227" s="40"/>
      <c r="K227" s="40"/>
      <c r="L227" s="40"/>
      <c r="M227" s="40"/>
      <c r="N227" s="40"/>
      <c r="O227" s="40"/>
      <c r="P227" s="40"/>
      <c r="Q227" s="40"/>
      <c r="R227" s="40"/>
      <c r="S227" s="40"/>
      <c r="T227" s="153">
        <v>0</v>
      </c>
    </row>
    <row r="228" spans="1:20" s="762" customFormat="1" ht="15.75" customHeight="1" outlineLevel="1">
      <c r="A228" s="762" t="str">
        <f t="shared" si="13"/>
        <v/>
      </c>
      <c r="B228" s="1281" t="s">
        <v>1364</v>
      </c>
      <c r="C228" s="374"/>
      <c r="D228" s="375"/>
      <c r="E228" s="374"/>
      <c r="F228" s="374"/>
      <c r="G228" s="40"/>
      <c r="H228" s="40"/>
      <c r="I228" s="40"/>
      <c r="J228" s="40"/>
      <c r="K228" s="40"/>
      <c r="L228" s="40"/>
      <c r="M228" s="40"/>
      <c r="N228" s="40"/>
      <c r="O228" s="40"/>
      <c r="P228" s="40"/>
      <c r="Q228" s="40"/>
      <c r="R228" s="40"/>
      <c r="S228" s="40"/>
      <c r="T228" s="153">
        <v>0</v>
      </c>
    </row>
    <row r="229" spans="1:20" s="762" customFormat="1" ht="15.75" customHeight="1" outlineLevel="1">
      <c r="A229" s="762" t="str">
        <f t="shared" si="13"/>
        <v/>
      </c>
      <c r="B229" s="1281" t="s">
        <v>1365</v>
      </c>
      <c r="C229" s="374"/>
      <c r="D229" s="375"/>
      <c r="E229" s="374"/>
      <c r="F229" s="374"/>
      <c r="G229" s="40"/>
      <c r="H229" s="40"/>
      <c r="I229" s="40"/>
      <c r="J229" s="40"/>
      <c r="K229" s="40"/>
      <c r="L229" s="40"/>
      <c r="M229" s="40"/>
      <c r="N229" s="40"/>
      <c r="O229" s="40"/>
      <c r="P229" s="40"/>
      <c r="Q229" s="40"/>
      <c r="R229" s="40"/>
      <c r="S229" s="40"/>
      <c r="T229" s="153">
        <v>0</v>
      </c>
    </row>
    <row r="230" spans="1:20" s="762" customFormat="1" ht="15.75" customHeight="1" outlineLevel="1">
      <c r="A230" s="762" t="str">
        <f t="shared" si="13"/>
        <v/>
      </c>
      <c r="B230" s="1281" t="s">
        <v>1366</v>
      </c>
      <c r="C230" s="374"/>
      <c r="D230" s="375"/>
      <c r="E230" s="374"/>
      <c r="F230" s="374"/>
      <c r="G230" s="40"/>
      <c r="H230" s="40"/>
      <c r="I230" s="40"/>
      <c r="J230" s="40"/>
      <c r="K230" s="40"/>
      <c r="L230" s="40"/>
      <c r="M230" s="40"/>
      <c r="N230" s="40"/>
      <c r="O230" s="40"/>
      <c r="P230" s="40"/>
      <c r="Q230" s="40"/>
      <c r="R230" s="40"/>
      <c r="S230" s="40"/>
      <c r="T230" s="153">
        <v>0</v>
      </c>
    </row>
    <row r="231" spans="1:20" s="762" customFormat="1" ht="15.75" customHeight="1" outlineLevel="1">
      <c r="A231" s="762" t="str">
        <f t="shared" si="13"/>
        <v/>
      </c>
      <c r="B231" s="1281" t="s">
        <v>1367</v>
      </c>
      <c r="C231" s="374"/>
      <c r="D231" s="375"/>
      <c r="E231" s="374"/>
      <c r="F231" s="374"/>
      <c r="G231" s="40"/>
      <c r="H231" s="40"/>
      <c r="I231" s="40"/>
      <c r="J231" s="40"/>
      <c r="K231" s="40"/>
      <c r="L231" s="40"/>
      <c r="M231" s="40"/>
      <c r="N231" s="40"/>
      <c r="O231" s="40"/>
      <c r="P231" s="40"/>
      <c r="Q231" s="40"/>
      <c r="R231" s="40"/>
      <c r="S231" s="40"/>
      <c r="T231" s="153">
        <v>0</v>
      </c>
    </row>
    <row r="232" spans="1:20" s="762" customFormat="1" ht="15.75" customHeight="1" outlineLevel="1">
      <c r="A232" s="762" t="str">
        <f t="shared" si="13"/>
        <v/>
      </c>
      <c r="B232" s="1281" t="s">
        <v>1368</v>
      </c>
      <c r="C232" s="374"/>
      <c r="D232" s="375"/>
      <c r="E232" s="374"/>
      <c r="F232" s="374"/>
      <c r="G232" s="40"/>
      <c r="H232" s="40"/>
      <c r="I232" s="40"/>
      <c r="J232" s="40"/>
      <c r="K232" s="40"/>
      <c r="L232" s="40"/>
      <c r="M232" s="40"/>
      <c r="N232" s="40"/>
      <c r="O232" s="40"/>
      <c r="P232" s="40"/>
      <c r="Q232" s="40"/>
      <c r="R232" s="40"/>
      <c r="S232" s="40"/>
      <c r="T232" s="153">
        <v>0</v>
      </c>
    </row>
    <row r="233" spans="1:20" s="762" customFormat="1" ht="15.75" customHeight="1" outlineLevel="1">
      <c r="A233" s="762" t="str">
        <f t="shared" si="13"/>
        <v/>
      </c>
      <c r="B233" s="1281" t="s">
        <v>1369</v>
      </c>
      <c r="C233" s="374"/>
      <c r="D233" s="375"/>
      <c r="E233" s="374"/>
      <c r="F233" s="374"/>
      <c r="G233" s="40"/>
      <c r="H233" s="40"/>
      <c r="I233" s="40"/>
      <c r="J233" s="40"/>
      <c r="K233" s="40"/>
      <c r="L233" s="40"/>
      <c r="M233" s="40"/>
      <c r="N233" s="40"/>
      <c r="O233" s="40"/>
      <c r="P233" s="40"/>
      <c r="Q233" s="40"/>
      <c r="R233" s="40"/>
      <c r="S233" s="40"/>
      <c r="T233" s="153">
        <v>0</v>
      </c>
    </row>
    <row r="234" spans="1:20" s="762" customFormat="1" ht="15.75" customHeight="1" outlineLevel="1">
      <c r="A234" s="762" t="str">
        <f t="shared" si="13"/>
        <v/>
      </c>
      <c r="B234" s="1281" t="s">
        <v>1370</v>
      </c>
      <c r="C234" s="374"/>
      <c r="D234" s="375"/>
      <c r="E234" s="374"/>
      <c r="F234" s="374"/>
      <c r="G234" s="40"/>
      <c r="H234" s="40"/>
      <c r="I234" s="40"/>
      <c r="J234" s="40"/>
      <c r="K234" s="40"/>
      <c r="L234" s="40"/>
      <c r="M234" s="40"/>
      <c r="N234" s="40"/>
      <c r="O234" s="40"/>
      <c r="P234" s="40"/>
      <c r="Q234" s="40"/>
      <c r="R234" s="40"/>
      <c r="S234" s="40"/>
      <c r="T234" s="153">
        <v>0</v>
      </c>
    </row>
    <row r="235" spans="1:20" s="762" customFormat="1" ht="15.75" customHeight="1" outlineLevel="1">
      <c r="A235" s="762" t="str">
        <f t="shared" si="13"/>
        <v/>
      </c>
      <c r="B235" s="1281" t="s">
        <v>1371</v>
      </c>
      <c r="C235" s="374"/>
      <c r="D235" s="375"/>
      <c r="E235" s="374"/>
      <c r="F235" s="374"/>
      <c r="G235" s="40"/>
      <c r="H235" s="40"/>
      <c r="I235" s="40"/>
      <c r="J235" s="40"/>
      <c r="K235" s="40"/>
      <c r="L235" s="40"/>
      <c r="M235" s="40"/>
      <c r="N235" s="40"/>
      <c r="O235" s="40"/>
      <c r="P235" s="40"/>
      <c r="Q235" s="40"/>
      <c r="R235" s="40"/>
      <c r="S235" s="40"/>
      <c r="T235" s="153">
        <v>0</v>
      </c>
    </row>
    <row r="236" spans="1:20" s="762" customFormat="1" ht="15.75" customHeight="1" outlineLevel="1">
      <c r="A236" s="762" t="str">
        <f t="shared" si="13"/>
        <v/>
      </c>
      <c r="B236" s="1281" t="s">
        <v>1372</v>
      </c>
      <c r="C236" s="374"/>
      <c r="D236" s="375"/>
      <c r="E236" s="374"/>
      <c r="F236" s="374"/>
      <c r="G236" s="40"/>
      <c r="H236" s="40"/>
      <c r="I236" s="40"/>
      <c r="J236" s="40"/>
      <c r="K236" s="40"/>
      <c r="L236" s="40"/>
      <c r="M236" s="40"/>
      <c r="N236" s="40"/>
      <c r="O236" s="40"/>
      <c r="P236" s="40"/>
      <c r="Q236" s="40"/>
      <c r="R236" s="40"/>
      <c r="S236" s="40"/>
      <c r="T236" s="153">
        <v>0</v>
      </c>
    </row>
    <row r="237" spans="1:20" s="762" customFormat="1" ht="15.75" customHeight="1" outlineLevel="1">
      <c r="A237" s="762" t="str">
        <f t="shared" si="13"/>
        <v/>
      </c>
      <c r="B237" s="1281" t="s">
        <v>1373</v>
      </c>
      <c r="C237" s="374"/>
      <c r="D237" s="375"/>
      <c r="E237" s="374"/>
      <c r="F237" s="374"/>
      <c r="G237" s="40"/>
      <c r="H237" s="40"/>
      <c r="I237" s="40"/>
      <c r="J237" s="40"/>
      <c r="K237" s="40"/>
      <c r="L237" s="40"/>
      <c r="M237" s="40"/>
      <c r="N237" s="40"/>
      <c r="O237" s="40"/>
      <c r="P237" s="40"/>
      <c r="Q237" s="40"/>
      <c r="R237" s="40"/>
      <c r="S237" s="40"/>
      <c r="T237" s="153">
        <v>0</v>
      </c>
    </row>
    <row r="238" spans="1:20" s="762" customFormat="1" ht="15.75" customHeight="1" outlineLevel="1">
      <c r="A238" s="762" t="str">
        <f t="shared" si="13"/>
        <v/>
      </c>
      <c r="B238" s="1281" t="s">
        <v>1374</v>
      </c>
      <c r="C238" s="374"/>
      <c r="D238" s="375"/>
      <c r="E238" s="374"/>
      <c r="F238" s="374"/>
      <c r="G238" s="40"/>
      <c r="H238" s="40"/>
      <c r="I238" s="40"/>
      <c r="J238" s="40"/>
      <c r="K238" s="40"/>
      <c r="L238" s="40"/>
      <c r="M238" s="40"/>
      <c r="N238" s="40"/>
      <c r="O238" s="40"/>
      <c r="P238" s="40"/>
      <c r="Q238" s="40"/>
      <c r="R238" s="40"/>
      <c r="S238" s="40"/>
      <c r="T238" s="153">
        <v>0</v>
      </c>
    </row>
    <row r="239" spans="1:20" s="762" customFormat="1" ht="15.75" customHeight="1" outlineLevel="1">
      <c r="A239" s="762" t="str">
        <f>CONCATENATE(D239,E239,F239)</f>
        <v/>
      </c>
      <c r="B239" s="1281" t="s">
        <v>1375</v>
      </c>
      <c r="C239" s="374"/>
      <c r="D239" s="389"/>
      <c r="E239" s="374"/>
      <c r="F239" s="390"/>
      <c r="G239" s="40"/>
      <c r="H239" s="40"/>
      <c r="I239" s="40"/>
      <c r="J239" s="40"/>
      <c r="K239" s="40"/>
      <c r="L239" s="40"/>
      <c r="M239" s="40"/>
      <c r="N239" s="40"/>
      <c r="O239" s="40"/>
      <c r="P239" s="40"/>
      <c r="Q239" s="40"/>
      <c r="R239" s="40"/>
      <c r="S239" s="40"/>
      <c r="T239" s="153">
        <v>0</v>
      </c>
    </row>
    <row r="240" spans="1:20" s="762" customFormat="1" ht="15.75" outlineLevel="1">
      <c r="A240" s="762" t="str">
        <f>CONCATENATE(D240,E240,F240)</f>
        <v/>
      </c>
      <c r="B240" s="1281" t="s">
        <v>1376</v>
      </c>
      <c r="C240" s="374"/>
      <c r="D240" s="389"/>
      <c r="E240" s="374"/>
      <c r="F240" s="392"/>
      <c r="G240" s="40"/>
      <c r="H240" s="40"/>
      <c r="I240" s="40"/>
      <c r="J240" s="40"/>
      <c r="K240" s="40"/>
      <c r="L240" s="40"/>
      <c r="M240" s="40"/>
      <c r="N240" s="40"/>
      <c r="O240" s="40"/>
      <c r="P240" s="40"/>
      <c r="Q240" s="40"/>
      <c r="R240" s="40"/>
      <c r="S240" s="40"/>
      <c r="T240" s="153">
        <v>0</v>
      </c>
    </row>
    <row r="241" spans="1:20" s="762" customFormat="1" ht="15.75" customHeight="1" outlineLevel="1">
      <c r="A241" s="762" t="str">
        <f t="shared" ref="A241:A242" si="14">CONCATENATE(D241,E241,F241)</f>
        <v/>
      </c>
      <c r="B241" s="376" t="s">
        <v>126</v>
      </c>
      <c r="C241" s="374"/>
      <c r="D241" s="374"/>
      <c r="E241" s="40"/>
      <c r="F241" s="374"/>
      <c r="G241" s="40"/>
      <c r="H241" s="40"/>
      <c r="I241" s="40"/>
      <c r="J241" s="40"/>
      <c r="K241" s="40"/>
      <c r="L241" s="40"/>
      <c r="M241" s="40"/>
      <c r="N241" s="40"/>
      <c r="O241" s="40"/>
      <c r="P241" s="40"/>
      <c r="Q241" s="40"/>
      <c r="R241" s="40"/>
      <c r="S241" s="40"/>
      <c r="T241" s="40"/>
    </row>
    <row r="242" spans="1:20" s="762" customFormat="1" ht="15.75" customHeight="1" outlineLevel="1" thickBot="1">
      <c r="A242" s="762" t="str">
        <f t="shared" si="14"/>
        <v/>
      </c>
      <c r="B242" s="376" t="s">
        <v>126</v>
      </c>
      <c r="C242" s="374"/>
      <c r="D242" s="374"/>
      <c r="E242" s="40"/>
      <c r="F242" s="374"/>
      <c r="G242" s="40"/>
      <c r="H242" s="40"/>
      <c r="I242" s="40"/>
      <c r="J242" s="40"/>
      <c r="K242" s="40"/>
      <c r="L242" s="40"/>
      <c r="M242" s="40"/>
      <c r="N242" s="40"/>
      <c r="O242" s="40"/>
      <c r="P242" s="40"/>
      <c r="Q242" s="40"/>
      <c r="R242" s="40"/>
      <c r="S242" s="40"/>
      <c r="T242" s="40"/>
    </row>
    <row r="243" spans="1:20" s="763" customFormat="1" ht="16.5" customHeight="1" thickBot="1">
      <c r="A243" s="762" t="str">
        <f t="shared" si="13"/>
        <v>Transmission Total</v>
      </c>
      <c r="B243" s="1282">
        <v>11</v>
      </c>
      <c r="C243" s="887"/>
      <c r="D243" s="887"/>
      <c r="E243" s="887"/>
      <c r="F243" s="891" t="s">
        <v>1377</v>
      </c>
      <c r="G243" s="889">
        <f t="shared" ref="G243:S243" si="15">SUBTOTAL(9,G171:G242)</f>
        <v>0</v>
      </c>
      <c r="H243" s="889">
        <f t="shared" si="15"/>
        <v>0</v>
      </c>
      <c r="I243" s="889">
        <f t="shared" si="15"/>
        <v>0</v>
      </c>
      <c r="J243" s="889">
        <f t="shared" si="15"/>
        <v>0</v>
      </c>
      <c r="K243" s="889">
        <f t="shared" si="15"/>
        <v>0</v>
      </c>
      <c r="L243" s="889">
        <f t="shared" si="15"/>
        <v>0</v>
      </c>
      <c r="M243" s="889">
        <f t="shared" si="15"/>
        <v>0</v>
      </c>
      <c r="N243" s="889">
        <f t="shared" si="15"/>
        <v>0</v>
      </c>
      <c r="O243" s="889">
        <f t="shared" si="15"/>
        <v>0</v>
      </c>
      <c r="P243" s="889">
        <f t="shared" si="15"/>
        <v>0</v>
      </c>
      <c r="Q243" s="889">
        <f t="shared" si="15"/>
        <v>0</v>
      </c>
      <c r="R243" s="889">
        <f t="shared" si="15"/>
        <v>0</v>
      </c>
      <c r="S243" s="889">
        <f t="shared" si="15"/>
        <v>0</v>
      </c>
      <c r="T243" s="889">
        <f t="shared" ref="T243" si="16">SUBTOTAL(9,T171:T242)</f>
        <v>0</v>
      </c>
    </row>
    <row r="244" spans="1:20" s="762" customFormat="1" ht="15.75" customHeight="1" outlineLevel="1">
      <c r="A244" s="762" t="str">
        <f t="shared" si="13"/>
        <v/>
      </c>
      <c r="B244" s="377"/>
      <c r="C244" s="378"/>
      <c r="D244" s="378"/>
      <c r="E244" s="378"/>
      <c r="F244" s="240"/>
      <c r="G244" s="945"/>
      <c r="H244" s="41"/>
      <c r="I244" s="41"/>
      <c r="J244" s="41"/>
      <c r="K244" s="41"/>
      <c r="L244" s="41"/>
      <c r="M244" s="41"/>
      <c r="N244" s="41"/>
      <c r="O244" s="41"/>
      <c r="P244" s="41"/>
      <c r="Q244" s="41"/>
      <c r="R244" s="41"/>
      <c r="S244" s="41"/>
      <c r="T244" s="41"/>
    </row>
    <row r="245" spans="1:20" s="762" customFormat="1" ht="15.75" customHeight="1" outlineLevel="1">
      <c r="A245" s="762" t="str">
        <f t="shared" si="13"/>
        <v/>
      </c>
      <c r="B245" s="377"/>
      <c r="C245" s="378"/>
      <c r="D245" s="387"/>
      <c r="E245" s="378"/>
      <c r="F245" s="393"/>
      <c r="G245" s="41"/>
      <c r="H245" s="41"/>
      <c r="I245" s="41"/>
      <c r="J245" s="41"/>
      <c r="K245" s="41"/>
      <c r="L245" s="41"/>
      <c r="M245" s="41"/>
      <c r="N245" s="41"/>
      <c r="O245" s="41"/>
      <c r="P245" s="41"/>
      <c r="Q245" s="41"/>
      <c r="R245" s="41"/>
      <c r="S245" s="41"/>
      <c r="T245" s="41"/>
    </row>
    <row r="246" spans="1:20" s="763" customFormat="1" ht="16.5" customHeight="1" outlineLevel="1" thickBot="1">
      <c r="A246" s="762" t="str">
        <f t="shared" si="13"/>
        <v>General</v>
      </c>
      <c r="B246" s="1283">
        <v>12</v>
      </c>
      <c r="C246" s="381"/>
      <c r="D246" s="382"/>
      <c r="E246" s="381"/>
      <c r="F246" s="383" t="s">
        <v>362</v>
      </c>
      <c r="G246" s="384"/>
      <c r="H246" s="384"/>
      <c r="I246" s="384"/>
      <c r="J246" s="384"/>
      <c r="K246" s="384"/>
      <c r="L246" s="384"/>
      <c r="M246" s="384"/>
      <c r="N246" s="384"/>
      <c r="O246" s="384"/>
      <c r="P246" s="384"/>
      <c r="Q246" s="384"/>
      <c r="R246" s="384"/>
      <c r="S246" s="384"/>
      <c r="T246" s="384"/>
    </row>
    <row r="247" spans="1:20" s="762" customFormat="1" ht="15.75" customHeight="1" outlineLevel="1">
      <c r="A247" s="762" t="str">
        <f t="shared" si="13"/>
        <v/>
      </c>
      <c r="B247" s="1281" t="s">
        <v>1378</v>
      </c>
      <c r="C247" s="374"/>
      <c r="D247" s="375"/>
      <c r="E247" s="374"/>
      <c r="F247" s="374"/>
      <c r="G247" s="40"/>
      <c r="H247" s="40"/>
      <c r="I247" s="40"/>
      <c r="J247" s="40"/>
      <c r="K247" s="40"/>
      <c r="L247" s="40"/>
      <c r="M247" s="40"/>
      <c r="N247" s="40"/>
      <c r="O247" s="40"/>
      <c r="P247" s="40"/>
      <c r="Q247" s="40"/>
      <c r="R247" s="40"/>
      <c r="S247" s="40"/>
      <c r="T247" s="153">
        <v>0</v>
      </c>
    </row>
    <row r="248" spans="1:20" s="762" customFormat="1" ht="15.75" customHeight="1" outlineLevel="1">
      <c r="A248" s="762" t="str">
        <f t="shared" si="13"/>
        <v/>
      </c>
      <c r="B248" s="1281" t="s">
        <v>1379</v>
      </c>
      <c r="C248" s="374"/>
      <c r="D248" s="375"/>
      <c r="E248" s="374"/>
      <c r="F248" s="374"/>
      <c r="G248" s="40"/>
      <c r="H248" s="40"/>
      <c r="I248" s="40"/>
      <c r="J248" s="40"/>
      <c r="K248" s="40"/>
      <c r="L248" s="40"/>
      <c r="M248" s="40"/>
      <c r="N248" s="40"/>
      <c r="O248" s="40"/>
      <c r="P248" s="40"/>
      <c r="Q248" s="40"/>
      <c r="R248" s="40"/>
      <c r="S248" s="40"/>
      <c r="T248" s="153">
        <v>0</v>
      </c>
    </row>
    <row r="249" spans="1:20" s="762" customFormat="1" ht="15.75" customHeight="1" outlineLevel="1">
      <c r="A249" s="762" t="str">
        <f t="shared" si="13"/>
        <v/>
      </c>
      <c r="B249" s="1281" t="s">
        <v>1380</v>
      </c>
      <c r="C249" s="374"/>
      <c r="D249" s="375"/>
      <c r="E249" s="374"/>
      <c r="F249" s="374"/>
      <c r="G249" s="40"/>
      <c r="H249" s="40"/>
      <c r="I249" s="40"/>
      <c r="J249" s="40"/>
      <c r="K249" s="40"/>
      <c r="L249" s="40"/>
      <c r="M249" s="40"/>
      <c r="N249" s="40"/>
      <c r="O249" s="40"/>
      <c r="P249" s="40"/>
      <c r="Q249" s="40"/>
      <c r="R249" s="40"/>
      <c r="S249" s="40"/>
      <c r="T249" s="153">
        <v>0</v>
      </c>
    </row>
    <row r="250" spans="1:20" s="762" customFormat="1" ht="15.75" customHeight="1" outlineLevel="1">
      <c r="A250" s="762" t="str">
        <f t="shared" si="13"/>
        <v/>
      </c>
      <c r="B250" s="1281" t="s">
        <v>1381</v>
      </c>
      <c r="C250" s="374"/>
      <c r="D250" s="375"/>
      <c r="E250" s="374"/>
      <c r="F250" s="374"/>
      <c r="G250" s="40"/>
      <c r="H250" s="40"/>
      <c r="I250" s="40"/>
      <c r="J250" s="40"/>
      <c r="K250" s="40"/>
      <c r="L250" s="40"/>
      <c r="M250" s="40"/>
      <c r="N250" s="40"/>
      <c r="O250" s="40"/>
      <c r="P250" s="40"/>
      <c r="Q250" s="40"/>
      <c r="R250" s="40"/>
      <c r="S250" s="40"/>
      <c r="T250" s="153">
        <v>0</v>
      </c>
    </row>
    <row r="251" spans="1:20" s="762" customFormat="1" ht="15.75" customHeight="1" outlineLevel="1">
      <c r="A251" s="762" t="str">
        <f t="shared" si="13"/>
        <v/>
      </c>
      <c r="B251" s="1281" t="s">
        <v>1382</v>
      </c>
      <c r="C251" s="374"/>
      <c r="D251" s="375"/>
      <c r="E251" s="374"/>
      <c r="F251" s="374"/>
      <c r="G251" s="40"/>
      <c r="H251" s="40"/>
      <c r="I251" s="40"/>
      <c r="J251" s="40"/>
      <c r="K251" s="40"/>
      <c r="L251" s="40"/>
      <c r="M251" s="40"/>
      <c r="N251" s="40"/>
      <c r="O251" s="40"/>
      <c r="P251" s="40"/>
      <c r="Q251" s="40"/>
      <c r="R251" s="40"/>
      <c r="S251" s="40"/>
      <c r="T251" s="153">
        <v>0</v>
      </c>
    </row>
    <row r="252" spans="1:20" s="762" customFormat="1" ht="15.75" customHeight="1" outlineLevel="1">
      <c r="A252" s="762" t="str">
        <f t="shared" si="13"/>
        <v/>
      </c>
      <c r="B252" s="1281" t="s">
        <v>1383</v>
      </c>
      <c r="C252" s="374"/>
      <c r="D252" s="375"/>
      <c r="E252" s="374"/>
      <c r="F252" s="374"/>
      <c r="G252" s="40"/>
      <c r="H252" s="40"/>
      <c r="I252" s="40"/>
      <c r="J252" s="40"/>
      <c r="K252" s="40"/>
      <c r="L252" s="40"/>
      <c r="M252" s="40"/>
      <c r="N252" s="40"/>
      <c r="O252" s="40"/>
      <c r="P252" s="40"/>
      <c r="Q252" s="40"/>
      <c r="R252" s="40"/>
      <c r="S252" s="40"/>
      <c r="T252" s="153">
        <v>0</v>
      </c>
    </row>
    <row r="253" spans="1:20" s="762" customFormat="1" ht="15.75" customHeight="1" outlineLevel="1">
      <c r="A253" s="762" t="str">
        <f t="shared" si="13"/>
        <v/>
      </c>
      <c r="B253" s="1281" t="s">
        <v>1384</v>
      </c>
      <c r="C253" s="374"/>
      <c r="D253" s="375"/>
      <c r="E253" s="374"/>
      <c r="F253" s="374"/>
      <c r="G253" s="40"/>
      <c r="H253" s="40"/>
      <c r="I253" s="40"/>
      <c r="J253" s="40"/>
      <c r="K253" s="40"/>
      <c r="L253" s="40"/>
      <c r="M253" s="40"/>
      <c r="N253" s="40"/>
      <c r="O253" s="40"/>
      <c r="P253" s="40"/>
      <c r="Q253" s="40"/>
      <c r="R253" s="40"/>
      <c r="S253" s="40"/>
      <c r="T253" s="153">
        <v>0</v>
      </c>
    </row>
    <row r="254" spans="1:20" s="762" customFormat="1" ht="15.75" customHeight="1" outlineLevel="1">
      <c r="A254" s="762" t="str">
        <f t="shared" si="13"/>
        <v/>
      </c>
      <c r="B254" s="1281" t="s">
        <v>1385</v>
      </c>
      <c r="C254" s="374"/>
      <c r="D254" s="375"/>
      <c r="E254" s="374"/>
      <c r="F254" s="374"/>
      <c r="G254" s="40"/>
      <c r="H254" s="40"/>
      <c r="I254" s="40"/>
      <c r="J254" s="40"/>
      <c r="K254" s="40"/>
      <c r="L254" s="40"/>
      <c r="M254" s="40"/>
      <c r="N254" s="40"/>
      <c r="O254" s="40"/>
      <c r="P254" s="40"/>
      <c r="Q254" s="40"/>
      <c r="R254" s="40"/>
      <c r="S254" s="40"/>
      <c r="T254" s="153">
        <v>0</v>
      </c>
    </row>
    <row r="255" spans="1:20" s="762" customFormat="1" ht="15.75" customHeight="1" outlineLevel="1">
      <c r="A255" s="762" t="str">
        <f t="shared" si="13"/>
        <v/>
      </c>
      <c r="B255" s="1281" t="s">
        <v>1386</v>
      </c>
      <c r="C255" s="374"/>
      <c r="D255" s="375"/>
      <c r="E255" s="374"/>
      <c r="F255" s="374"/>
      <c r="G255" s="40"/>
      <c r="H255" s="40"/>
      <c r="I255" s="40"/>
      <c r="J255" s="40"/>
      <c r="K255" s="40"/>
      <c r="L255" s="40"/>
      <c r="M255" s="40"/>
      <c r="N255" s="40"/>
      <c r="O255" s="40"/>
      <c r="P255" s="40"/>
      <c r="Q255" s="40"/>
      <c r="R255" s="40"/>
      <c r="S255" s="40"/>
      <c r="T255" s="153">
        <v>0</v>
      </c>
    </row>
    <row r="256" spans="1:20" s="762" customFormat="1" ht="15.75" customHeight="1" outlineLevel="1">
      <c r="A256" s="762" t="str">
        <f t="shared" si="13"/>
        <v/>
      </c>
      <c r="B256" s="1281" t="s">
        <v>1387</v>
      </c>
      <c r="C256" s="374"/>
      <c r="D256" s="375"/>
      <c r="E256" s="374"/>
      <c r="F256" s="374"/>
      <c r="G256" s="40"/>
      <c r="H256" s="40"/>
      <c r="I256" s="40"/>
      <c r="J256" s="40"/>
      <c r="K256" s="40"/>
      <c r="L256" s="40"/>
      <c r="M256" s="40"/>
      <c r="N256" s="40"/>
      <c r="O256" s="40"/>
      <c r="P256" s="40"/>
      <c r="Q256" s="40"/>
      <c r="R256" s="40"/>
      <c r="S256" s="40"/>
      <c r="T256" s="153">
        <v>0</v>
      </c>
    </row>
    <row r="257" spans="1:20" s="762" customFormat="1" ht="15.75" customHeight="1" outlineLevel="1">
      <c r="A257" s="762" t="str">
        <f t="shared" si="13"/>
        <v/>
      </c>
      <c r="B257" s="1281" t="s">
        <v>1388</v>
      </c>
      <c r="C257" s="374"/>
      <c r="D257" s="375"/>
      <c r="E257" s="374"/>
      <c r="F257" s="374"/>
      <c r="G257" s="40"/>
      <c r="H257" s="40"/>
      <c r="I257" s="40"/>
      <c r="J257" s="40"/>
      <c r="K257" s="40"/>
      <c r="L257" s="40"/>
      <c r="M257" s="40"/>
      <c r="N257" s="40"/>
      <c r="O257" s="40"/>
      <c r="P257" s="40"/>
      <c r="Q257" s="40"/>
      <c r="R257" s="40"/>
      <c r="S257" s="40"/>
      <c r="T257" s="153">
        <v>0</v>
      </c>
    </row>
    <row r="258" spans="1:20" s="762" customFormat="1" ht="15.75" customHeight="1" outlineLevel="1">
      <c r="A258" s="762" t="str">
        <f t="shared" si="13"/>
        <v/>
      </c>
      <c r="B258" s="1281" t="s">
        <v>1389</v>
      </c>
      <c r="C258" s="374"/>
      <c r="D258" s="375"/>
      <c r="E258" s="374"/>
      <c r="F258" s="374"/>
      <c r="G258" s="40"/>
      <c r="H258" s="40"/>
      <c r="I258" s="40"/>
      <c r="J258" s="40"/>
      <c r="K258" s="40"/>
      <c r="L258" s="40"/>
      <c r="M258" s="40"/>
      <c r="N258" s="40"/>
      <c r="O258" s="40"/>
      <c r="P258" s="40"/>
      <c r="Q258" s="40"/>
      <c r="R258" s="40"/>
      <c r="S258" s="40"/>
      <c r="T258" s="153">
        <v>0</v>
      </c>
    </row>
    <row r="259" spans="1:20" s="762" customFormat="1" ht="15.75" customHeight="1" outlineLevel="1">
      <c r="A259" s="762" t="str">
        <f t="shared" si="13"/>
        <v/>
      </c>
      <c r="B259" s="1281" t="s">
        <v>1390</v>
      </c>
      <c r="C259" s="374"/>
      <c r="D259" s="375"/>
      <c r="E259" s="374"/>
      <c r="F259" s="374"/>
      <c r="G259" s="40"/>
      <c r="H259" s="40"/>
      <c r="I259" s="40"/>
      <c r="J259" s="40"/>
      <c r="K259" s="40"/>
      <c r="L259" s="40"/>
      <c r="M259" s="40"/>
      <c r="N259" s="40"/>
      <c r="O259" s="40"/>
      <c r="P259" s="40"/>
      <c r="Q259" s="40"/>
      <c r="R259" s="40"/>
      <c r="S259" s="40"/>
      <c r="T259" s="153">
        <v>0</v>
      </c>
    </row>
    <row r="260" spans="1:20" s="762" customFormat="1" ht="15.75" customHeight="1" outlineLevel="1">
      <c r="A260" s="762" t="str">
        <f t="shared" si="13"/>
        <v/>
      </c>
      <c r="B260" s="1281" t="s">
        <v>1391</v>
      </c>
      <c r="C260" s="374"/>
      <c r="D260" s="375"/>
      <c r="E260" s="374"/>
      <c r="F260" s="374"/>
      <c r="G260" s="40"/>
      <c r="H260" s="40"/>
      <c r="I260" s="40"/>
      <c r="J260" s="40"/>
      <c r="K260" s="40"/>
      <c r="L260" s="40"/>
      <c r="M260" s="40"/>
      <c r="N260" s="40"/>
      <c r="O260" s="40"/>
      <c r="P260" s="40"/>
      <c r="Q260" s="40"/>
      <c r="R260" s="40"/>
      <c r="S260" s="40"/>
      <c r="T260" s="153">
        <v>0</v>
      </c>
    </row>
    <row r="261" spans="1:20" s="762" customFormat="1" ht="15.75" customHeight="1" outlineLevel="1">
      <c r="A261" s="762" t="str">
        <f t="shared" si="13"/>
        <v/>
      </c>
      <c r="B261" s="1281" t="s">
        <v>1392</v>
      </c>
      <c r="C261" s="374"/>
      <c r="D261" s="375"/>
      <c r="E261" s="374"/>
      <c r="F261" s="374"/>
      <c r="G261" s="40"/>
      <c r="H261" s="40"/>
      <c r="I261" s="40"/>
      <c r="J261" s="40"/>
      <c r="K261" s="40"/>
      <c r="L261" s="40"/>
      <c r="M261" s="40"/>
      <c r="N261" s="40"/>
      <c r="O261" s="40"/>
      <c r="P261" s="40"/>
      <c r="Q261" s="40"/>
      <c r="R261" s="40"/>
      <c r="S261" s="40"/>
      <c r="T261" s="153">
        <v>0</v>
      </c>
    </row>
    <row r="262" spans="1:20" s="762" customFormat="1" ht="15.75" customHeight="1" outlineLevel="1">
      <c r="A262" s="762" t="str">
        <f t="shared" si="13"/>
        <v/>
      </c>
      <c r="B262" s="1281" t="s">
        <v>1393</v>
      </c>
      <c r="C262" s="374"/>
      <c r="D262" s="375"/>
      <c r="E262" s="374"/>
      <c r="F262" s="374"/>
      <c r="G262" s="40"/>
      <c r="H262" s="40"/>
      <c r="I262" s="40"/>
      <c r="J262" s="40"/>
      <c r="K262" s="40"/>
      <c r="L262" s="40"/>
      <c r="M262" s="40"/>
      <c r="N262" s="40"/>
      <c r="O262" s="40"/>
      <c r="P262" s="40"/>
      <c r="Q262" s="40"/>
      <c r="R262" s="40"/>
      <c r="S262" s="40"/>
      <c r="T262" s="153">
        <v>0</v>
      </c>
    </row>
    <row r="263" spans="1:20" s="762" customFormat="1" ht="15.75" customHeight="1" outlineLevel="1">
      <c r="A263" s="762" t="str">
        <f t="shared" si="13"/>
        <v/>
      </c>
      <c r="B263" s="1281" t="s">
        <v>1394</v>
      </c>
      <c r="C263" s="374"/>
      <c r="D263" s="375"/>
      <c r="E263" s="374"/>
      <c r="F263" s="374"/>
      <c r="G263" s="40"/>
      <c r="H263" s="40"/>
      <c r="I263" s="40"/>
      <c r="J263" s="40"/>
      <c r="K263" s="40"/>
      <c r="L263" s="40"/>
      <c r="M263" s="40"/>
      <c r="N263" s="40"/>
      <c r="O263" s="40"/>
      <c r="P263" s="40"/>
      <c r="Q263" s="40"/>
      <c r="R263" s="40"/>
      <c r="S263" s="40"/>
      <c r="T263" s="153">
        <v>0</v>
      </c>
    </row>
    <row r="264" spans="1:20" s="762" customFormat="1" ht="15.75" customHeight="1" outlineLevel="1">
      <c r="A264" s="762" t="str">
        <f t="shared" si="13"/>
        <v/>
      </c>
      <c r="B264" s="1281" t="s">
        <v>1395</v>
      </c>
      <c r="C264" s="374"/>
      <c r="D264" s="375"/>
      <c r="E264" s="374"/>
      <c r="F264" s="374"/>
      <c r="G264" s="40"/>
      <c r="H264" s="40"/>
      <c r="I264" s="40"/>
      <c r="J264" s="40"/>
      <c r="K264" s="40"/>
      <c r="L264" s="40"/>
      <c r="M264" s="40"/>
      <c r="N264" s="40"/>
      <c r="O264" s="40"/>
      <c r="P264" s="40"/>
      <c r="Q264" s="40"/>
      <c r="R264" s="40"/>
      <c r="S264" s="40"/>
      <c r="T264" s="153">
        <v>0</v>
      </c>
    </row>
    <row r="265" spans="1:20" s="762" customFormat="1" ht="15.75" customHeight="1" outlineLevel="1">
      <c r="A265" s="762" t="str">
        <f t="shared" si="13"/>
        <v/>
      </c>
      <c r="B265" s="1281" t="s">
        <v>1396</v>
      </c>
      <c r="C265" s="374"/>
      <c r="D265" s="375"/>
      <c r="E265" s="374"/>
      <c r="F265" s="374"/>
      <c r="G265" s="40"/>
      <c r="H265" s="40"/>
      <c r="I265" s="40"/>
      <c r="J265" s="40"/>
      <c r="K265" s="40"/>
      <c r="L265" s="40"/>
      <c r="M265" s="40"/>
      <c r="N265" s="40"/>
      <c r="O265" s="40"/>
      <c r="P265" s="40"/>
      <c r="Q265" s="40"/>
      <c r="R265" s="40"/>
      <c r="S265" s="40"/>
      <c r="T265" s="153">
        <v>0</v>
      </c>
    </row>
    <row r="266" spans="1:20" s="762" customFormat="1" ht="15.75" customHeight="1" outlineLevel="1">
      <c r="A266" s="762" t="str">
        <f t="shared" si="13"/>
        <v/>
      </c>
      <c r="B266" s="1281" t="s">
        <v>1397</v>
      </c>
      <c r="C266" s="374"/>
      <c r="D266" s="375"/>
      <c r="E266" s="374"/>
      <c r="F266" s="374"/>
      <c r="G266" s="40"/>
      <c r="H266" s="40"/>
      <c r="I266" s="40"/>
      <c r="J266" s="40"/>
      <c r="K266" s="40"/>
      <c r="L266" s="40"/>
      <c r="M266" s="40"/>
      <c r="N266" s="40"/>
      <c r="O266" s="40"/>
      <c r="P266" s="40"/>
      <c r="Q266" s="40"/>
      <c r="R266" s="40"/>
      <c r="S266" s="40"/>
      <c r="T266" s="153">
        <v>0</v>
      </c>
    </row>
    <row r="267" spans="1:20" s="762" customFormat="1" ht="15.75" customHeight="1" outlineLevel="1">
      <c r="A267" s="762" t="str">
        <f t="shared" si="13"/>
        <v/>
      </c>
      <c r="B267" s="1281" t="s">
        <v>1398</v>
      </c>
      <c r="C267" s="374"/>
      <c r="D267" s="375"/>
      <c r="E267" s="374"/>
      <c r="F267" s="374"/>
      <c r="G267" s="40"/>
      <c r="H267" s="40"/>
      <c r="I267" s="40"/>
      <c r="J267" s="40"/>
      <c r="K267" s="40"/>
      <c r="L267" s="40"/>
      <c r="M267" s="40"/>
      <c r="N267" s="40"/>
      <c r="O267" s="40"/>
      <c r="P267" s="40"/>
      <c r="Q267" s="40"/>
      <c r="R267" s="40"/>
      <c r="S267" s="40"/>
      <c r="T267" s="153">
        <v>0</v>
      </c>
    </row>
    <row r="268" spans="1:20" s="762" customFormat="1" ht="15.75" customHeight="1" outlineLevel="1">
      <c r="A268" s="762" t="str">
        <f t="shared" si="13"/>
        <v/>
      </c>
      <c r="B268" s="1281" t="s">
        <v>1399</v>
      </c>
      <c r="C268" s="374"/>
      <c r="D268" s="375"/>
      <c r="E268" s="374"/>
      <c r="F268" s="374"/>
      <c r="G268" s="40"/>
      <c r="H268" s="40"/>
      <c r="I268" s="40"/>
      <c r="J268" s="40"/>
      <c r="K268" s="40"/>
      <c r="L268" s="40"/>
      <c r="M268" s="40"/>
      <c r="N268" s="40"/>
      <c r="O268" s="40"/>
      <c r="P268" s="40"/>
      <c r="Q268" s="40"/>
      <c r="R268" s="40"/>
      <c r="S268" s="40"/>
      <c r="T268" s="153">
        <v>0</v>
      </c>
    </row>
    <row r="269" spans="1:20" s="762" customFormat="1" ht="15.75" customHeight="1" outlineLevel="1">
      <c r="A269" s="762" t="str">
        <f t="shared" si="13"/>
        <v/>
      </c>
      <c r="B269" s="1281" t="s">
        <v>1400</v>
      </c>
      <c r="C269" s="374"/>
      <c r="D269" s="375"/>
      <c r="E269" s="374"/>
      <c r="F269" s="374"/>
      <c r="G269" s="40"/>
      <c r="H269" s="40"/>
      <c r="I269" s="40"/>
      <c r="J269" s="40"/>
      <c r="K269" s="40"/>
      <c r="L269" s="40"/>
      <c r="M269" s="40"/>
      <c r="N269" s="40"/>
      <c r="O269" s="40"/>
      <c r="P269" s="40"/>
      <c r="Q269" s="40"/>
      <c r="R269" s="40"/>
      <c r="S269" s="40"/>
      <c r="T269" s="153">
        <v>0</v>
      </c>
    </row>
    <row r="270" spans="1:20" s="762" customFormat="1" ht="15.75" customHeight="1" outlineLevel="1">
      <c r="A270" s="762" t="str">
        <f t="shared" si="13"/>
        <v/>
      </c>
      <c r="B270" s="1281" t="s">
        <v>1401</v>
      </c>
      <c r="C270" s="374"/>
      <c r="D270" s="375"/>
      <c r="E270" s="374"/>
      <c r="F270" s="374"/>
      <c r="G270" s="40"/>
      <c r="H270" s="40"/>
      <c r="I270" s="40"/>
      <c r="J270" s="40"/>
      <c r="K270" s="40"/>
      <c r="L270" s="40"/>
      <c r="M270" s="40"/>
      <c r="N270" s="40"/>
      <c r="O270" s="40"/>
      <c r="P270" s="40"/>
      <c r="Q270" s="40"/>
      <c r="R270" s="40"/>
      <c r="S270" s="40"/>
      <c r="T270" s="153">
        <v>0</v>
      </c>
    </row>
    <row r="271" spans="1:20" s="762" customFormat="1" ht="15.75" customHeight="1" outlineLevel="1">
      <c r="A271" s="762" t="str">
        <f t="shared" si="13"/>
        <v/>
      </c>
      <c r="B271" s="1281" t="s">
        <v>1402</v>
      </c>
      <c r="C271" s="374"/>
      <c r="D271" s="375"/>
      <c r="E271" s="374"/>
      <c r="F271" s="374"/>
      <c r="G271" s="40"/>
      <c r="H271" s="40"/>
      <c r="I271" s="40"/>
      <c r="J271" s="40"/>
      <c r="K271" s="40"/>
      <c r="L271" s="40"/>
      <c r="M271" s="40"/>
      <c r="N271" s="40"/>
      <c r="O271" s="40"/>
      <c r="P271" s="40"/>
      <c r="Q271" s="40"/>
      <c r="R271" s="40"/>
      <c r="S271" s="40"/>
      <c r="T271" s="153">
        <v>0</v>
      </c>
    </row>
    <row r="272" spans="1:20" s="762" customFormat="1" ht="15.75" customHeight="1" outlineLevel="1">
      <c r="A272" s="762" t="str">
        <f t="shared" si="13"/>
        <v/>
      </c>
      <c r="B272" s="1281" t="s">
        <v>1403</v>
      </c>
      <c r="C272" s="374"/>
      <c r="D272" s="375"/>
      <c r="E272" s="374"/>
      <c r="F272" s="374"/>
      <c r="G272" s="40"/>
      <c r="H272" s="40"/>
      <c r="I272" s="40"/>
      <c r="J272" s="40"/>
      <c r="K272" s="40"/>
      <c r="L272" s="40"/>
      <c r="M272" s="40"/>
      <c r="N272" s="40"/>
      <c r="O272" s="40"/>
      <c r="P272" s="40"/>
      <c r="Q272" s="40"/>
      <c r="R272" s="40"/>
      <c r="S272" s="40"/>
      <c r="T272" s="153">
        <v>0</v>
      </c>
    </row>
    <row r="273" spans="1:20" s="762" customFormat="1" ht="15.75" customHeight="1" outlineLevel="1">
      <c r="A273" s="762" t="str">
        <f t="shared" si="13"/>
        <v/>
      </c>
      <c r="B273" s="1281" t="s">
        <v>1404</v>
      </c>
      <c r="C273" s="374"/>
      <c r="D273" s="375"/>
      <c r="E273" s="374"/>
      <c r="F273" s="374"/>
      <c r="G273" s="40"/>
      <c r="H273" s="40"/>
      <c r="I273" s="40"/>
      <c r="J273" s="40"/>
      <c r="K273" s="40"/>
      <c r="L273" s="40"/>
      <c r="M273" s="40"/>
      <c r="N273" s="40"/>
      <c r="O273" s="40"/>
      <c r="P273" s="40"/>
      <c r="Q273" s="40"/>
      <c r="R273" s="40"/>
      <c r="S273" s="40"/>
      <c r="T273" s="153">
        <v>0</v>
      </c>
    </row>
    <row r="274" spans="1:20" s="762" customFormat="1" ht="15.75" customHeight="1" outlineLevel="1">
      <c r="A274" s="762" t="str">
        <f t="shared" si="13"/>
        <v/>
      </c>
      <c r="B274" s="1281" t="s">
        <v>1405</v>
      </c>
      <c r="C274" s="374"/>
      <c r="D274" s="375"/>
      <c r="E274" s="374"/>
      <c r="F274" s="374"/>
      <c r="G274" s="40"/>
      <c r="H274" s="40"/>
      <c r="I274" s="40"/>
      <c r="J274" s="40"/>
      <c r="K274" s="40"/>
      <c r="L274" s="40"/>
      <c r="M274" s="40"/>
      <c r="N274" s="40"/>
      <c r="O274" s="40"/>
      <c r="P274" s="40"/>
      <c r="Q274" s="40"/>
      <c r="R274" s="40"/>
      <c r="S274" s="40"/>
      <c r="T274" s="153">
        <v>0</v>
      </c>
    </row>
    <row r="275" spans="1:20" s="762" customFormat="1" ht="15.75" customHeight="1" outlineLevel="1">
      <c r="A275" s="762" t="str">
        <f t="shared" si="13"/>
        <v/>
      </c>
      <c r="B275" s="1281" t="s">
        <v>1406</v>
      </c>
      <c r="C275" s="374"/>
      <c r="D275" s="375"/>
      <c r="E275" s="374"/>
      <c r="F275" s="374"/>
      <c r="G275" s="40"/>
      <c r="H275" s="40"/>
      <c r="I275" s="40"/>
      <c r="J275" s="40"/>
      <c r="K275" s="40"/>
      <c r="L275" s="40"/>
      <c r="M275" s="40"/>
      <c r="N275" s="40"/>
      <c r="O275" s="40"/>
      <c r="P275" s="40"/>
      <c r="Q275" s="40"/>
      <c r="R275" s="40"/>
      <c r="S275" s="40"/>
      <c r="T275" s="153">
        <v>0</v>
      </c>
    </row>
    <row r="276" spans="1:20" s="762" customFormat="1" ht="15.75" customHeight="1" outlineLevel="1">
      <c r="A276" s="762" t="str">
        <f t="shared" si="13"/>
        <v/>
      </c>
      <c r="B276" s="1281" t="s">
        <v>1407</v>
      </c>
      <c r="C276" s="374"/>
      <c r="D276" s="375"/>
      <c r="E276" s="374"/>
      <c r="F276" s="374"/>
      <c r="G276" s="40"/>
      <c r="H276" s="40"/>
      <c r="I276" s="40"/>
      <c r="J276" s="40"/>
      <c r="K276" s="40"/>
      <c r="L276" s="40"/>
      <c r="M276" s="40"/>
      <c r="N276" s="40"/>
      <c r="O276" s="40"/>
      <c r="P276" s="40"/>
      <c r="Q276" s="40"/>
      <c r="R276" s="40"/>
      <c r="S276" s="40"/>
      <c r="T276" s="153">
        <v>0</v>
      </c>
    </row>
    <row r="277" spans="1:20" s="762" customFormat="1" ht="15.75" customHeight="1" outlineLevel="1">
      <c r="A277" s="762" t="str">
        <f t="shared" ref="A277:A340" si="17">CONCATENATE(D277,E277,F277)</f>
        <v/>
      </c>
      <c r="B277" s="1281" t="s">
        <v>1408</v>
      </c>
      <c r="C277" s="374"/>
      <c r="D277" s="375"/>
      <c r="E277" s="374"/>
      <c r="F277" s="374"/>
      <c r="G277" s="40"/>
      <c r="H277" s="40"/>
      <c r="I277" s="40"/>
      <c r="J277" s="40"/>
      <c r="K277" s="40"/>
      <c r="L277" s="40"/>
      <c r="M277" s="40"/>
      <c r="N277" s="40"/>
      <c r="O277" s="40"/>
      <c r="P277" s="40"/>
      <c r="Q277" s="40"/>
      <c r="R277" s="40"/>
      <c r="S277" s="40"/>
      <c r="T277" s="153">
        <v>0</v>
      </c>
    </row>
    <row r="278" spans="1:20" s="762" customFormat="1" ht="15.75" customHeight="1" outlineLevel="1">
      <c r="A278" s="762" t="str">
        <f t="shared" si="17"/>
        <v/>
      </c>
      <c r="B278" s="1281" t="s">
        <v>1409</v>
      </c>
      <c r="C278" s="374"/>
      <c r="D278" s="375"/>
      <c r="E278" s="374"/>
      <c r="F278" s="374"/>
      <c r="G278" s="40"/>
      <c r="H278" s="40"/>
      <c r="I278" s="40"/>
      <c r="J278" s="40"/>
      <c r="K278" s="40"/>
      <c r="L278" s="40"/>
      <c r="M278" s="40"/>
      <c r="N278" s="40"/>
      <c r="O278" s="40"/>
      <c r="P278" s="40"/>
      <c r="Q278" s="40"/>
      <c r="R278" s="40"/>
      <c r="S278" s="40"/>
      <c r="T278" s="153">
        <v>0</v>
      </c>
    </row>
    <row r="279" spans="1:20" s="762" customFormat="1" ht="15.75" customHeight="1" outlineLevel="1">
      <c r="A279" s="762" t="str">
        <f t="shared" si="17"/>
        <v/>
      </c>
      <c r="B279" s="1281" t="s">
        <v>1410</v>
      </c>
      <c r="C279" s="374"/>
      <c r="D279" s="375"/>
      <c r="E279" s="374"/>
      <c r="F279" s="374"/>
      <c r="G279" s="40"/>
      <c r="H279" s="40"/>
      <c r="I279" s="40"/>
      <c r="J279" s="40"/>
      <c r="K279" s="40"/>
      <c r="L279" s="40"/>
      <c r="M279" s="40"/>
      <c r="N279" s="40"/>
      <c r="O279" s="40"/>
      <c r="P279" s="40"/>
      <c r="Q279" s="40"/>
      <c r="R279" s="40"/>
      <c r="S279" s="40"/>
      <c r="T279" s="153">
        <v>0</v>
      </c>
    </row>
    <row r="280" spans="1:20" s="762" customFormat="1" ht="15.75" customHeight="1" outlineLevel="1">
      <c r="A280" s="762" t="str">
        <f t="shared" si="17"/>
        <v/>
      </c>
      <c r="B280" s="1281" t="s">
        <v>1411</v>
      </c>
      <c r="C280" s="374"/>
      <c r="D280" s="375"/>
      <c r="E280" s="374"/>
      <c r="F280" s="374"/>
      <c r="G280" s="40"/>
      <c r="H280" s="40"/>
      <c r="I280" s="40"/>
      <c r="J280" s="40"/>
      <c r="K280" s="40"/>
      <c r="L280" s="40"/>
      <c r="M280" s="40"/>
      <c r="N280" s="40"/>
      <c r="O280" s="40"/>
      <c r="P280" s="40"/>
      <c r="Q280" s="40"/>
      <c r="R280" s="40"/>
      <c r="S280" s="40"/>
      <c r="T280" s="153">
        <v>0</v>
      </c>
    </row>
    <row r="281" spans="1:20" s="762" customFormat="1" ht="15.75" customHeight="1" outlineLevel="1">
      <c r="A281" s="762" t="str">
        <f t="shared" si="17"/>
        <v/>
      </c>
      <c r="B281" s="1281" t="s">
        <v>1412</v>
      </c>
      <c r="C281" s="374"/>
      <c r="D281" s="375"/>
      <c r="E281" s="374"/>
      <c r="F281" s="374"/>
      <c r="G281" s="40"/>
      <c r="H281" s="40"/>
      <c r="I281" s="40"/>
      <c r="J281" s="40"/>
      <c r="K281" s="40"/>
      <c r="L281" s="40"/>
      <c r="M281" s="40"/>
      <c r="N281" s="40"/>
      <c r="O281" s="40"/>
      <c r="P281" s="40"/>
      <c r="Q281" s="40"/>
      <c r="R281" s="40"/>
      <c r="S281" s="40"/>
      <c r="T281" s="153">
        <v>0</v>
      </c>
    </row>
    <row r="282" spans="1:20" s="762" customFormat="1" ht="15.75" customHeight="1" outlineLevel="1">
      <c r="A282" s="762" t="str">
        <f t="shared" si="17"/>
        <v/>
      </c>
      <c r="B282" s="1281" t="s">
        <v>1413</v>
      </c>
      <c r="C282" s="374"/>
      <c r="D282" s="375"/>
      <c r="E282" s="374"/>
      <c r="F282" s="374"/>
      <c r="G282" s="40"/>
      <c r="H282" s="40"/>
      <c r="I282" s="40"/>
      <c r="J282" s="40"/>
      <c r="K282" s="40"/>
      <c r="L282" s="40"/>
      <c r="M282" s="40"/>
      <c r="N282" s="40"/>
      <c r="O282" s="40"/>
      <c r="P282" s="40"/>
      <c r="Q282" s="40"/>
      <c r="R282" s="40"/>
      <c r="S282" s="40"/>
      <c r="T282" s="153">
        <v>0</v>
      </c>
    </row>
    <row r="283" spans="1:20" s="762" customFormat="1" ht="15.75" customHeight="1" outlineLevel="1">
      <c r="A283" s="762" t="str">
        <f t="shared" si="17"/>
        <v/>
      </c>
      <c r="B283" s="1281" t="s">
        <v>1414</v>
      </c>
      <c r="C283" s="374"/>
      <c r="D283" s="375"/>
      <c r="E283" s="374"/>
      <c r="F283" s="374"/>
      <c r="G283" s="40"/>
      <c r="H283" s="40"/>
      <c r="I283" s="40"/>
      <c r="J283" s="40"/>
      <c r="K283" s="40"/>
      <c r="L283" s="40"/>
      <c r="M283" s="40"/>
      <c r="N283" s="40"/>
      <c r="O283" s="40"/>
      <c r="P283" s="40"/>
      <c r="Q283" s="40"/>
      <c r="R283" s="40"/>
      <c r="S283" s="40"/>
      <c r="T283" s="153">
        <v>0</v>
      </c>
    </row>
    <row r="284" spans="1:20" s="762" customFormat="1" ht="15.75" customHeight="1" outlineLevel="1">
      <c r="A284" s="762" t="str">
        <f t="shared" si="17"/>
        <v/>
      </c>
      <c r="B284" s="1281" t="s">
        <v>1415</v>
      </c>
      <c r="C284" s="374"/>
      <c r="D284" s="375"/>
      <c r="E284" s="374"/>
      <c r="F284" s="374"/>
      <c r="G284" s="40"/>
      <c r="H284" s="40"/>
      <c r="I284" s="40"/>
      <c r="J284" s="40"/>
      <c r="K284" s="40"/>
      <c r="L284" s="40"/>
      <c r="M284" s="40"/>
      <c r="N284" s="40"/>
      <c r="O284" s="40"/>
      <c r="P284" s="40"/>
      <c r="Q284" s="40"/>
      <c r="R284" s="40"/>
      <c r="S284" s="40"/>
      <c r="T284" s="153">
        <v>0</v>
      </c>
    </row>
    <row r="285" spans="1:20" s="762" customFormat="1" ht="15.75" customHeight="1" outlineLevel="1">
      <c r="A285" s="762" t="str">
        <f t="shared" si="17"/>
        <v/>
      </c>
      <c r="B285" s="1281" t="s">
        <v>1416</v>
      </c>
      <c r="C285" s="374"/>
      <c r="D285" s="375"/>
      <c r="E285" s="374"/>
      <c r="F285" s="374"/>
      <c r="G285" s="40"/>
      <c r="H285" s="40"/>
      <c r="I285" s="40"/>
      <c r="J285" s="40"/>
      <c r="K285" s="40"/>
      <c r="L285" s="40"/>
      <c r="M285" s="40"/>
      <c r="N285" s="40"/>
      <c r="O285" s="40"/>
      <c r="P285" s="40"/>
      <c r="Q285" s="40"/>
      <c r="R285" s="40"/>
      <c r="S285" s="40"/>
      <c r="T285" s="153">
        <v>0</v>
      </c>
    </row>
    <row r="286" spans="1:20" s="762" customFormat="1" ht="15.75" customHeight="1" outlineLevel="1">
      <c r="A286" s="762" t="str">
        <f t="shared" si="17"/>
        <v/>
      </c>
      <c r="B286" s="1281" t="s">
        <v>1417</v>
      </c>
      <c r="C286" s="374"/>
      <c r="D286" s="375"/>
      <c r="E286" s="374"/>
      <c r="F286" s="374"/>
      <c r="G286" s="40"/>
      <c r="H286" s="40"/>
      <c r="I286" s="40"/>
      <c r="J286" s="40"/>
      <c r="K286" s="40"/>
      <c r="L286" s="40"/>
      <c r="M286" s="40"/>
      <c r="N286" s="40"/>
      <c r="O286" s="40"/>
      <c r="P286" s="40"/>
      <c r="Q286" s="40"/>
      <c r="R286" s="40"/>
      <c r="S286" s="40"/>
      <c r="T286" s="153">
        <v>0</v>
      </c>
    </row>
    <row r="287" spans="1:20" s="762" customFormat="1" ht="15.75" customHeight="1" outlineLevel="1">
      <c r="A287" s="762" t="str">
        <f t="shared" si="17"/>
        <v/>
      </c>
      <c r="B287" s="1281" t="s">
        <v>1418</v>
      </c>
      <c r="C287" s="374"/>
      <c r="D287" s="375"/>
      <c r="E287" s="374"/>
      <c r="F287" s="374"/>
      <c r="G287" s="40"/>
      <c r="H287" s="40"/>
      <c r="I287" s="40"/>
      <c r="J287" s="40"/>
      <c r="K287" s="40"/>
      <c r="L287" s="40"/>
      <c r="M287" s="40"/>
      <c r="N287" s="40"/>
      <c r="O287" s="40"/>
      <c r="P287" s="40"/>
      <c r="Q287" s="40"/>
      <c r="R287" s="40"/>
      <c r="S287" s="40"/>
      <c r="T287" s="153">
        <v>0</v>
      </c>
    </row>
    <row r="288" spans="1:20" s="762" customFormat="1" ht="15.75" customHeight="1" outlineLevel="1">
      <c r="A288" s="762" t="str">
        <f t="shared" si="17"/>
        <v/>
      </c>
      <c r="B288" s="1281" t="s">
        <v>1419</v>
      </c>
      <c r="C288" s="374"/>
      <c r="D288" s="375"/>
      <c r="E288" s="374"/>
      <c r="F288" s="374"/>
      <c r="G288" s="40"/>
      <c r="H288" s="40"/>
      <c r="I288" s="40"/>
      <c r="J288" s="40"/>
      <c r="K288" s="40"/>
      <c r="L288" s="40"/>
      <c r="M288" s="40"/>
      <c r="N288" s="40"/>
      <c r="O288" s="40"/>
      <c r="P288" s="40"/>
      <c r="Q288" s="40"/>
      <c r="R288" s="40"/>
      <c r="S288" s="40"/>
      <c r="T288" s="153">
        <v>0</v>
      </c>
    </row>
    <row r="289" spans="1:20" s="762" customFormat="1" ht="15.75" customHeight="1" outlineLevel="1">
      <c r="A289" s="762" t="str">
        <f t="shared" si="17"/>
        <v/>
      </c>
      <c r="B289" s="1281" t="s">
        <v>1420</v>
      </c>
      <c r="C289" s="374"/>
      <c r="D289" s="375"/>
      <c r="E289" s="374"/>
      <c r="F289" s="374"/>
      <c r="G289" s="40"/>
      <c r="H289" s="40"/>
      <c r="I289" s="40"/>
      <c r="J289" s="40"/>
      <c r="K289" s="40"/>
      <c r="L289" s="40"/>
      <c r="M289" s="40"/>
      <c r="N289" s="40"/>
      <c r="O289" s="40"/>
      <c r="P289" s="40"/>
      <c r="Q289" s="40"/>
      <c r="R289" s="40"/>
      <c r="S289" s="40"/>
      <c r="T289" s="153">
        <v>0</v>
      </c>
    </row>
    <row r="290" spans="1:20" s="762" customFormat="1" ht="15.75" customHeight="1" outlineLevel="1">
      <c r="A290" s="762" t="str">
        <f t="shared" si="17"/>
        <v/>
      </c>
      <c r="B290" s="1281" t="s">
        <v>1421</v>
      </c>
      <c r="C290" s="374"/>
      <c r="D290" s="375"/>
      <c r="E290" s="374"/>
      <c r="F290" s="374"/>
      <c r="G290" s="40"/>
      <c r="H290" s="40"/>
      <c r="I290" s="40"/>
      <c r="J290" s="40"/>
      <c r="K290" s="40"/>
      <c r="L290" s="40"/>
      <c r="M290" s="40"/>
      <c r="N290" s="40"/>
      <c r="O290" s="40"/>
      <c r="P290" s="40"/>
      <c r="Q290" s="40"/>
      <c r="R290" s="40"/>
      <c r="S290" s="40"/>
      <c r="T290" s="153">
        <v>0</v>
      </c>
    </row>
    <row r="291" spans="1:20" s="762" customFormat="1" ht="15.75" customHeight="1" outlineLevel="1">
      <c r="A291" s="762" t="str">
        <f t="shared" si="17"/>
        <v/>
      </c>
      <c r="B291" s="1281" t="s">
        <v>1422</v>
      </c>
      <c r="C291" s="374"/>
      <c r="D291" s="375"/>
      <c r="E291" s="374"/>
      <c r="F291" s="374"/>
      <c r="G291" s="40"/>
      <c r="H291" s="40"/>
      <c r="I291" s="40"/>
      <c r="J291" s="40"/>
      <c r="K291" s="40"/>
      <c r="L291" s="40"/>
      <c r="M291" s="40"/>
      <c r="N291" s="40"/>
      <c r="O291" s="40"/>
      <c r="P291" s="40"/>
      <c r="Q291" s="40"/>
      <c r="R291" s="40"/>
      <c r="S291" s="40"/>
      <c r="T291" s="153">
        <v>0</v>
      </c>
    </row>
    <row r="292" spans="1:20" s="762" customFormat="1" ht="15.75" customHeight="1" outlineLevel="1">
      <c r="A292" s="762" t="str">
        <f t="shared" si="17"/>
        <v/>
      </c>
      <c r="B292" s="1281" t="s">
        <v>1423</v>
      </c>
      <c r="C292" s="374"/>
      <c r="D292" s="375"/>
      <c r="E292" s="374"/>
      <c r="F292" s="374"/>
      <c r="G292" s="40"/>
      <c r="H292" s="40"/>
      <c r="I292" s="40"/>
      <c r="J292" s="40"/>
      <c r="K292" s="40"/>
      <c r="L292" s="40"/>
      <c r="M292" s="40"/>
      <c r="N292" s="40"/>
      <c r="O292" s="40"/>
      <c r="P292" s="40"/>
      <c r="Q292" s="40"/>
      <c r="R292" s="40"/>
      <c r="S292" s="40"/>
      <c r="T292" s="153">
        <v>0</v>
      </c>
    </row>
    <row r="293" spans="1:20" s="762" customFormat="1" ht="15.75" customHeight="1" outlineLevel="1">
      <c r="A293" s="762" t="str">
        <f t="shared" si="17"/>
        <v/>
      </c>
      <c r="B293" s="1281" t="s">
        <v>1424</v>
      </c>
      <c r="C293" s="374"/>
      <c r="D293" s="375"/>
      <c r="E293" s="374"/>
      <c r="F293" s="374"/>
      <c r="G293" s="40"/>
      <c r="H293" s="40"/>
      <c r="I293" s="40"/>
      <c r="J293" s="40"/>
      <c r="K293" s="40"/>
      <c r="L293" s="40"/>
      <c r="M293" s="40"/>
      <c r="N293" s="40"/>
      <c r="O293" s="40"/>
      <c r="P293" s="40"/>
      <c r="Q293" s="40"/>
      <c r="R293" s="40"/>
      <c r="S293" s="40"/>
      <c r="T293" s="153">
        <v>0</v>
      </c>
    </row>
    <row r="294" spans="1:20" s="762" customFormat="1" ht="15.75" customHeight="1" outlineLevel="1">
      <c r="A294" s="762" t="str">
        <f t="shared" si="17"/>
        <v/>
      </c>
      <c r="B294" s="1281" t="s">
        <v>1425</v>
      </c>
      <c r="C294" s="374"/>
      <c r="D294" s="375"/>
      <c r="E294" s="374"/>
      <c r="F294" s="374"/>
      <c r="G294" s="40"/>
      <c r="H294" s="40"/>
      <c r="I294" s="40"/>
      <c r="J294" s="40"/>
      <c r="K294" s="40"/>
      <c r="L294" s="40"/>
      <c r="M294" s="40"/>
      <c r="N294" s="40"/>
      <c r="O294" s="40"/>
      <c r="P294" s="40"/>
      <c r="Q294" s="40"/>
      <c r="R294" s="40"/>
      <c r="S294" s="40"/>
      <c r="T294" s="153">
        <v>0</v>
      </c>
    </row>
    <row r="295" spans="1:20" s="762" customFormat="1" ht="15.75" customHeight="1" outlineLevel="1">
      <c r="A295" s="762" t="str">
        <f t="shared" si="17"/>
        <v/>
      </c>
      <c r="B295" s="1281" t="s">
        <v>1426</v>
      </c>
      <c r="C295" s="374"/>
      <c r="D295" s="375"/>
      <c r="E295" s="374"/>
      <c r="F295" s="374"/>
      <c r="G295" s="40"/>
      <c r="H295" s="40"/>
      <c r="I295" s="40"/>
      <c r="J295" s="40"/>
      <c r="K295" s="40"/>
      <c r="L295" s="40"/>
      <c r="M295" s="40"/>
      <c r="N295" s="40"/>
      <c r="O295" s="40"/>
      <c r="P295" s="40"/>
      <c r="Q295" s="40"/>
      <c r="R295" s="40"/>
      <c r="S295" s="40"/>
      <c r="T295" s="153">
        <v>0</v>
      </c>
    </row>
    <row r="296" spans="1:20" s="762" customFormat="1" ht="15.75" customHeight="1" outlineLevel="1">
      <c r="A296" s="762" t="str">
        <f t="shared" si="17"/>
        <v/>
      </c>
      <c r="B296" s="1281" t="s">
        <v>1427</v>
      </c>
      <c r="C296" s="374"/>
      <c r="D296" s="375"/>
      <c r="E296" s="374"/>
      <c r="F296" s="374"/>
      <c r="G296" s="40"/>
      <c r="H296" s="40"/>
      <c r="I296" s="40"/>
      <c r="J296" s="40"/>
      <c r="K296" s="40"/>
      <c r="L296" s="40"/>
      <c r="M296" s="40"/>
      <c r="N296" s="40"/>
      <c r="O296" s="40"/>
      <c r="P296" s="40"/>
      <c r="Q296" s="40"/>
      <c r="R296" s="40"/>
      <c r="S296" s="40"/>
      <c r="T296" s="153">
        <v>0</v>
      </c>
    </row>
    <row r="297" spans="1:20" s="762" customFormat="1" ht="15.75" customHeight="1" outlineLevel="1">
      <c r="A297" s="762" t="str">
        <f t="shared" si="17"/>
        <v/>
      </c>
      <c r="B297" s="1281" t="s">
        <v>1428</v>
      </c>
      <c r="C297" s="374"/>
      <c r="D297" s="375"/>
      <c r="E297" s="374"/>
      <c r="F297" s="374"/>
      <c r="G297" s="40"/>
      <c r="H297" s="40"/>
      <c r="I297" s="40"/>
      <c r="J297" s="40"/>
      <c r="K297" s="40"/>
      <c r="L297" s="40"/>
      <c r="M297" s="40"/>
      <c r="N297" s="40"/>
      <c r="O297" s="40"/>
      <c r="P297" s="40"/>
      <c r="Q297" s="40"/>
      <c r="R297" s="40"/>
      <c r="S297" s="40"/>
      <c r="T297" s="153">
        <v>0</v>
      </c>
    </row>
    <row r="298" spans="1:20" s="762" customFormat="1" ht="15.75" customHeight="1" outlineLevel="1">
      <c r="A298" s="762" t="str">
        <f t="shared" si="17"/>
        <v/>
      </c>
      <c r="B298" s="1281" t="s">
        <v>1429</v>
      </c>
      <c r="C298" s="374"/>
      <c r="D298" s="375"/>
      <c r="E298" s="374"/>
      <c r="F298" s="374"/>
      <c r="G298" s="40"/>
      <c r="H298" s="40"/>
      <c r="I298" s="40"/>
      <c r="J298" s="40"/>
      <c r="K298" s="40"/>
      <c r="L298" s="40"/>
      <c r="M298" s="40"/>
      <c r="N298" s="40"/>
      <c r="O298" s="40"/>
      <c r="P298" s="40"/>
      <c r="Q298" s="40"/>
      <c r="R298" s="40"/>
      <c r="S298" s="40"/>
      <c r="T298" s="153">
        <v>0</v>
      </c>
    </row>
    <row r="299" spans="1:20" s="762" customFormat="1" ht="15.75" customHeight="1" outlineLevel="1">
      <c r="A299" s="762" t="str">
        <f t="shared" si="17"/>
        <v/>
      </c>
      <c r="B299" s="1281" t="s">
        <v>1430</v>
      </c>
      <c r="C299" s="374"/>
      <c r="D299" s="375"/>
      <c r="E299" s="374"/>
      <c r="F299" s="374"/>
      <c r="G299" s="40"/>
      <c r="H299" s="40"/>
      <c r="I299" s="40"/>
      <c r="J299" s="40"/>
      <c r="K299" s="40"/>
      <c r="L299" s="40"/>
      <c r="M299" s="40"/>
      <c r="N299" s="40"/>
      <c r="O299" s="40"/>
      <c r="P299" s="40"/>
      <c r="Q299" s="40"/>
      <c r="R299" s="40"/>
      <c r="S299" s="40"/>
      <c r="T299" s="153">
        <v>0</v>
      </c>
    </row>
    <row r="300" spans="1:20" s="762" customFormat="1" ht="15.75" customHeight="1" outlineLevel="1">
      <c r="A300" s="762" t="str">
        <f t="shared" si="17"/>
        <v/>
      </c>
      <c r="B300" s="1281" t="s">
        <v>1431</v>
      </c>
      <c r="C300" s="374"/>
      <c r="D300" s="375"/>
      <c r="E300" s="374"/>
      <c r="F300" s="374"/>
      <c r="G300" s="40"/>
      <c r="H300" s="40"/>
      <c r="I300" s="40"/>
      <c r="J300" s="40"/>
      <c r="K300" s="40"/>
      <c r="L300" s="40"/>
      <c r="M300" s="40"/>
      <c r="N300" s="40"/>
      <c r="O300" s="40"/>
      <c r="P300" s="40"/>
      <c r="Q300" s="40"/>
      <c r="R300" s="40"/>
      <c r="S300" s="40"/>
      <c r="T300" s="153">
        <v>0</v>
      </c>
    </row>
    <row r="301" spans="1:20" s="762" customFormat="1" ht="15.75" customHeight="1" outlineLevel="1">
      <c r="A301" s="762" t="str">
        <f t="shared" si="17"/>
        <v/>
      </c>
      <c r="B301" s="1281" t="s">
        <v>1432</v>
      </c>
      <c r="C301" s="374"/>
      <c r="D301" s="375"/>
      <c r="E301" s="374"/>
      <c r="F301" s="374"/>
      <c r="G301" s="40"/>
      <c r="H301" s="40"/>
      <c r="I301" s="40"/>
      <c r="J301" s="40"/>
      <c r="K301" s="40"/>
      <c r="L301" s="40"/>
      <c r="M301" s="40"/>
      <c r="N301" s="40"/>
      <c r="O301" s="40"/>
      <c r="P301" s="40"/>
      <c r="Q301" s="40"/>
      <c r="R301" s="40"/>
      <c r="S301" s="40"/>
      <c r="T301" s="153">
        <v>0</v>
      </c>
    </row>
    <row r="302" spans="1:20" s="762" customFormat="1" ht="15.75" customHeight="1" outlineLevel="1">
      <c r="A302" s="762" t="str">
        <f t="shared" si="17"/>
        <v/>
      </c>
      <c r="B302" s="1281" t="s">
        <v>1433</v>
      </c>
      <c r="C302" s="374"/>
      <c r="D302" s="375"/>
      <c r="E302" s="374"/>
      <c r="F302" s="374"/>
      <c r="G302" s="40"/>
      <c r="H302" s="40"/>
      <c r="I302" s="40"/>
      <c r="J302" s="40"/>
      <c r="K302" s="40"/>
      <c r="L302" s="40"/>
      <c r="M302" s="40"/>
      <c r="N302" s="40"/>
      <c r="O302" s="40"/>
      <c r="P302" s="40"/>
      <c r="Q302" s="40"/>
      <c r="R302" s="40"/>
      <c r="S302" s="40"/>
      <c r="T302" s="153">
        <v>0</v>
      </c>
    </row>
    <row r="303" spans="1:20" s="762" customFormat="1" ht="15.75" customHeight="1" outlineLevel="1">
      <c r="A303" s="762" t="str">
        <f t="shared" si="17"/>
        <v/>
      </c>
      <c r="B303" s="1281" t="s">
        <v>1434</v>
      </c>
      <c r="C303" s="374"/>
      <c r="D303" s="375"/>
      <c r="E303" s="374"/>
      <c r="F303" s="374"/>
      <c r="G303" s="40"/>
      <c r="H303" s="40"/>
      <c r="I303" s="40"/>
      <c r="J303" s="40"/>
      <c r="K303" s="40"/>
      <c r="L303" s="40"/>
      <c r="M303" s="40"/>
      <c r="N303" s="40"/>
      <c r="O303" s="40"/>
      <c r="P303" s="40"/>
      <c r="Q303" s="40"/>
      <c r="R303" s="40"/>
      <c r="S303" s="40"/>
      <c r="T303" s="153">
        <v>0</v>
      </c>
    </row>
    <row r="304" spans="1:20" s="762" customFormat="1" ht="15.75" customHeight="1" outlineLevel="1">
      <c r="A304" s="762" t="str">
        <f t="shared" si="17"/>
        <v/>
      </c>
      <c r="B304" s="1281" t="s">
        <v>1435</v>
      </c>
      <c r="C304" s="374"/>
      <c r="D304" s="375"/>
      <c r="E304" s="374"/>
      <c r="F304" s="374"/>
      <c r="G304" s="40"/>
      <c r="H304" s="40"/>
      <c r="I304" s="40"/>
      <c r="J304" s="40"/>
      <c r="K304" s="40"/>
      <c r="L304" s="40"/>
      <c r="M304" s="40"/>
      <c r="N304" s="40"/>
      <c r="O304" s="40"/>
      <c r="P304" s="40"/>
      <c r="Q304" s="40"/>
      <c r="R304" s="40"/>
      <c r="S304" s="40"/>
      <c r="T304" s="153">
        <v>0</v>
      </c>
    </row>
    <row r="305" spans="1:20" s="762" customFormat="1" ht="15.75" customHeight="1" outlineLevel="1">
      <c r="A305" s="762" t="str">
        <f t="shared" si="17"/>
        <v/>
      </c>
      <c r="B305" s="1281" t="s">
        <v>1436</v>
      </c>
      <c r="C305" s="374"/>
      <c r="D305" s="375"/>
      <c r="E305" s="374"/>
      <c r="F305" s="374"/>
      <c r="G305" s="40"/>
      <c r="H305" s="40"/>
      <c r="I305" s="40"/>
      <c r="J305" s="40"/>
      <c r="K305" s="40"/>
      <c r="L305" s="40"/>
      <c r="M305" s="40"/>
      <c r="N305" s="40"/>
      <c r="O305" s="40"/>
      <c r="P305" s="40"/>
      <c r="Q305" s="40"/>
      <c r="R305" s="40"/>
      <c r="S305" s="40"/>
      <c r="T305" s="153">
        <v>0</v>
      </c>
    </row>
    <row r="306" spans="1:20" s="762" customFormat="1" ht="15.75" customHeight="1" outlineLevel="1">
      <c r="A306" s="762" t="str">
        <f t="shared" si="17"/>
        <v/>
      </c>
      <c r="B306" s="1281" t="s">
        <v>1437</v>
      </c>
      <c r="C306" s="374"/>
      <c r="D306" s="375"/>
      <c r="E306" s="374"/>
      <c r="F306" s="374"/>
      <c r="G306" s="40"/>
      <c r="H306" s="40"/>
      <c r="I306" s="40"/>
      <c r="J306" s="40"/>
      <c r="K306" s="40"/>
      <c r="L306" s="40"/>
      <c r="M306" s="40"/>
      <c r="N306" s="40"/>
      <c r="O306" s="40"/>
      <c r="P306" s="40"/>
      <c r="Q306" s="40"/>
      <c r="R306" s="40"/>
      <c r="S306" s="40"/>
      <c r="T306" s="153">
        <v>0</v>
      </c>
    </row>
    <row r="307" spans="1:20" s="762" customFormat="1" ht="15.75" customHeight="1" outlineLevel="1">
      <c r="A307" s="762" t="str">
        <f t="shared" si="17"/>
        <v/>
      </c>
      <c r="B307" s="1281" t="s">
        <v>1438</v>
      </c>
      <c r="C307" s="374"/>
      <c r="D307" s="375"/>
      <c r="E307" s="374"/>
      <c r="F307" s="374"/>
      <c r="G307" s="40"/>
      <c r="H307" s="40"/>
      <c r="I307" s="40"/>
      <c r="J307" s="40"/>
      <c r="K307" s="40"/>
      <c r="L307" s="40"/>
      <c r="M307" s="40"/>
      <c r="N307" s="40"/>
      <c r="O307" s="40"/>
      <c r="P307" s="40"/>
      <c r="Q307" s="40"/>
      <c r="R307" s="40"/>
      <c r="S307" s="40"/>
      <c r="T307" s="153">
        <v>0</v>
      </c>
    </row>
    <row r="308" spans="1:20" s="762" customFormat="1" ht="15.75" customHeight="1" outlineLevel="1">
      <c r="A308" s="762" t="str">
        <f t="shared" si="17"/>
        <v/>
      </c>
      <c r="B308" s="1281" t="s">
        <v>1439</v>
      </c>
      <c r="C308" s="374"/>
      <c r="D308" s="375"/>
      <c r="E308" s="374"/>
      <c r="F308" s="374"/>
      <c r="G308" s="40"/>
      <c r="H308" s="40"/>
      <c r="I308" s="40"/>
      <c r="J308" s="40"/>
      <c r="K308" s="40"/>
      <c r="L308" s="40"/>
      <c r="M308" s="40"/>
      <c r="N308" s="40"/>
      <c r="O308" s="40"/>
      <c r="P308" s="40"/>
      <c r="Q308" s="40"/>
      <c r="R308" s="40"/>
      <c r="S308" s="40"/>
      <c r="T308" s="153">
        <v>0</v>
      </c>
    </row>
    <row r="309" spans="1:20" s="762" customFormat="1" ht="12.75" customHeight="1" outlineLevel="1">
      <c r="A309" s="762" t="str">
        <f t="shared" si="17"/>
        <v/>
      </c>
      <c r="B309" s="1281" t="s">
        <v>1440</v>
      </c>
      <c r="C309" s="374"/>
      <c r="D309" s="375"/>
      <c r="E309" s="374"/>
      <c r="F309" s="374"/>
      <c r="G309" s="40"/>
      <c r="H309" s="40"/>
      <c r="I309" s="40"/>
      <c r="J309" s="40"/>
      <c r="K309" s="40"/>
      <c r="L309" s="40"/>
      <c r="M309" s="40"/>
      <c r="N309" s="40"/>
      <c r="O309" s="40"/>
      <c r="P309" s="40"/>
      <c r="Q309" s="40"/>
      <c r="R309" s="40"/>
      <c r="S309" s="40"/>
      <c r="T309" s="153">
        <v>0</v>
      </c>
    </row>
    <row r="310" spans="1:20" s="762" customFormat="1" ht="15.75" customHeight="1" outlineLevel="1">
      <c r="A310" s="762" t="str">
        <f t="shared" si="17"/>
        <v/>
      </c>
      <c r="B310" s="1281" t="s">
        <v>1441</v>
      </c>
      <c r="C310" s="374"/>
      <c r="D310" s="375"/>
      <c r="E310" s="374"/>
      <c r="F310" s="374"/>
      <c r="G310" s="40"/>
      <c r="H310" s="40"/>
      <c r="I310" s="40"/>
      <c r="J310" s="40"/>
      <c r="K310" s="40"/>
      <c r="L310" s="40"/>
      <c r="M310" s="40"/>
      <c r="N310" s="40"/>
      <c r="O310" s="40"/>
      <c r="P310" s="40"/>
      <c r="Q310" s="40"/>
      <c r="R310" s="40"/>
      <c r="S310" s="40"/>
      <c r="T310" s="153">
        <v>0</v>
      </c>
    </row>
    <row r="311" spans="1:20" s="762" customFormat="1" ht="15.75" customHeight="1" outlineLevel="1">
      <c r="A311" s="762" t="str">
        <f t="shared" si="17"/>
        <v/>
      </c>
      <c r="B311" s="1281" t="s">
        <v>1442</v>
      </c>
      <c r="C311" s="374"/>
      <c r="D311" s="375"/>
      <c r="E311" s="374"/>
      <c r="F311" s="374"/>
      <c r="G311" s="40"/>
      <c r="H311" s="40"/>
      <c r="I311" s="40"/>
      <c r="J311" s="40"/>
      <c r="K311" s="40"/>
      <c r="L311" s="40"/>
      <c r="M311" s="40"/>
      <c r="N311" s="40"/>
      <c r="O311" s="40"/>
      <c r="P311" s="40"/>
      <c r="Q311" s="40"/>
      <c r="R311" s="40"/>
      <c r="S311" s="40"/>
      <c r="T311" s="153">
        <v>0</v>
      </c>
    </row>
    <row r="312" spans="1:20" s="762" customFormat="1" ht="15.75" customHeight="1" outlineLevel="1">
      <c r="A312" s="762" t="str">
        <f t="shared" si="17"/>
        <v/>
      </c>
      <c r="B312" s="1281" t="s">
        <v>1443</v>
      </c>
      <c r="C312" s="374"/>
      <c r="D312" s="375"/>
      <c r="E312" s="374"/>
      <c r="F312" s="374"/>
      <c r="G312" s="40"/>
      <c r="H312" s="40"/>
      <c r="I312" s="40"/>
      <c r="J312" s="40"/>
      <c r="K312" s="40"/>
      <c r="L312" s="40"/>
      <c r="M312" s="40"/>
      <c r="N312" s="40"/>
      <c r="O312" s="40"/>
      <c r="P312" s="40"/>
      <c r="Q312" s="40"/>
      <c r="R312" s="40"/>
      <c r="S312" s="40"/>
      <c r="T312" s="153">
        <v>0</v>
      </c>
    </row>
    <row r="313" spans="1:20" s="762" customFormat="1" ht="15.75" customHeight="1" outlineLevel="1">
      <c r="A313" s="762" t="str">
        <f t="shared" si="17"/>
        <v/>
      </c>
      <c r="B313" s="1281" t="s">
        <v>1444</v>
      </c>
      <c r="C313" s="374"/>
      <c r="D313" s="375"/>
      <c r="E313" s="374"/>
      <c r="F313" s="374"/>
      <c r="G313" s="40"/>
      <c r="H313" s="40"/>
      <c r="I313" s="40"/>
      <c r="J313" s="40"/>
      <c r="K313" s="40"/>
      <c r="L313" s="40"/>
      <c r="M313" s="40"/>
      <c r="N313" s="40"/>
      <c r="O313" s="40"/>
      <c r="P313" s="40"/>
      <c r="Q313" s="40"/>
      <c r="R313" s="40"/>
      <c r="S313" s="40"/>
      <c r="T313" s="153">
        <v>0</v>
      </c>
    </row>
    <row r="314" spans="1:20" s="762" customFormat="1" ht="15.75" customHeight="1" outlineLevel="1">
      <c r="A314" s="762" t="str">
        <f t="shared" si="17"/>
        <v/>
      </c>
      <c r="B314" s="1281" t="s">
        <v>1445</v>
      </c>
      <c r="C314" s="374"/>
      <c r="D314" s="375"/>
      <c r="E314" s="374"/>
      <c r="F314" s="374"/>
      <c r="G314" s="40"/>
      <c r="H314" s="40"/>
      <c r="I314" s="40"/>
      <c r="J314" s="40"/>
      <c r="K314" s="40"/>
      <c r="L314" s="40"/>
      <c r="M314" s="40"/>
      <c r="N314" s="40"/>
      <c r="O314" s="40"/>
      <c r="P314" s="40"/>
      <c r="Q314" s="40"/>
      <c r="R314" s="40"/>
      <c r="S314" s="40"/>
      <c r="T314" s="153">
        <v>0</v>
      </c>
    </row>
    <row r="315" spans="1:20" s="762" customFormat="1" ht="15.75" customHeight="1" outlineLevel="1">
      <c r="A315" s="762" t="str">
        <f t="shared" si="17"/>
        <v/>
      </c>
      <c r="B315" s="1281" t="s">
        <v>1446</v>
      </c>
      <c r="C315" s="374"/>
      <c r="D315" s="375"/>
      <c r="E315" s="374"/>
      <c r="F315" s="374"/>
      <c r="G315" s="40"/>
      <c r="H315" s="40"/>
      <c r="I315" s="40"/>
      <c r="J315" s="40"/>
      <c r="K315" s="40"/>
      <c r="L315" s="40"/>
      <c r="M315" s="40"/>
      <c r="N315" s="40"/>
      <c r="O315" s="40"/>
      <c r="P315" s="40"/>
      <c r="Q315" s="40"/>
      <c r="R315" s="40"/>
      <c r="S315" s="40"/>
      <c r="T315" s="153">
        <v>0</v>
      </c>
    </row>
    <row r="316" spans="1:20" s="762" customFormat="1" ht="15.75" customHeight="1" outlineLevel="1">
      <c r="A316" s="762" t="str">
        <f t="shared" si="17"/>
        <v/>
      </c>
      <c r="B316" s="1281" t="s">
        <v>1447</v>
      </c>
      <c r="C316" s="374"/>
      <c r="D316" s="375"/>
      <c r="E316" s="374"/>
      <c r="F316" s="374"/>
      <c r="G316" s="40"/>
      <c r="H316" s="40"/>
      <c r="I316" s="40"/>
      <c r="J316" s="40"/>
      <c r="K316" s="40"/>
      <c r="L316" s="40"/>
      <c r="M316" s="40"/>
      <c r="N316" s="40"/>
      <c r="O316" s="40"/>
      <c r="P316" s="40"/>
      <c r="Q316" s="40"/>
      <c r="R316" s="40"/>
      <c r="S316" s="40"/>
      <c r="T316" s="153">
        <v>0</v>
      </c>
    </row>
    <row r="317" spans="1:20" s="762" customFormat="1" ht="15.75" customHeight="1" outlineLevel="1">
      <c r="A317" s="762" t="str">
        <f t="shared" si="17"/>
        <v/>
      </c>
      <c r="B317" s="1281" t="s">
        <v>1448</v>
      </c>
      <c r="C317" s="374"/>
      <c r="D317" s="375"/>
      <c r="E317" s="374"/>
      <c r="F317" s="374"/>
      <c r="G317" s="40"/>
      <c r="H317" s="40"/>
      <c r="I317" s="40"/>
      <c r="J317" s="40"/>
      <c r="K317" s="40"/>
      <c r="L317" s="40"/>
      <c r="M317" s="40"/>
      <c r="N317" s="40"/>
      <c r="O317" s="40"/>
      <c r="P317" s="40"/>
      <c r="Q317" s="40"/>
      <c r="R317" s="40"/>
      <c r="S317" s="40"/>
      <c r="T317" s="153">
        <v>0</v>
      </c>
    </row>
    <row r="318" spans="1:20" s="762" customFormat="1" ht="15.75" customHeight="1" outlineLevel="1">
      <c r="A318" s="762" t="str">
        <f t="shared" si="17"/>
        <v/>
      </c>
      <c r="B318" s="1281" t="s">
        <v>1449</v>
      </c>
      <c r="C318" s="374"/>
      <c r="D318" s="375"/>
      <c r="E318" s="374"/>
      <c r="F318" s="374"/>
      <c r="G318" s="40"/>
      <c r="H318" s="40"/>
      <c r="I318" s="40"/>
      <c r="J318" s="40"/>
      <c r="K318" s="40"/>
      <c r="L318" s="40"/>
      <c r="M318" s="40"/>
      <c r="N318" s="40"/>
      <c r="O318" s="40"/>
      <c r="P318" s="40"/>
      <c r="Q318" s="40"/>
      <c r="R318" s="40"/>
      <c r="S318" s="40"/>
      <c r="T318" s="153">
        <v>0</v>
      </c>
    </row>
    <row r="319" spans="1:20" s="762" customFormat="1" ht="15.75" customHeight="1" outlineLevel="1">
      <c r="A319" s="762" t="str">
        <f t="shared" si="17"/>
        <v/>
      </c>
      <c r="B319" s="1281" t="s">
        <v>1450</v>
      </c>
      <c r="C319" s="374"/>
      <c r="D319" s="375"/>
      <c r="E319" s="374"/>
      <c r="F319" s="374"/>
      <c r="G319" s="40"/>
      <c r="H319" s="40"/>
      <c r="I319" s="40"/>
      <c r="J319" s="40"/>
      <c r="K319" s="40"/>
      <c r="L319" s="40"/>
      <c r="M319" s="40"/>
      <c r="N319" s="40"/>
      <c r="O319" s="40"/>
      <c r="P319" s="40"/>
      <c r="Q319" s="40"/>
      <c r="R319" s="40"/>
      <c r="S319" s="40"/>
      <c r="T319" s="153">
        <v>0</v>
      </c>
    </row>
    <row r="320" spans="1:20" s="762" customFormat="1" ht="15.75" customHeight="1" outlineLevel="1">
      <c r="A320" s="762" t="str">
        <f t="shared" si="17"/>
        <v/>
      </c>
      <c r="B320" s="1281" t="s">
        <v>1451</v>
      </c>
      <c r="C320" s="374"/>
      <c r="D320" s="375"/>
      <c r="E320" s="374"/>
      <c r="F320" s="374"/>
      <c r="G320" s="40"/>
      <c r="H320" s="40"/>
      <c r="I320" s="40"/>
      <c r="J320" s="40"/>
      <c r="K320" s="40"/>
      <c r="L320" s="40"/>
      <c r="M320" s="40"/>
      <c r="N320" s="40"/>
      <c r="O320" s="40"/>
      <c r="P320" s="40"/>
      <c r="Q320" s="40"/>
      <c r="R320" s="40"/>
      <c r="S320" s="40"/>
      <c r="T320" s="153">
        <v>0</v>
      </c>
    </row>
    <row r="321" spans="1:20" s="762" customFormat="1" ht="15.75" customHeight="1" outlineLevel="1">
      <c r="A321" s="762" t="str">
        <f t="shared" si="17"/>
        <v/>
      </c>
      <c r="B321" s="1281" t="s">
        <v>1452</v>
      </c>
      <c r="C321" s="374"/>
      <c r="D321" s="375"/>
      <c r="E321" s="374"/>
      <c r="F321" s="374"/>
      <c r="G321" s="40"/>
      <c r="H321" s="40"/>
      <c r="I321" s="40"/>
      <c r="J321" s="40"/>
      <c r="K321" s="40"/>
      <c r="L321" s="40"/>
      <c r="M321" s="40"/>
      <c r="N321" s="40"/>
      <c r="O321" s="40"/>
      <c r="P321" s="40"/>
      <c r="Q321" s="40"/>
      <c r="R321" s="40"/>
      <c r="S321" s="40"/>
      <c r="T321" s="153">
        <v>0</v>
      </c>
    </row>
    <row r="322" spans="1:20" s="762" customFormat="1" ht="15.75" customHeight="1" outlineLevel="1">
      <c r="A322" s="762" t="str">
        <f t="shared" si="17"/>
        <v/>
      </c>
      <c r="B322" s="1281" t="s">
        <v>1453</v>
      </c>
      <c r="C322" s="374"/>
      <c r="D322" s="375"/>
      <c r="E322" s="374"/>
      <c r="F322" s="374"/>
      <c r="G322" s="40"/>
      <c r="H322" s="40"/>
      <c r="I322" s="40"/>
      <c r="J322" s="40"/>
      <c r="K322" s="40"/>
      <c r="L322" s="40"/>
      <c r="M322" s="40"/>
      <c r="N322" s="40"/>
      <c r="O322" s="40"/>
      <c r="P322" s="40"/>
      <c r="Q322" s="40"/>
      <c r="R322" s="40"/>
      <c r="S322" s="40"/>
      <c r="T322" s="153">
        <v>0</v>
      </c>
    </row>
    <row r="323" spans="1:20" s="762" customFormat="1" ht="15.75" customHeight="1" outlineLevel="1">
      <c r="A323" s="762" t="str">
        <f t="shared" si="17"/>
        <v/>
      </c>
      <c r="B323" s="1281" t="s">
        <v>1454</v>
      </c>
      <c r="C323" s="374"/>
      <c r="D323" s="375"/>
      <c r="E323" s="374"/>
      <c r="F323" s="374"/>
      <c r="G323" s="40"/>
      <c r="H323" s="40"/>
      <c r="I323" s="40"/>
      <c r="J323" s="40"/>
      <c r="K323" s="40"/>
      <c r="L323" s="40"/>
      <c r="M323" s="40"/>
      <c r="N323" s="40"/>
      <c r="O323" s="40"/>
      <c r="P323" s="40"/>
      <c r="Q323" s="40"/>
      <c r="R323" s="40"/>
      <c r="S323" s="40"/>
      <c r="T323" s="153">
        <v>0</v>
      </c>
    </row>
    <row r="324" spans="1:20" s="762" customFormat="1" ht="15.75" customHeight="1" outlineLevel="1">
      <c r="A324" s="762" t="str">
        <f t="shared" si="17"/>
        <v/>
      </c>
      <c r="B324" s="1281" t="s">
        <v>1455</v>
      </c>
      <c r="C324" s="374"/>
      <c r="D324" s="375"/>
      <c r="E324" s="374"/>
      <c r="F324" s="374"/>
      <c r="G324" s="40"/>
      <c r="H324" s="40"/>
      <c r="I324" s="40"/>
      <c r="J324" s="40"/>
      <c r="K324" s="40"/>
      <c r="L324" s="40"/>
      <c r="M324" s="40"/>
      <c r="N324" s="40"/>
      <c r="O324" s="40"/>
      <c r="P324" s="40"/>
      <c r="Q324" s="40"/>
      <c r="R324" s="40"/>
      <c r="S324" s="40"/>
      <c r="T324" s="153">
        <v>0</v>
      </c>
    </row>
    <row r="325" spans="1:20" s="762" customFormat="1" ht="15.75" customHeight="1" outlineLevel="1">
      <c r="A325" s="762" t="str">
        <f t="shared" si="17"/>
        <v/>
      </c>
      <c r="B325" s="1281" t="s">
        <v>1456</v>
      </c>
      <c r="C325" s="374"/>
      <c r="D325" s="375"/>
      <c r="E325" s="374"/>
      <c r="F325" s="374"/>
      <c r="G325" s="40"/>
      <c r="H325" s="40"/>
      <c r="I325" s="40"/>
      <c r="J325" s="40"/>
      <c r="K325" s="40"/>
      <c r="L325" s="40"/>
      <c r="M325" s="40"/>
      <c r="N325" s="40"/>
      <c r="O325" s="40"/>
      <c r="P325" s="40"/>
      <c r="Q325" s="40"/>
      <c r="R325" s="40"/>
      <c r="S325" s="40"/>
      <c r="T325" s="153">
        <v>0</v>
      </c>
    </row>
    <row r="326" spans="1:20" s="762" customFormat="1" ht="15.75" customHeight="1" outlineLevel="1">
      <c r="A326" s="762" t="str">
        <f t="shared" si="17"/>
        <v/>
      </c>
      <c r="B326" s="1281" t="s">
        <v>1457</v>
      </c>
      <c r="C326" s="374"/>
      <c r="D326" s="375"/>
      <c r="E326" s="374"/>
      <c r="F326" s="374"/>
      <c r="G326" s="40"/>
      <c r="H326" s="40"/>
      <c r="I326" s="40"/>
      <c r="J326" s="40"/>
      <c r="K326" s="40"/>
      <c r="L326" s="40"/>
      <c r="M326" s="40"/>
      <c r="N326" s="40"/>
      <c r="O326" s="40"/>
      <c r="P326" s="40"/>
      <c r="Q326" s="40"/>
      <c r="R326" s="40"/>
      <c r="S326" s="40"/>
      <c r="T326" s="153">
        <v>0</v>
      </c>
    </row>
    <row r="327" spans="1:20" s="762" customFormat="1" ht="15.75" customHeight="1" outlineLevel="1">
      <c r="A327" s="762" t="str">
        <f t="shared" si="17"/>
        <v/>
      </c>
      <c r="B327" s="1281" t="s">
        <v>1458</v>
      </c>
      <c r="C327" s="374"/>
      <c r="D327" s="375"/>
      <c r="E327" s="374"/>
      <c r="F327" s="374"/>
      <c r="G327" s="40"/>
      <c r="H327" s="40"/>
      <c r="I327" s="40"/>
      <c r="J327" s="40"/>
      <c r="K327" s="40"/>
      <c r="L327" s="40"/>
      <c r="M327" s="40"/>
      <c r="N327" s="40"/>
      <c r="O327" s="40"/>
      <c r="P327" s="40"/>
      <c r="Q327" s="40"/>
      <c r="R327" s="40"/>
      <c r="S327" s="40"/>
      <c r="T327" s="153">
        <v>0</v>
      </c>
    </row>
    <row r="328" spans="1:20" s="762" customFormat="1" ht="15.75" customHeight="1" outlineLevel="1">
      <c r="A328" s="762" t="str">
        <f t="shared" si="17"/>
        <v/>
      </c>
      <c r="B328" s="1281" t="s">
        <v>1459</v>
      </c>
      <c r="C328" s="374"/>
      <c r="D328" s="375"/>
      <c r="E328" s="374"/>
      <c r="F328" s="374"/>
      <c r="G328" s="40"/>
      <c r="H328" s="40"/>
      <c r="I328" s="40"/>
      <c r="J328" s="40"/>
      <c r="K328" s="40"/>
      <c r="L328" s="40"/>
      <c r="M328" s="40"/>
      <c r="N328" s="40"/>
      <c r="O328" s="40"/>
      <c r="P328" s="40"/>
      <c r="Q328" s="40"/>
      <c r="R328" s="40"/>
      <c r="S328" s="40"/>
      <c r="T328" s="153">
        <v>0</v>
      </c>
    </row>
    <row r="329" spans="1:20" s="762" customFormat="1" ht="15.75" customHeight="1" outlineLevel="1">
      <c r="A329" s="762" t="str">
        <f t="shared" si="17"/>
        <v/>
      </c>
      <c r="B329" s="1281" t="s">
        <v>1460</v>
      </c>
      <c r="C329" s="374"/>
      <c r="D329" s="375"/>
      <c r="E329" s="374"/>
      <c r="F329" s="374"/>
      <c r="G329" s="40"/>
      <c r="H329" s="40"/>
      <c r="I329" s="40"/>
      <c r="J329" s="40"/>
      <c r="K329" s="40"/>
      <c r="L329" s="40"/>
      <c r="M329" s="40"/>
      <c r="N329" s="40"/>
      <c r="O329" s="40"/>
      <c r="P329" s="40"/>
      <c r="Q329" s="40"/>
      <c r="R329" s="40"/>
      <c r="S329" s="40"/>
      <c r="T329" s="153">
        <v>0</v>
      </c>
    </row>
    <row r="330" spans="1:20" s="762" customFormat="1" ht="15.75" customHeight="1" outlineLevel="1">
      <c r="A330" s="762" t="str">
        <f t="shared" si="17"/>
        <v/>
      </c>
      <c r="B330" s="1281" t="s">
        <v>1461</v>
      </c>
      <c r="C330" s="374"/>
      <c r="D330" s="375"/>
      <c r="E330" s="374"/>
      <c r="F330" s="374"/>
      <c r="G330" s="40"/>
      <c r="H330" s="40"/>
      <c r="I330" s="40"/>
      <c r="J330" s="40"/>
      <c r="K330" s="40"/>
      <c r="L330" s="40"/>
      <c r="M330" s="40"/>
      <c r="N330" s="40"/>
      <c r="O330" s="40"/>
      <c r="P330" s="40"/>
      <c r="Q330" s="40"/>
      <c r="R330" s="40"/>
      <c r="S330" s="40"/>
      <c r="T330" s="153">
        <v>0</v>
      </c>
    </row>
    <row r="331" spans="1:20" s="762" customFormat="1" ht="15.75" customHeight="1" outlineLevel="1">
      <c r="A331" s="762" t="str">
        <f t="shared" si="17"/>
        <v/>
      </c>
      <c r="B331" s="1281" t="s">
        <v>1462</v>
      </c>
      <c r="C331" s="374"/>
      <c r="D331" s="375"/>
      <c r="E331" s="374"/>
      <c r="F331" s="374"/>
      <c r="G331" s="40"/>
      <c r="H331" s="40"/>
      <c r="I331" s="40"/>
      <c r="J331" s="40"/>
      <c r="K331" s="40"/>
      <c r="L331" s="40"/>
      <c r="M331" s="40"/>
      <c r="N331" s="40"/>
      <c r="O331" s="40"/>
      <c r="P331" s="40"/>
      <c r="Q331" s="40"/>
      <c r="R331" s="40"/>
      <c r="S331" s="40"/>
      <c r="T331" s="153">
        <v>0</v>
      </c>
    </row>
    <row r="332" spans="1:20" s="762" customFormat="1" ht="15.75" customHeight="1" outlineLevel="1">
      <c r="A332" s="762" t="str">
        <f t="shared" si="17"/>
        <v/>
      </c>
      <c r="B332" s="1281" t="s">
        <v>1463</v>
      </c>
      <c r="C332" s="374"/>
      <c r="D332" s="375"/>
      <c r="E332" s="374"/>
      <c r="F332" s="374"/>
      <c r="G332" s="40"/>
      <c r="H332" s="40"/>
      <c r="I332" s="40"/>
      <c r="J332" s="40"/>
      <c r="K332" s="40"/>
      <c r="L332" s="40"/>
      <c r="M332" s="40"/>
      <c r="N332" s="40"/>
      <c r="O332" s="40"/>
      <c r="P332" s="40"/>
      <c r="Q332" s="40"/>
      <c r="R332" s="40"/>
      <c r="S332" s="40"/>
      <c r="T332" s="153">
        <v>0</v>
      </c>
    </row>
    <row r="333" spans="1:20" s="762" customFormat="1" ht="15.75" customHeight="1" outlineLevel="1">
      <c r="A333" s="762" t="str">
        <f t="shared" si="17"/>
        <v/>
      </c>
      <c r="B333" s="1281" t="s">
        <v>1464</v>
      </c>
      <c r="C333" s="374"/>
      <c r="D333" s="375"/>
      <c r="E333" s="374"/>
      <c r="F333" s="374"/>
      <c r="G333" s="40"/>
      <c r="H333" s="40"/>
      <c r="I333" s="40"/>
      <c r="J333" s="40"/>
      <c r="K333" s="40"/>
      <c r="L333" s="40"/>
      <c r="M333" s="40"/>
      <c r="N333" s="40"/>
      <c r="O333" s="40"/>
      <c r="P333" s="40"/>
      <c r="Q333" s="40"/>
      <c r="R333" s="40"/>
      <c r="S333" s="40"/>
      <c r="T333" s="153">
        <v>0</v>
      </c>
    </row>
    <row r="334" spans="1:20" s="762" customFormat="1" ht="15.75" customHeight="1" outlineLevel="1">
      <c r="A334" s="762" t="str">
        <f t="shared" si="17"/>
        <v/>
      </c>
      <c r="B334" s="1281" t="s">
        <v>1465</v>
      </c>
      <c r="C334" s="374"/>
      <c r="D334" s="375"/>
      <c r="E334" s="374"/>
      <c r="F334" s="374"/>
      <c r="G334" s="40"/>
      <c r="H334" s="40"/>
      <c r="I334" s="40"/>
      <c r="J334" s="40"/>
      <c r="K334" s="40"/>
      <c r="L334" s="40"/>
      <c r="M334" s="40"/>
      <c r="N334" s="40"/>
      <c r="O334" s="40"/>
      <c r="P334" s="40"/>
      <c r="Q334" s="40"/>
      <c r="R334" s="40"/>
      <c r="S334" s="40"/>
      <c r="T334" s="153">
        <v>0</v>
      </c>
    </row>
    <row r="335" spans="1:20" s="374" customFormat="1" ht="15.75" customHeight="1" outlineLevel="1">
      <c r="A335" s="762" t="str">
        <f t="shared" si="17"/>
        <v/>
      </c>
      <c r="B335" s="1281" t="s">
        <v>1466</v>
      </c>
      <c r="D335" s="800"/>
      <c r="F335" s="425"/>
      <c r="G335" s="40"/>
      <c r="H335" s="40"/>
      <c r="I335" s="40"/>
      <c r="J335" s="40"/>
      <c r="K335" s="40"/>
      <c r="L335" s="40"/>
      <c r="M335" s="40"/>
      <c r="N335" s="40"/>
      <c r="O335" s="40"/>
      <c r="P335" s="40"/>
      <c r="Q335" s="40"/>
      <c r="R335" s="40"/>
      <c r="S335" s="40"/>
      <c r="T335" s="153">
        <v>0</v>
      </c>
    </row>
    <row r="336" spans="1:20" s="762" customFormat="1" ht="15.75" customHeight="1" outlineLevel="1">
      <c r="A336" s="762" t="str">
        <f t="shared" si="17"/>
        <v/>
      </c>
      <c r="B336" s="1281" t="s">
        <v>1467</v>
      </c>
      <c r="C336" s="374"/>
      <c r="D336" s="375"/>
      <c r="E336" s="374"/>
      <c r="F336" s="374"/>
      <c r="G336" s="40"/>
      <c r="H336" s="40"/>
      <c r="I336" s="40"/>
      <c r="J336" s="40"/>
      <c r="K336" s="40"/>
      <c r="L336" s="40"/>
      <c r="M336" s="40"/>
      <c r="N336" s="40"/>
      <c r="O336" s="40"/>
      <c r="P336" s="40"/>
      <c r="Q336" s="40"/>
      <c r="R336" s="40"/>
      <c r="S336" s="40"/>
      <c r="T336" s="153">
        <v>0</v>
      </c>
    </row>
    <row r="337" spans="1:20" s="762" customFormat="1" ht="15.75" customHeight="1" outlineLevel="1">
      <c r="A337" s="762" t="str">
        <f t="shared" si="17"/>
        <v/>
      </c>
      <c r="B337" s="1281" t="s">
        <v>1468</v>
      </c>
      <c r="C337" s="374"/>
      <c r="D337" s="375"/>
      <c r="E337" s="374"/>
      <c r="F337" s="374"/>
      <c r="G337" s="40"/>
      <c r="H337" s="40"/>
      <c r="I337" s="40"/>
      <c r="J337" s="40"/>
      <c r="K337" s="40"/>
      <c r="L337" s="40"/>
      <c r="M337" s="40"/>
      <c r="N337" s="40"/>
      <c r="O337" s="40"/>
      <c r="P337" s="40"/>
      <c r="Q337" s="40"/>
      <c r="R337" s="40"/>
      <c r="S337" s="40"/>
      <c r="T337" s="153">
        <v>0</v>
      </c>
    </row>
    <row r="338" spans="1:20" s="762" customFormat="1" ht="15.75" customHeight="1" outlineLevel="1">
      <c r="A338" s="762" t="str">
        <f t="shared" si="17"/>
        <v/>
      </c>
      <c r="B338" s="1281" t="s">
        <v>1469</v>
      </c>
      <c r="C338" s="374"/>
      <c r="D338" s="375"/>
      <c r="E338" s="374"/>
      <c r="F338" s="374"/>
      <c r="G338" s="40"/>
      <c r="H338" s="40"/>
      <c r="I338" s="40"/>
      <c r="J338" s="40"/>
      <c r="K338" s="40"/>
      <c r="L338" s="40"/>
      <c r="M338" s="40"/>
      <c r="N338" s="40"/>
      <c r="O338" s="40"/>
      <c r="P338" s="40"/>
      <c r="Q338" s="40"/>
      <c r="R338" s="40"/>
      <c r="S338" s="40"/>
      <c r="T338" s="153">
        <v>0</v>
      </c>
    </row>
    <row r="339" spans="1:20" s="762" customFormat="1" ht="15.75" customHeight="1" outlineLevel="1">
      <c r="A339" s="762" t="str">
        <f t="shared" si="17"/>
        <v/>
      </c>
      <c r="B339" s="1281" t="s">
        <v>1470</v>
      </c>
      <c r="C339" s="374"/>
      <c r="D339" s="375"/>
      <c r="E339" s="374"/>
      <c r="F339" s="374"/>
      <c r="G339" s="40"/>
      <c r="H339" s="40"/>
      <c r="I339" s="40"/>
      <c r="J339" s="40"/>
      <c r="K339" s="40"/>
      <c r="L339" s="40"/>
      <c r="M339" s="40"/>
      <c r="N339" s="40"/>
      <c r="O339" s="40"/>
      <c r="P339" s="40"/>
      <c r="Q339" s="40"/>
      <c r="R339" s="40"/>
      <c r="S339" s="40"/>
      <c r="T339" s="153">
        <v>0</v>
      </c>
    </row>
    <row r="340" spans="1:20" s="762" customFormat="1" ht="15.75" customHeight="1" outlineLevel="1">
      <c r="A340" s="762" t="str">
        <f t="shared" si="17"/>
        <v/>
      </c>
      <c r="B340" s="1281" t="s">
        <v>1471</v>
      </c>
      <c r="C340" s="374"/>
      <c r="D340" s="375"/>
      <c r="E340" s="374"/>
      <c r="F340" s="374"/>
      <c r="G340" s="40"/>
      <c r="H340" s="40"/>
      <c r="I340" s="40"/>
      <c r="J340" s="40"/>
      <c r="K340" s="40"/>
      <c r="L340" s="40"/>
      <c r="M340" s="40"/>
      <c r="N340" s="40"/>
      <c r="O340" s="40"/>
      <c r="P340" s="40"/>
      <c r="Q340" s="40"/>
      <c r="R340" s="40"/>
      <c r="S340" s="40"/>
      <c r="T340" s="153">
        <v>0</v>
      </c>
    </row>
    <row r="341" spans="1:20" s="762" customFormat="1" ht="15.75" customHeight="1" outlineLevel="1">
      <c r="A341" s="762" t="str">
        <f t="shared" ref="A341:A353" si="18">CONCATENATE(D341,E341,F341)</f>
        <v/>
      </c>
      <c r="B341" s="1281" t="s">
        <v>1472</v>
      </c>
      <c r="C341" s="374"/>
      <c r="D341" s="375"/>
      <c r="E341" s="374"/>
      <c r="F341" s="374"/>
      <c r="G341" s="40"/>
      <c r="H341" s="40"/>
      <c r="I341" s="40"/>
      <c r="J341" s="40"/>
      <c r="K341" s="40"/>
      <c r="L341" s="40"/>
      <c r="M341" s="40"/>
      <c r="N341" s="40"/>
      <c r="O341" s="40"/>
      <c r="P341" s="40"/>
      <c r="Q341" s="40"/>
      <c r="R341" s="40"/>
      <c r="S341" s="40"/>
      <c r="T341" s="153">
        <v>0</v>
      </c>
    </row>
    <row r="342" spans="1:20" s="762" customFormat="1" ht="15.75" customHeight="1" outlineLevel="1">
      <c r="A342" s="762" t="str">
        <f t="shared" si="18"/>
        <v/>
      </c>
      <c r="B342" s="1281" t="s">
        <v>1473</v>
      </c>
      <c r="C342" s="374"/>
      <c r="D342" s="375"/>
      <c r="E342" s="374"/>
      <c r="F342" s="374"/>
      <c r="G342" s="40"/>
      <c r="H342" s="40"/>
      <c r="I342" s="40"/>
      <c r="J342" s="40"/>
      <c r="K342" s="40"/>
      <c r="L342" s="40"/>
      <c r="M342" s="40"/>
      <c r="N342" s="40"/>
      <c r="O342" s="40"/>
      <c r="P342" s="40"/>
      <c r="Q342" s="40"/>
      <c r="R342" s="40"/>
      <c r="S342" s="40"/>
      <c r="T342" s="153">
        <v>0</v>
      </c>
    </row>
    <row r="343" spans="1:20" s="762" customFormat="1" ht="15.75" customHeight="1" outlineLevel="1">
      <c r="A343" s="762" t="str">
        <f t="shared" si="18"/>
        <v/>
      </c>
      <c r="B343" s="1281" t="s">
        <v>1474</v>
      </c>
      <c r="C343" s="374"/>
      <c r="D343" s="375"/>
      <c r="E343" s="374"/>
      <c r="F343" s="374"/>
      <c r="G343" s="40"/>
      <c r="H343" s="40"/>
      <c r="I343" s="40"/>
      <c r="J343" s="40"/>
      <c r="K343" s="40"/>
      <c r="L343" s="40"/>
      <c r="M343" s="40"/>
      <c r="N343" s="40"/>
      <c r="O343" s="40"/>
      <c r="P343" s="40"/>
      <c r="Q343" s="40"/>
      <c r="R343" s="40"/>
      <c r="S343" s="40"/>
      <c r="T343" s="153">
        <v>0</v>
      </c>
    </row>
    <row r="344" spans="1:20" s="762" customFormat="1" ht="15.75" customHeight="1" outlineLevel="1">
      <c r="A344" s="762" t="str">
        <f t="shared" si="18"/>
        <v/>
      </c>
      <c r="B344" s="1281" t="s">
        <v>1475</v>
      </c>
      <c r="C344" s="374"/>
      <c r="D344" s="375"/>
      <c r="E344" s="374"/>
      <c r="F344" s="374"/>
      <c r="G344" s="40"/>
      <c r="H344" s="40"/>
      <c r="I344" s="40"/>
      <c r="J344" s="40"/>
      <c r="K344" s="40"/>
      <c r="L344" s="40"/>
      <c r="M344" s="40"/>
      <c r="N344" s="40"/>
      <c r="O344" s="40"/>
      <c r="P344" s="40"/>
      <c r="Q344" s="40"/>
      <c r="R344" s="40"/>
      <c r="S344" s="40"/>
      <c r="T344" s="153">
        <v>0</v>
      </c>
    </row>
    <row r="345" spans="1:20" s="374" customFormat="1" ht="15.75" customHeight="1" outlineLevel="1">
      <c r="A345" s="762" t="str">
        <f t="shared" si="18"/>
        <v/>
      </c>
      <c r="B345" s="1281" t="s">
        <v>1476</v>
      </c>
      <c r="D345" s="389"/>
      <c r="F345" s="390"/>
      <c r="G345" s="40"/>
      <c r="H345" s="40"/>
      <c r="I345" s="40"/>
      <c r="J345" s="40"/>
      <c r="K345" s="40"/>
      <c r="L345" s="40"/>
      <c r="M345" s="40"/>
      <c r="N345" s="40"/>
      <c r="O345" s="40"/>
      <c r="P345" s="40"/>
      <c r="Q345" s="40"/>
      <c r="R345" s="40"/>
      <c r="S345" s="40"/>
      <c r="T345" s="153">
        <v>0</v>
      </c>
    </row>
    <row r="346" spans="1:20" s="762" customFormat="1" ht="15.75" customHeight="1" outlineLevel="1">
      <c r="A346" s="762" t="str">
        <f t="shared" si="18"/>
        <v/>
      </c>
      <c r="B346" s="1281" t="s">
        <v>1477</v>
      </c>
      <c r="C346" s="374"/>
      <c r="D346" s="375"/>
      <c r="E346" s="374"/>
      <c r="F346" s="374"/>
      <c r="G346" s="40"/>
      <c r="H346" s="40"/>
      <c r="I346" s="40"/>
      <c r="J346" s="40"/>
      <c r="K346" s="40"/>
      <c r="L346" s="40"/>
      <c r="M346" s="40"/>
      <c r="N346" s="40"/>
      <c r="O346" s="40"/>
      <c r="P346" s="40"/>
      <c r="Q346" s="40"/>
      <c r="R346" s="40"/>
      <c r="S346" s="40"/>
      <c r="T346" s="153">
        <v>0</v>
      </c>
    </row>
    <row r="347" spans="1:20" s="762" customFormat="1" ht="15.75" customHeight="1" outlineLevel="1">
      <c r="A347" s="762" t="str">
        <f t="shared" si="18"/>
        <v/>
      </c>
      <c r="B347" s="1281" t="s">
        <v>1478</v>
      </c>
      <c r="C347" s="374"/>
      <c r="D347" s="375"/>
      <c r="E347" s="374"/>
      <c r="F347" s="810"/>
      <c r="G347" s="40"/>
      <c r="H347" s="40"/>
      <c r="I347" s="40"/>
      <c r="J347" s="40"/>
      <c r="K347" s="40"/>
      <c r="L347" s="40"/>
      <c r="M347" s="40"/>
      <c r="N347" s="40"/>
      <c r="O347" s="40"/>
      <c r="P347" s="40"/>
      <c r="Q347" s="40"/>
      <c r="R347" s="40"/>
      <c r="S347" s="40"/>
      <c r="T347" s="153">
        <v>0</v>
      </c>
    </row>
    <row r="348" spans="1:20" s="762" customFormat="1" ht="15.75" customHeight="1" outlineLevel="1">
      <c r="A348" s="762" t="str">
        <f t="shared" si="18"/>
        <v/>
      </c>
      <c r="B348" s="1281" t="s">
        <v>1479</v>
      </c>
      <c r="C348" s="374"/>
      <c r="D348" s="375"/>
      <c r="E348" s="374"/>
      <c r="F348" s="374"/>
      <c r="G348" s="40"/>
      <c r="H348" s="40"/>
      <c r="I348" s="40"/>
      <c r="J348" s="40"/>
      <c r="K348" s="40"/>
      <c r="L348" s="40"/>
      <c r="M348" s="40"/>
      <c r="N348" s="40"/>
      <c r="O348" s="40"/>
      <c r="P348" s="40"/>
      <c r="Q348" s="40"/>
      <c r="R348" s="40"/>
      <c r="S348" s="40"/>
      <c r="T348" s="153">
        <v>0</v>
      </c>
    </row>
    <row r="349" spans="1:20" s="762" customFormat="1" ht="15.75" customHeight="1" outlineLevel="1">
      <c r="A349" s="762" t="str">
        <f t="shared" si="18"/>
        <v/>
      </c>
      <c r="B349" s="1281" t="s">
        <v>1480</v>
      </c>
      <c r="C349" s="374"/>
      <c r="D349" s="375"/>
      <c r="E349" s="374"/>
      <c r="F349" s="374"/>
      <c r="G349" s="40"/>
      <c r="H349" s="40"/>
      <c r="I349" s="40"/>
      <c r="J349" s="40"/>
      <c r="K349" s="40"/>
      <c r="L349" s="40"/>
      <c r="M349" s="40"/>
      <c r="N349" s="40"/>
      <c r="O349" s="40"/>
      <c r="P349" s="40"/>
      <c r="Q349" s="40"/>
      <c r="R349" s="40"/>
      <c r="S349" s="40"/>
      <c r="T349" s="153">
        <v>0</v>
      </c>
    </row>
    <row r="350" spans="1:20" s="762" customFormat="1" ht="15.75" customHeight="1" outlineLevel="1">
      <c r="A350" s="762" t="str">
        <f t="shared" si="18"/>
        <v/>
      </c>
      <c r="B350" s="1281" t="s">
        <v>1481</v>
      </c>
      <c r="C350" s="374"/>
      <c r="D350" s="375"/>
      <c r="E350" s="374"/>
      <c r="F350" s="374"/>
      <c r="G350" s="40"/>
      <c r="H350" s="40"/>
      <c r="I350" s="40"/>
      <c r="J350" s="40"/>
      <c r="K350" s="40"/>
      <c r="L350" s="40"/>
      <c r="M350" s="40"/>
      <c r="N350" s="40"/>
      <c r="O350" s="40"/>
      <c r="P350" s="40"/>
      <c r="Q350" s="40"/>
      <c r="R350" s="40"/>
      <c r="S350" s="40"/>
      <c r="T350" s="153">
        <v>0</v>
      </c>
    </row>
    <row r="351" spans="1:20" s="762" customFormat="1" ht="15.75" customHeight="1" outlineLevel="1">
      <c r="A351" s="762" t="str">
        <f t="shared" si="18"/>
        <v/>
      </c>
      <c r="B351" s="1281" t="s">
        <v>1482</v>
      </c>
      <c r="C351" s="374"/>
      <c r="D351" s="375"/>
      <c r="E351" s="374"/>
      <c r="F351" s="374"/>
      <c r="G351" s="40"/>
      <c r="H351" s="40"/>
      <c r="I351" s="40"/>
      <c r="J351" s="40"/>
      <c r="K351" s="40"/>
      <c r="L351" s="40"/>
      <c r="M351" s="40"/>
      <c r="N351" s="40"/>
      <c r="O351" s="40"/>
      <c r="P351" s="40"/>
      <c r="Q351" s="40"/>
      <c r="R351" s="40"/>
      <c r="S351" s="40"/>
      <c r="T351" s="153">
        <v>0</v>
      </c>
    </row>
    <row r="352" spans="1:20" s="762" customFormat="1" ht="15.75" customHeight="1" outlineLevel="1">
      <c r="A352" s="762" t="str">
        <f t="shared" si="18"/>
        <v/>
      </c>
      <c r="B352" s="376" t="s">
        <v>126</v>
      </c>
      <c r="C352" s="374"/>
      <c r="D352" s="374"/>
      <c r="E352" s="40"/>
      <c r="F352" s="374"/>
      <c r="G352" s="40"/>
      <c r="H352" s="40"/>
      <c r="I352" s="40"/>
      <c r="J352" s="40"/>
      <c r="K352" s="40"/>
      <c r="L352" s="40"/>
      <c r="M352" s="40"/>
      <c r="N352" s="40"/>
      <c r="O352" s="40"/>
      <c r="P352" s="40"/>
      <c r="Q352" s="40"/>
      <c r="R352" s="40"/>
      <c r="S352" s="40"/>
      <c r="T352" s="40"/>
    </row>
    <row r="353" spans="1:20" s="762" customFormat="1" ht="15.75" customHeight="1" outlineLevel="1" thickBot="1">
      <c r="A353" s="762" t="str">
        <f t="shared" si="18"/>
        <v/>
      </c>
      <c r="B353" s="376" t="s">
        <v>126</v>
      </c>
      <c r="C353" s="374"/>
      <c r="D353" s="374"/>
      <c r="E353" s="40"/>
      <c r="F353" s="374"/>
      <c r="G353" s="40"/>
      <c r="H353" s="40"/>
      <c r="I353" s="40"/>
      <c r="J353" s="40"/>
      <c r="K353" s="40"/>
      <c r="L353" s="40"/>
      <c r="M353" s="40"/>
      <c r="N353" s="40"/>
      <c r="O353" s="40"/>
      <c r="P353" s="40"/>
      <c r="Q353" s="40"/>
      <c r="R353" s="40"/>
      <c r="S353" s="40"/>
      <c r="T353" s="40"/>
    </row>
    <row r="354" spans="1:20" s="763" customFormat="1" ht="16.5" customHeight="1" thickBot="1">
      <c r="A354" s="946"/>
      <c r="B354" s="1282">
        <v>13</v>
      </c>
      <c r="C354" s="887"/>
      <c r="D354" s="887"/>
      <c r="E354" s="887"/>
      <c r="F354" s="891" t="s">
        <v>1483</v>
      </c>
      <c r="G354" s="889">
        <f t="shared" ref="G354:S354" si="19">SUBTOTAL(9,G247:G353)</f>
        <v>0</v>
      </c>
      <c r="H354" s="889">
        <f t="shared" si="19"/>
        <v>0</v>
      </c>
      <c r="I354" s="889">
        <f t="shared" si="19"/>
        <v>0</v>
      </c>
      <c r="J354" s="889">
        <f t="shared" si="19"/>
        <v>0</v>
      </c>
      <c r="K354" s="889">
        <f t="shared" si="19"/>
        <v>0</v>
      </c>
      <c r="L354" s="889">
        <f t="shared" si="19"/>
        <v>0</v>
      </c>
      <c r="M354" s="889">
        <f t="shared" si="19"/>
        <v>0</v>
      </c>
      <c r="N354" s="889">
        <f t="shared" si="19"/>
        <v>0</v>
      </c>
      <c r="O354" s="889">
        <f t="shared" si="19"/>
        <v>0</v>
      </c>
      <c r="P354" s="889">
        <f t="shared" si="19"/>
        <v>0</v>
      </c>
      <c r="Q354" s="889">
        <f t="shared" si="19"/>
        <v>0</v>
      </c>
      <c r="R354" s="889">
        <f t="shared" si="19"/>
        <v>0</v>
      </c>
      <c r="S354" s="889">
        <f t="shared" si="19"/>
        <v>0</v>
      </c>
      <c r="T354" s="889">
        <f t="shared" ref="T354" si="20">SUBTOTAL(9,T247:T353)</f>
        <v>0</v>
      </c>
    </row>
    <row r="355" spans="1:20" s="762" customFormat="1" ht="16.5" customHeight="1" thickBot="1">
      <c r="B355" s="377"/>
      <c r="C355" s="378"/>
      <c r="D355" s="387"/>
      <c r="E355" s="378"/>
      <c r="F355" s="240"/>
      <c r="G355" s="41"/>
      <c r="H355" s="41"/>
      <c r="I355" s="41"/>
      <c r="J355" s="41"/>
      <c r="K355" s="41"/>
      <c r="L355" s="41"/>
      <c r="M355" s="41"/>
      <c r="N355" s="41"/>
      <c r="O355" s="41"/>
      <c r="P355" s="41"/>
      <c r="Q355" s="41"/>
      <c r="R355" s="41"/>
      <c r="S355" s="41"/>
      <c r="T355" s="41"/>
    </row>
    <row r="356" spans="1:20" s="764" customFormat="1" ht="16.5" customHeight="1" thickBot="1">
      <c r="A356" s="947"/>
      <c r="B356" s="1282">
        <v>14</v>
      </c>
      <c r="C356" s="888"/>
      <c r="D356" s="890"/>
      <c r="E356" s="888" t="s">
        <v>1484</v>
      </c>
      <c r="F356" s="891"/>
      <c r="G356" s="892">
        <f t="shared" ref="G356:S356" si="21">G354+G243+G167+G105</f>
        <v>0</v>
      </c>
      <c r="H356" s="892">
        <f t="shared" si="21"/>
        <v>0</v>
      </c>
      <c r="I356" s="892">
        <f t="shared" si="21"/>
        <v>0</v>
      </c>
      <c r="J356" s="892">
        <f t="shared" si="21"/>
        <v>0</v>
      </c>
      <c r="K356" s="892">
        <f t="shared" si="21"/>
        <v>0</v>
      </c>
      <c r="L356" s="892">
        <f t="shared" si="21"/>
        <v>0</v>
      </c>
      <c r="M356" s="892">
        <f t="shared" si="21"/>
        <v>0</v>
      </c>
      <c r="N356" s="892">
        <f t="shared" si="21"/>
        <v>0</v>
      </c>
      <c r="O356" s="892">
        <f t="shared" si="21"/>
        <v>0</v>
      </c>
      <c r="P356" s="892">
        <f t="shared" si="21"/>
        <v>0</v>
      </c>
      <c r="Q356" s="892">
        <f t="shared" si="21"/>
        <v>0</v>
      </c>
      <c r="R356" s="892">
        <f t="shared" si="21"/>
        <v>0</v>
      </c>
      <c r="S356" s="892">
        <f t="shared" si="21"/>
        <v>0</v>
      </c>
      <c r="T356" s="892">
        <f t="shared" ref="T356" si="22">T354+T243+T167+T105</f>
        <v>0</v>
      </c>
    </row>
    <row r="357" spans="1:20" s="762" customFormat="1" ht="15.75" customHeight="1">
      <c r="B357" s="377"/>
      <c r="C357" s="378"/>
      <c r="D357" s="387"/>
      <c r="E357" s="378"/>
      <c r="F357" s="240"/>
      <c r="G357" s="41"/>
      <c r="H357" s="41"/>
      <c r="I357" s="41"/>
      <c r="J357" s="41"/>
      <c r="K357" s="41"/>
      <c r="L357" s="41"/>
      <c r="M357" s="41"/>
      <c r="N357" s="41"/>
      <c r="O357" s="41"/>
      <c r="P357" s="41"/>
      <c r="Q357" s="41"/>
      <c r="R357" s="41"/>
      <c r="S357" s="41"/>
      <c r="T357" s="41"/>
    </row>
    <row r="358" spans="1:20" s="762" customFormat="1" ht="16.5" customHeight="1" thickBot="1">
      <c r="B358" s="377"/>
      <c r="C358" s="378"/>
      <c r="D358" s="387"/>
      <c r="E358" s="378"/>
      <c r="F358" s="240"/>
      <c r="G358" s="41"/>
      <c r="H358" s="41"/>
      <c r="I358" s="41"/>
      <c r="J358" s="41"/>
      <c r="K358" s="41"/>
      <c r="L358" s="41"/>
      <c r="M358" s="41"/>
      <c r="N358" s="41"/>
      <c r="O358" s="41"/>
      <c r="P358" s="41"/>
      <c r="Q358" s="41"/>
      <c r="R358" s="41"/>
      <c r="S358" s="41"/>
      <c r="T358" s="41"/>
    </row>
    <row r="359" spans="1:20" s="764" customFormat="1" ht="17.25" customHeight="1" thickTop="1" thickBot="1">
      <c r="A359" s="948"/>
      <c r="B359" s="1285">
        <v>15</v>
      </c>
      <c r="C359" s="394"/>
      <c r="D359" s="394"/>
      <c r="E359" s="394" t="s">
        <v>1485</v>
      </c>
      <c r="F359" s="395"/>
      <c r="G359" s="396">
        <f t="shared" ref="G359:S359" si="23">G356+G63</f>
        <v>0</v>
      </c>
      <c r="H359" s="396">
        <f t="shared" si="23"/>
        <v>0</v>
      </c>
      <c r="I359" s="396">
        <f t="shared" si="23"/>
        <v>0</v>
      </c>
      <c r="J359" s="396">
        <f t="shared" si="23"/>
        <v>0</v>
      </c>
      <c r="K359" s="396">
        <f t="shared" si="23"/>
        <v>0</v>
      </c>
      <c r="L359" s="396">
        <f t="shared" si="23"/>
        <v>0</v>
      </c>
      <c r="M359" s="396">
        <f t="shared" si="23"/>
        <v>0</v>
      </c>
      <c r="N359" s="396">
        <f t="shared" si="23"/>
        <v>0</v>
      </c>
      <c r="O359" s="396">
        <f t="shared" si="23"/>
        <v>0</v>
      </c>
      <c r="P359" s="396">
        <f t="shared" si="23"/>
        <v>0</v>
      </c>
      <c r="Q359" s="396">
        <f t="shared" si="23"/>
        <v>0</v>
      </c>
      <c r="R359" s="396">
        <f t="shared" si="23"/>
        <v>0</v>
      </c>
      <c r="S359" s="396">
        <f t="shared" si="23"/>
        <v>0</v>
      </c>
      <c r="T359" s="396">
        <f t="shared" ref="T359" si="24">T356+T63</f>
        <v>0</v>
      </c>
    </row>
    <row r="360" spans="1:20" s="764" customFormat="1" ht="17.25" customHeight="1" thickTop="1">
      <c r="B360" s="377"/>
      <c r="C360" s="380"/>
      <c r="D360" s="380"/>
      <c r="E360" s="380"/>
      <c r="F360" s="240"/>
      <c r="G360" s="964"/>
      <c r="H360" s="964"/>
      <c r="I360" s="964"/>
      <c r="J360" s="964"/>
      <c r="K360" s="964"/>
      <c r="L360" s="964"/>
      <c r="M360" s="964"/>
      <c r="N360" s="964"/>
      <c r="O360" s="964"/>
      <c r="P360" s="964"/>
      <c r="Q360" s="964"/>
      <c r="R360" s="964"/>
      <c r="S360" s="964"/>
      <c r="T360" s="964"/>
    </row>
    <row r="361" spans="1:20" s="10" customFormat="1" ht="17.25" customHeight="1">
      <c r="A361" s="13"/>
      <c r="B361" s="1062" t="s">
        <v>370</v>
      </c>
      <c r="T361" s="831"/>
    </row>
    <row r="362" spans="1:20" s="10" customFormat="1" ht="17.25" customHeight="1">
      <c r="A362" s="13"/>
      <c r="B362" s="1327" t="s">
        <v>253</v>
      </c>
      <c r="C362" s="1326" t="s">
        <v>1907</v>
      </c>
      <c r="D362" s="903"/>
      <c r="E362" s="903"/>
      <c r="F362" s="903"/>
      <c r="G362" s="903"/>
      <c r="H362" s="903"/>
      <c r="I362" s="903"/>
      <c r="J362" s="903"/>
      <c r="K362" s="903"/>
      <c r="L362" s="903"/>
      <c r="M362" s="903"/>
      <c r="N362" s="903"/>
      <c r="O362" s="903"/>
      <c r="P362" s="903"/>
      <c r="Q362" s="903"/>
      <c r="R362" s="903"/>
      <c r="S362" s="903"/>
      <c r="T362" s="904"/>
    </row>
    <row r="363" spans="1:20" s="17" customFormat="1" ht="17.25" customHeight="1">
      <c r="A363" s="13"/>
      <c r="B363" s="903"/>
      <c r="C363" s="1326" t="s">
        <v>126</v>
      </c>
      <c r="D363" s="903"/>
      <c r="E363" s="903"/>
      <c r="F363" s="903"/>
      <c r="G363" s="903"/>
      <c r="H363" s="903"/>
      <c r="I363" s="903"/>
      <c r="J363" s="903"/>
      <c r="K363" s="903"/>
      <c r="L363" s="903"/>
      <c r="M363" s="903"/>
      <c r="N363" s="903"/>
      <c r="O363" s="903"/>
      <c r="P363" s="903"/>
      <c r="Q363" s="903"/>
      <c r="R363" s="903"/>
      <c r="S363" s="903"/>
      <c r="T363" s="904"/>
    </row>
    <row r="364" spans="1:20" s="762" customFormat="1" ht="16.5" customHeight="1">
      <c r="A364" s="373"/>
      <c r="B364" s="377"/>
      <c r="C364" s="378"/>
      <c r="D364" s="377"/>
      <c r="E364" s="378"/>
      <c r="F364" s="397"/>
      <c r="G364" s="386"/>
      <c r="H364" s="386"/>
      <c r="I364" s="386"/>
      <c r="J364" s="386"/>
      <c r="K364" s="386"/>
      <c r="L364" s="386"/>
      <c r="M364" s="386"/>
      <c r="N364" s="386"/>
      <c r="O364" s="386"/>
      <c r="P364" s="386"/>
      <c r="Q364" s="386"/>
      <c r="R364" s="386"/>
      <c r="S364" s="386"/>
      <c r="T364" s="386"/>
    </row>
    <row r="365" spans="1:20" s="762" customFormat="1">
      <c r="A365" s="373"/>
      <c r="B365" s="377"/>
      <c r="C365" s="378"/>
      <c r="D365" s="377"/>
      <c r="E365" s="378"/>
      <c r="F365" s="69"/>
      <c r="G365" s="398"/>
      <c r="H365" s="398"/>
      <c r="I365" s="398"/>
      <c r="J365" s="398"/>
      <c r="K365" s="398"/>
      <c r="L365" s="398"/>
      <c r="M365" s="398"/>
      <c r="N365" s="398"/>
      <c r="O365" s="398"/>
      <c r="P365" s="398"/>
      <c r="Q365" s="398"/>
      <c r="R365" s="398"/>
      <c r="S365" s="398"/>
      <c r="T365" s="398"/>
    </row>
    <row r="366" spans="1:20" s="762" customFormat="1">
      <c r="A366" s="373"/>
      <c r="B366" s="377"/>
      <c r="C366" s="378"/>
      <c r="D366" s="377"/>
      <c r="E366" s="378"/>
      <c r="F366" s="69"/>
      <c r="G366" s="398"/>
      <c r="H366" s="398"/>
      <c r="I366" s="398"/>
      <c r="J366" s="398"/>
      <c r="K366" s="398"/>
      <c r="L366" s="398"/>
      <c r="M366" s="398"/>
      <c r="N366" s="398"/>
      <c r="O366" s="398"/>
      <c r="P366" s="398"/>
      <c r="Q366" s="398"/>
      <c r="R366" s="398"/>
      <c r="S366" s="398"/>
      <c r="T366" s="398"/>
    </row>
    <row r="367" spans="1:20" s="762" customFormat="1">
      <c r="A367" s="373"/>
      <c r="B367" s="377"/>
      <c r="C367" s="378"/>
      <c r="D367" s="377"/>
      <c r="E367" s="378"/>
      <c r="F367" s="69"/>
      <c r="G367" s="399"/>
      <c r="H367" s="398"/>
      <c r="I367" s="398"/>
      <c r="J367" s="398"/>
      <c r="K367" s="398"/>
      <c r="L367" s="398"/>
      <c r="M367" s="398"/>
      <c r="N367" s="398"/>
      <c r="O367" s="398"/>
      <c r="P367" s="398"/>
      <c r="Q367" s="398"/>
      <c r="R367" s="398"/>
      <c r="S367" s="398"/>
      <c r="T367" s="398"/>
    </row>
    <row r="368" spans="1:20">
      <c r="D368" s="378"/>
      <c r="F368" s="69"/>
      <c r="G368" s="398"/>
      <c r="H368" s="398"/>
      <c r="I368" s="398"/>
      <c r="J368" s="398"/>
      <c r="K368" s="398"/>
      <c r="L368" s="398"/>
      <c r="M368" s="398"/>
      <c r="N368" s="398"/>
      <c r="O368" s="398"/>
      <c r="P368" s="398"/>
      <c r="Q368" s="398"/>
      <c r="R368" s="398"/>
      <c r="S368" s="398"/>
      <c r="T368" s="398"/>
    </row>
    <row r="369" spans="4:20">
      <c r="D369" s="378"/>
      <c r="F369" s="69"/>
      <c r="G369" s="398"/>
      <c r="H369" s="398"/>
      <c r="I369" s="398"/>
      <c r="J369" s="398"/>
      <c r="K369" s="398"/>
      <c r="L369" s="398"/>
      <c r="M369" s="398"/>
      <c r="N369" s="398"/>
      <c r="O369" s="398"/>
      <c r="P369" s="398"/>
      <c r="Q369" s="398"/>
      <c r="R369" s="398"/>
      <c r="S369" s="398"/>
      <c r="T369" s="398"/>
    </row>
    <row r="370" spans="4:20">
      <c r="D370" s="378"/>
      <c r="F370" s="69"/>
      <c r="G370" s="398"/>
      <c r="H370" s="398"/>
      <c r="I370" s="398"/>
      <c r="J370" s="398"/>
      <c r="K370" s="398"/>
      <c r="L370" s="398"/>
      <c r="M370" s="398"/>
      <c r="N370" s="398"/>
      <c r="O370" s="398"/>
      <c r="P370" s="398"/>
      <c r="Q370" s="398"/>
      <c r="R370" s="398"/>
      <c r="S370" s="398"/>
      <c r="T370" s="398"/>
    </row>
    <row r="371" spans="4:20">
      <c r="D371" s="378"/>
      <c r="G371" s="401"/>
    </row>
  </sheetData>
  <mergeCells count="6">
    <mergeCell ref="T11:T12"/>
    <mergeCell ref="C3:T3"/>
    <mergeCell ref="C4:T4"/>
    <mergeCell ref="C5:T5"/>
    <mergeCell ref="C7:T7"/>
    <mergeCell ref="C8:T8"/>
  </mergeCells>
  <phoneticPr fontId="106" type="noConversion"/>
  <printOptions horizontalCentered="1"/>
  <pageMargins left="0.25" right="0.25" top="0.5" bottom="0.75" header="0.3" footer="0.3"/>
  <pageSetup scale="37" fitToHeight="6" orientation="landscape" r:id="rId1"/>
  <rowBreaks count="3" manualBreakCount="3">
    <brk id="65" min="1" max="19" man="1"/>
    <brk id="216" min="1" max="19" man="1"/>
    <brk id="291" min="1" max="19" man="1"/>
  </rowBreak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5C54A-A4EE-44FC-9013-2A435FB690A1}">
  <sheetPr codeName="Sheet29">
    <tabColor rgb="FF0070C0"/>
    <pageSetUpPr fitToPage="1"/>
  </sheetPr>
  <dimension ref="A1:T370"/>
  <sheetViews>
    <sheetView view="pageBreakPreview" topLeftCell="B1" zoomScale="60" zoomScaleNormal="90" workbookViewId="0">
      <selection activeCell="B60" sqref="B60:T61"/>
    </sheetView>
  </sheetViews>
  <sheetFormatPr defaultColWidth="8.125" defaultRowHeight="15" outlineLevelRow="1"/>
  <cols>
    <col min="1" max="1" width="16.75" style="400" hidden="1" customWidth="1"/>
    <col min="2" max="2" width="8.125" style="377"/>
    <col min="3" max="3" width="14.75" style="378" customWidth="1"/>
    <col min="4" max="4" width="35.25" style="377" customWidth="1"/>
    <col min="5" max="5" width="10.125" style="378" customWidth="1"/>
    <col min="6" max="6" width="48.75" style="378" customWidth="1"/>
    <col min="7" max="19" width="16.75" style="378" bestFit="1" customWidth="1"/>
    <col min="20" max="20" width="17.5" style="378" customWidth="1"/>
    <col min="21" max="16384" width="8.125" style="378"/>
  </cols>
  <sheetData>
    <row r="1" spans="1:20" s="133" customFormat="1" ht="25.5" customHeight="1">
      <c r="A1" s="366"/>
      <c r="B1" s="1279"/>
      <c r="C1" s="235"/>
      <c r="D1" s="89"/>
      <c r="E1" s="367"/>
      <c r="F1" s="367"/>
      <c r="G1" s="368"/>
      <c r="H1" s="34"/>
      <c r="I1" s="368"/>
      <c r="J1" s="368"/>
      <c r="K1" s="368"/>
      <c r="L1" s="368"/>
      <c r="M1" s="368"/>
      <c r="N1" s="368"/>
      <c r="O1" s="368"/>
      <c r="P1" s="368"/>
      <c r="Q1" s="368"/>
      <c r="R1" s="368"/>
      <c r="S1" s="368"/>
      <c r="T1" s="368"/>
    </row>
    <row r="2" spans="1:20" s="135" customFormat="1" ht="18">
      <c r="A2" s="369"/>
      <c r="B2" s="917"/>
      <c r="C2" s="33"/>
      <c r="D2" s="237"/>
      <c r="E2" s="370"/>
      <c r="F2" s="237"/>
      <c r="G2" s="35"/>
      <c r="H2" s="35"/>
      <c r="I2" s="371"/>
      <c r="J2" s="371"/>
      <c r="K2" s="371"/>
      <c r="L2" s="371"/>
      <c r="M2" s="371"/>
      <c r="N2" s="371"/>
      <c r="O2" s="371"/>
      <c r="P2" s="371"/>
      <c r="Q2" s="371"/>
      <c r="R2" s="371"/>
      <c r="S2" s="371"/>
      <c r="T2" s="371"/>
    </row>
    <row r="3" spans="1:20" s="135" customFormat="1" ht="18">
      <c r="A3" s="369"/>
      <c r="B3" s="917"/>
      <c r="C3" s="1627" t="s">
        <v>255</v>
      </c>
      <c r="D3" s="1627"/>
      <c r="E3" s="1627"/>
      <c r="F3" s="1627"/>
      <c r="G3" s="1627"/>
      <c r="H3" s="1627"/>
      <c r="I3" s="1627"/>
      <c r="J3" s="1627"/>
      <c r="K3" s="1627"/>
      <c r="L3" s="1627"/>
      <c r="M3" s="1627"/>
      <c r="N3" s="1627"/>
      <c r="O3" s="1627"/>
      <c r="P3" s="1627"/>
      <c r="Q3" s="1627"/>
      <c r="R3" s="1627"/>
      <c r="S3" s="1627"/>
      <c r="T3" s="1627"/>
    </row>
    <row r="4" spans="1:20" s="135" customFormat="1" ht="18">
      <c r="A4" s="369"/>
      <c r="B4" s="917"/>
      <c r="C4" s="1627" t="s">
        <v>88</v>
      </c>
      <c r="D4" s="1627"/>
      <c r="E4" s="1627"/>
      <c r="F4" s="1627"/>
      <c r="G4" s="1627"/>
      <c r="H4" s="1627"/>
      <c r="I4" s="1627"/>
      <c r="J4" s="1627"/>
      <c r="K4" s="1627"/>
      <c r="L4" s="1627"/>
      <c r="M4" s="1627"/>
      <c r="N4" s="1627"/>
      <c r="O4" s="1627"/>
      <c r="P4" s="1627"/>
      <c r="Q4" s="1627"/>
      <c r="R4" s="1627"/>
      <c r="S4" s="1627"/>
      <c r="T4" s="1627"/>
    </row>
    <row r="5" spans="1:20" s="135" customFormat="1" ht="18">
      <c r="A5" s="369"/>
      <c r="B5" s="917"/>
      <c r="C5" s="1628" t="str">
        <f>SUMMARY!A7</f>
        <v>YEAR ENDING DECEMBER 31, ____</v>
      </c>
      <c r="D5" s="1628"/>
      <c r="E5" s="1628"/>
      <c r="F5" s="1628"/>
      <c r="G5" s="1628"/>
      <c r="H5" s="1628"/>
      <c r="I5" s="1628"/>
      <c r="J5" s="1628"/>
      <c r="K5" s="1628"/>
      <c r="L5" s="1628"/>
      <c r="M5" s="1628"/>
      <c r="N5" s="1628"/>
      <c r="O5" s="1628"/>
      <c r="P5" s="1628"/>
      <c r="Q5" s="1628"/>
      <c r="R5" s="1628"/>
      <c r="S5" s="1628"/>
      <c r="T5" s="1628"/>
    </row>
    <row r="6" spans="1:20" s="135" customFormat="1" ht="12" customHeight="1">
      <c r="A6" s="369"/>
      <c r="B6" s="917"/>
      <c r="C6" s="237"/>
      <c r="D6" s="237"/>
      <c r="E6" s="372"/>
      <c r="F6" s="237"/>
      <c r="G6" s="35"/>
      <c r="H6" s="35"/>
      <c r="I6" s="371"/>
      <c r="J6" s="371"/>
      <c r="K6" s="371"/>
      <c r="L6" s="371"/>
      <c r="M6" s="371"/>
      <c r="N6" s="371"/>
      <c r="O6" s="371"/>
      <c r="P6" s="371"/>
      <c r="Q6" s="371"/>
      <c r="R6" s="371"/>
      <c r="S6" s="371"/>
      <c r="T6" s="371"/>
    </row>
    <row r="7" spans="1:20" s="135" customFormat="1" ht="18">
      <c r="A7" s="369"/>
      <c r="B7" s="917"/>
      <c r="C7" s="1627" t="s">
        <v>1926</v>
      </c>
      <c r="D7" s="1627"/>
      <c r="E7" s="1627"/>
      <c r="F7" s="1627"/>
      <c r="G7" s="1627"/>
      <c r="H7" s="1627"/>
      <c r="I7" s="1627"/>
      <c r="J7" s="1627"/>
      <c r="K7" s="1627"/>
      <c r="L7" s="1627"/>
      <c r="M7" s="1627"/>
      <c r="N7" s="1627"/>
      <c r="O7" s="1627"/>
      <c r="P7" s="1627"/>
      <c r="Q7" s="1627"/>
      <c r="R7" s="1627"/>
      <c r="S7" s="1627"/>
      <c r="T7" s="1627"/>
    </row>
    <row r="8" spans="1:20" s="135" customFormat="1" ht="18">
      <c r="A8" s="369"/>
      <c r="B8" s="917"/>
      <c r="C8" s="1681" t="s">
        <v>1881</v>
      </c>
      <c r="D8" s="1681"/>
      <c r="E8" s="1681"/>
      <c r="F8" s="1681"/>
      <c r="G8" s="1681"/>
      <c r="H8" s="1681"/>
      <c r="I8" s="1681"/>
      <c r="J8" s="1681"/>
      <c r="K8" s="1681"/>
      <c r="L8" s="1681"/>
      <c r="M8" s="1681"/>
      <c r="N8" s="1681"/>
      <c r="O8" s="1681"/>
      <c r="P8" s="1681"/>
      <c r="Q8" s="1681"/>
      <c r="R8" s="1681"/>
      <c r="S8" s="1681"/>
      <c r="T8" s="1681"/>
    </row>
    <row r="9" spans="1:20" s="2" customFormat="1">
      <c r="B9" s="28"/>
      <c r="C9" s="28"/>
      <c r="D9" s="28"/>
      <c r="E9" s="69"/>
      <c r="F9" s="69"/>
      <c r="G9" s="18"/>
      <c r="H9" s="18"/>
      <c r="I9" s="18"/>
      <c r="J9" s="18"/>
      <c r="K9" s="18"/>
      <c r="L9" s="18"/>
      <c r="M9" s="18"/>
      <c r="N9" s="18"/>
      <c r="O9" s="18"/>
      <c r="P9" s="18"/>
      <c r="Q9" s="18"/>
      <c r="R9" s="18"/>
      <c r="S9" s="18"/>
      <c r="T9" s="18"/>
    </row>
    <row r="10" spans="1:20" s="2" customFormat="1">
      <c r="B10" s="28"/>
      <c r="C10" s="28"/>
      <c r="D10" s="28"/>
      <c r="E10" s="69"/>
      <c r="F10" s="69"/>
      <c r="G10" s="37"/>
      <c r="H10" s="37"/>
      <c r="I10" s="37"/>
      <c r="J10" s="37"/>
      <c r="K10" s="37"/>
      <c r="L10" s="37"/>
      <c r="M10" s="37"/>
      <c r="N10" s="37"/>
      <c r="O10" s="37"/>
      <c r="P10" s="37"/>
      <c r="Q10" s="37"/>
      <c r="R10" s="37"/>
      <c r="S10" s="37"/>
      <c r="T10" s="37"/>
    </row>
    <row r="11" spans="1:20" s="2" customFormat="1" ht="16.5" thickBot="1">
      <c r="B11" s="28"/>
      <c r="C11" s="28"/>
      <c r="D11" s="28"/>
      <c r="E11" s="69"/>
      <c r="F11" s="69"/>
      <c r="G11" s="826" t="s">
        <v>1931</v>
      </c>
      <c r="H11" s="826" t="s">
        <v>1931</v>
      </c>
      <c r="I11" s="826" t="s">
        <v>1931</v>
      </c>
      <c r="J11" s="826" t="s">
        <v>1931</v>
      </c>
      <c r="K11" s="826" t="s">
        <v>1931</v>
      </c>
      <c r="L11" s="826" t="s">
        <v>1931</v>
      </c>
      <c r="M11" s="826" t="s">
        <v>1931</v>
      </c>
      <c r="N11" s="826" t="s">
        <v>1931</v>
      </c>
      <c r="O11" s="826" t="s">
        <v>1931</v>
      </c>
      <c r="P11" s="826" t="s">
        <v>1931</v>
      </c>
      <c r="Q11" s="826" t="s">
        <v>1931</v>
      </c>
      <c r="R11" s="826" t="s">
        <v>1931</v>
      </c>
      <c r="S11" s="826" t="s">
        <v>1931</v>
      </c>
      <c r="T11" s="1679" t="s">
        <v>326</v>
      </c>
    </row>
    <row r="12" spans="1:20" s="760" customFormat="1" ht="15.75">
      <c r="B12" s="28"/>
      <c r="C12" s="29" t="s">
        <v>1215</v>
      </c>
      <c r="D12" s="29" t="s">
        <v>1216</v>
      </c>
      <c r="E12" s="240" t="s">
        <v>1217</v>
      </c>
      <c r="F12" s="240" t="s">
        <v>1</v>
      </c>
      <c r="G12" s="886" t="s">
        <v>700</v>
      </c>
      <c r="H12" s="886" t="s">
        <v>689</v>
      </c>
      <c r="I12" s="886" t="s">
        <v>690</v>
      </c>
      <c r="J12" s="886" t="s">
        <v>691</v>
      </c>
      <c r="K12" s="886" t="s">
        <v>692</v>
      </c>
      <c r="L12" s="886" t="s">
        <v>693</v>
      </c>
      <c r="M12" s="886" t="s">
        <v>694</v>
      </c>
      <c r="N12" s="886" t="s">
        <v>695</v>
      </c>
      <c r="O12" s="886" t="s">
        <v>696</v>
      </c>
      <c r="P12" s="886" t="s">
        <v>697</v>
      </c>
      <c r="Q12" s="886" t="s">
        <v>698</v>
      </c>
      <c r="R12" s="886" t="s">
        <v>699</v>
      </c>
      <c r="S12" s="886" t="s">
        <v>700</v>
      </c>
      <c r="T12" s="1680"/>
    </row>
    <row r="13" spans="1:20" s="2" customFormat="1">
      <c r="B13" s="28"/>
      <c r="C13" s="38" t="s">
        <v>335</v>
      </c>
      <c r="D13" s="38" t="s">
        <v>336</v>
      </c>
      <c r="E13" s="38" t="s">
        <v>337</v>
      </c>
      <c r="F13" s="38" t="s">
        <v>260</v>
      </c>
      <c r="G13" s="38" t="s">
        <v>142</v>
      </c>
      <c r="H13" s="38" t="s">
        <v>143</v>
      </c>
      <c r="I13" s="38" t="s">
        <v>207</v>
      </c>
      <c r="J13" s="38" t="s">
        <v>208</v>
      </c>
      <c r="K13" s="38" t="s">
        <v>650</v>
      </c>
      <c r="L13" s="38" t="s">
        <v>651</v>
      </c>
      <c r="M13" s="38" t="s">
        <v>824</v>
      </c>
      <c r="N13" s="38" t="s">
        <v>825</v>
      </c>
      <c r="O13" s="38" t="s">
        <v>826</v>
      </c>
      <c r="P13" s="38" t="s">
        <v>560</v>
      </c>
      <c r="Q13" s="38" t="s">
        <v>562</v>
      </c>
      <c r="R13" s="38" t="s">
        <v>563</v>
      </c>
      <c r="S13" s="38" t="s">
        <v>827</v>
      </c>
      <c r="T13" s="38" t="s">
        <v>828</v>
      </c>
    </row>
    <row r="14" spans="1:20" s="2" customFormat="1">
      <c r="B14" s="28"/>
      <c r="C14" s="38"/>
      <c r="D14" s="38"/>
      <c r="E14" s="38"/>
      <c r="F14" s="38"/>
      <c r="G14" s="38"/>
      <c r="H14" s="38"/>
      <c r="I14" s="38"/>
      <c r="J14" s="38"/>
      <c r="K14" s="38"/>
      <c r="L14" s="38"/>
      <c r="M14" s="38"/>
      <c r="N14" s="38"/>
      <c r="O14" s="38"/>
      <c r="P14" s="38"/>
      <c r="Q14" s="38"/>
      <c r="R14" s="38"/>
      <c r="S14" s="38"/>
      <c r="T14" s="38"/>
    </row>
    <row r="15" spans="1:20" s="761" customFormat="1" ht="16.5" customHeight="1" thickBot="1">
      <c r="A15" s="944"/>
      <c r="B15" s="1280"/>
      <c r="C15" s="241"/>
      <c r="D15" s="242"/>
      <c r="E15" s="243" t="s">
        <v>1221</v>
      </c>
      <c r="F15" s="243"/>
      <c r="G15" s="39"/>
      <c r="H15" s="39"/>
      <c r="I15" s="39"/>
      <c r="J15" s="39"/>
      <c r="K15" s="39"/>
      <c r="L15" s="39"/>
      <c r="M15" s="39"/>
      <c r="N15" s="39"/>
      <c r="O15" s="39"/>
      <c r="P15" s="39"/>
      <c r="Q15" s="39"/>
      <c r="R15" s="39"/>
      <c r="S15" s="39"/>
      <c r="T15" s="39"/>
    </row>
    <row r="16" spans="1:20" s="760" customFormat="1" ht="16.5" customHeight="1" outlineLevel="1">
      <c r="B16" s="28"/>
      <c r="C16" s="244"/>
      <c r="D16" s="245"/>
      <c r="E16" s="240"/>
      <c r="F16" s="240"/>
      <c r="G16" s="1155"/>
      <c r="H16" s="1155"/>
      <c r="I16" s="1155"/>
      <c r="J16" s="1155"/>
      <c r="K16" s="1155"/>
      <c r="L16" s="1155"/>
      <c r="M16" s="1155"/>
      <c r="N16" s="1155"/>
      <c r="O16" s="1155"/>
      <c r="P16" s="1155"/>
      <c r="Q16" s="1155"/>
      <c r="R16" s="1155"/>
      <c r="S16" s="1155"/>
      <c r="T16" s="1155"/>
    </row>
    <row r="17" spans="1:20" s="761" customFormat="1" ht="16.5" customHeight="1" outlineLevel="1" thickBot="1">
      <c r="A17" s="944"/>
      <c r="B17" s="1280">
        <v>1</v>
      </c>
      <c r="C17" s="241"/>
      <c r="D17" s="242"/>
      <c r="E17" s="243"/>
      <c r="F17" s="243" t="s">
        <v>1222</v>
      </c>
      <c r="G17" s="39"/>
      <c r="H17" s="39"/>
      <c r="I17" s="39"/>
      <c r="J17" s="39"/>
      <c r="K17" s="39"/>
      <c r="L17" s="39"/>
      <c r="M17" s="39"/>
      <c r="N17" s="39"/>
      <c r="O17" s="39"/>
      <c r="P17" s="39"/>
      <c r="Q17" s="39"/>
      <c r="R17" s="39"/>
      <c r="S17" s="39"/>
      <c r="T17" s="39"/>
    </row>
    <row r="18" spans="1:20" s="762" customFormat="1" ht="15.75" customHeight="1" outlineLevel="1">
      <c r="A18" s="762" t="str">
        <f>CONCATENATE(D18,E18,F18)</f>
        <v/>
      </c>
      <c r="B18" s="1281" t="s">
        <v>147</v>
      </c>
      <c r="C18" s="374"/>
      <c r="D18" s="375"/>
      <c r="E18" s="374"/>
      <c r="F18" s="374"/>
      <c r="G18" s="40"/>
      <c r="H18" s="40"/>
      <c r="I18" s="40"/>
      <c r="J18" s="40"/>
      <c r="K18" s="808"/>
      <c r="L18" s="808"/>
      <c r="M18" s="808"/>
      <c r="N18" s="808"/>
      <c r="O18" s="808"/>
      <c r="P18" s="808"/>
      <c r="Q18" s="808"/>
      <c r="R18" s="808"/>
      <c r="S18" s="808"/>
      <c r="T18" s="865">
        <v>0</v>
      </c>
    </row>
    <row r="19" spans="1:20" s="762" customFormat="1" ht="15.75" customHeight="1" outlineLevel="1">
      <c r="A19" s="762" t="str">
        <f t="shared" ref="A19:A84" si="0">CONCATENATE(D19,E19,F19)</f>
        <v/>
      </c>
      <c r="B19" s="1281" t="s">
        <v>151</v>
      </c>
      <c r="C19" s="374"/>
      <c r="D19" s="375"/>
      <c r="E19" s="374"/>
      <c r="F19" s="374"/>
      <c r="G19" s="40"/>
      <c r="H19" s="40"/>
      <c r="I19" s="40"/>
      <c r="J19" s="40"/>
      <c r="K19" s="808"/>
      <c r="L19" s="808"/>
      <c r="M19" s="808"/>
      <c r="N19" s="808"/>
      <c r="O19" s="808"/>
      <c r="P19" s="808"/>
      <c r="Q19" s="808"/>
      <c r="R19" s="808"/>
      <c r="S19" s="808"/>
      <c r="T19" s="865">
        <v>0</v>
      </c>
    </row>
    <row r="20" spans="1:20" s="762" customFormat="1" ht="15.75" customHeight="1" outlineLevel="1">
      <c r="A20" s="762" t="str">
        <f t="shared" si="0"/>
        <v/>
      </c>
      <c r="B20" s="1281" t="s">
        <v>154</v>
      </c>
      <c r="C20" s="374"/>
      <c r="D20" s="375"/>
      <c r="E20" s="374"/>
      <c r="F20" s="374"/>
      <c r="G20" s="40"/>
      <c r="H20" s="40"/>
      <c r="I20" s="40"/>
      <c r="J20" s="40"/>
      <c r="K20" s="808"/>
      <c r="L20" s="808"/>
      <c r="M20" s="808"/>
      <c r="N20" s="808"/>
      <c r="O20" s="808"/>
      <c r="P20" s="808"/>
      <c r="Q20" s="808"/>
      <c r="R20" s="808"/>
      <c r="S20" s="808"/>
      <c r="T20" s="865">
        <v>0</v>
      </c>
    </row>
    <row r="21" spans="1:20" s="762" customFormat="1" ht="15.75" customHeight="1" outlineLevel="1">
      <c r="A21" s="762" t="str">
        <f t="shared" si="0"/>
        <v/>
      </c>
      <c r="B21" s="1281" t="s">
        <v>157</v>
      </c>
      <c r="C21" s="374"/>
      <c r="D21" s="375"/>
      <c r="E21" s="374"/>
      <c r="F21" s="374"/>
      <c r="G21" s="40"/>
      <c r="H21" s="40"/>
      <c r="I21" s="40"/>
      <c r="J21" s="40"/>
      <c r="K21" s="808"/>
      <c r="L21" s="808"/>
      <c r="M21" s="808"/>
      <c r="N21" s="808"/>
      <c r="O21" s="808"/>
      <c r="P21" s="808"/>
      <c r="Q21" s="808"/>
      <c r="R21" s="808"/>
      <c r="S21" s="808"/>
      <c r="T21" s="865">
        <v>0</v>
      </c>
    </row>
    <row r="22" spans="1:20" s="762" customFormat="1" ht="15.75" customHeight="1" outlineLevel="1">
      <c r="A22" s="762" t="str">
        <f t="shared" si="0"/>
        <v/>
      </c>
      <c r="B22" s="1281" t="s">
        <v>213</v>
      </c>
      <c r="C22" s="374"/>
      <c r="D22" s="375"/>
      <c r="E22" s="374"/>
      <c r="F22" s="374"/>
      <c r="G22" s="40"/>
      <c r="H22" s="40"/>
      <c r="I22" s="40"/>
      <c r="J22" s="40"/>
      <c r="K22" s="808"/>
      <c r="L22" s="808"/>
      <c r="M22" s="808"/>
      <c r="N22" s="808"/>
      <c r="O22" s="808"/>
      <c r="P22" s="808"/>
      <c r="Q22" s="808"/>
      <c r="R22" s="808"/>
      <c r="S22" s="808"/>
      <c r="T22" s="865">
        <v>0</v>
      </c>
    </row>
    <row r="23" spans="1:20" s="762" customFormat="1" ht="15.75" customHeight="1" outlineLevel="1">
      <c r="A23" s="762" t="str">
        <f t="shared" si="0"/>
        <v/>
      </c>
      <c r="B23" s="1281" t="s">
        <v>215</v>
      </c>
      <c r="C23" s="374"/>
      <c r="D23" s="375"/>
      <c r="E23" s="374"/>
      <c r="F23" s="374"/>
      <c r="G23" s="40"/>
      <c r="H23" s="40"/>
      <c r="I23" s="40"/>
      <c r="J23" s="40"/>
      <c r="K23" s="808"/>
      <c r="L23" s="808"/>
      <c r="M23" s="808"/>
      <c r="N23" s="808"/>
      <c r="O23" s="808"/>
      <c r="P23" s="808"/>
      <c r="Q23" s="808"/>
      <c r="R23" s="808"/>
      <c r="S23" s="808"/>
      <c r="T23" s="865">
        <v>0</v>
      </c>
    </row>
    <row r="24" spans="1:20" s="762" customFormat="1" ht="15.75" customHeight="1" outlineLevel="1">
      <c r="A24" s="762" t="str">
        <f t="shared" si="0"/>
        <v/>
      </c>
      <c r="B24" s="1281" t="s">
        <v>217</v>
      </c>
      <c r="C24" s="374"/>
      <c r="D24" s="375"/>
      <c r="E24" s="374"/>
      <c r="F24" s="374"/>
      <c r="G24" s="40"/>
      <c r="H24" s="40"/>
      <c r="I24" s="40"/>
      <c r="J24" s="40"/>
      <c r="K24" s="808"/>
      <c r="L24" s="808"/>
      <c r="M24" s="808"/>
      <c r="N24" s="808"/>
      <c r="O24" s="808"/>
      <c r="P24" s="808"/>
      <c r="Q24" s="808"/>
      <c r="R24" s="808"/>
      <c r="S24" s="808"/>
      <c r="T24" s="865">
        <v>0</v>
      </c>
    </row>
    <row r="25" spans="1:20" s="762" customFormat="1" ht="15.75" customHeight="1" outlineLevel="1">
      <c r="A25" s="762" t="str">
        <f t="shared" si="0"/>
        <v/>
      </c>
      <c r="B25" s="1281" t="s">
        <v>219</v>
      </c>
      <c r="C25" s="374"/>
      <c r="D25" s="375"/>
      <c r="E25" s="374"/>
      <c r="F25" s="374"/>
      <c r="G25" s="40"/>
      <c r="H25" s="40"/>
      <c r="I25" s="40"/>
      <c r="J25" s="40"/>
      <c r="K25" s="808"/>
      <c r="L25" s="808"/>
      <c r="M25" s="808"/>
      <c r="N25" s="808"/>
      <c r="O25" s="808"/>
      <c r="P25" s="808"/>
      <c r="Q25" s="808"/>
      <c r="R25" s="808"/>
      <c r="S25" s="808"/>
      <c r="T25" s="865">
        <v>0</v>
      </c>
    </row>
    <row r="26" spans="1:20" s="762" customFormat="1" ht="15.75" customHeight="1" outlineLevel="1">
      <c r="A26" s="762" t="str">
        <f t="shared" si="0"/>
        <v/>
      </c>
      <c r="B26" s="1281" t="s">
        <v>282</v>
      </c>
      <c r="C26" s="374"/>
      <c r="D26" s="375"/>
      <c r="E26" s="374"/>
      <c r="F26" s="374"/>
      <c r="G26" s="40"/>
      <c r="H26" s="40"/>
      <c r="I26" s="40"/>
      <c r="J26" s="40"/>
      <c r="K26" s="808"/>
      <c r="L26" s="808"/>
      <c r="M26" s="808"/>
      <c r="N26" s="808"/>
      <c r="O26" s="808"/>
      <c r="P26" s="808"/>
      <c r="Q26" s="808"/>
      <c r="R26" s="808"/>
      <c r="S26" s="808"/>
      <c r="T26" s="865">
        <v>0</v>
      </c>
    </row>
    <row r="27" spans="1:20" s="762" customFormat="1" ht="15.75" customHeight="1" outlineLevel="1">
      <c r="A27" s="762" t="str">
        <f t="shared" si="0"/>
        <v/>
      </c>
      <c r="B27" s="1281" t="s">
        <v>286</v>
      </c>
      <c r="C27" s="374"/>
      <c r="D27" s="375"/>
      <c r="E27" s="374"/>
      <c r="F27" s="374"/>
      <c r="G27" s="40"/>
      <c r="H27" s="40"/>
      <c r="I27" s="40"/>
      <c r="J27" s="40"/>
      <c r="K27" s="808"/>
      <c r="L27" s="808"/>
      <c r="M27" s="808"/>
      <c r="N27" s="808"/>
      <c r="O27" s="808"/>
      <c r="P27" s="808"/>
      <c r="Q27" s="808"/>
      <c r="R27" s="808"/>
      <c r="S27" s="808"/>
      <c r="T27" s="865">
        <v>0</v>
      </c>
    </row>
    <row r="28" spans="1:20" s="762" customFormat="1" ht="15.75" customHeight="1" outlineLevel="1">
      <c r="A28" s="762" t="str">
        <f t="shared" si="0"/>
        <v/>
      </c>
      <c r="B28" s="1281" t="s">
        <v>290</v>
      </c>
      <c r="C28" s="374"/>
      <c r="D28" s="375"/>
      <c r="E28" s="374"/>
      <c r="F28" s="374"/>
      <c r="G28" s="40"/>
      <c r="H28" s="40"/>
      <c r="I28" s="40"/>
      <c r="J28" s="40"/>
      <c r="K28" s="808"/>
      <c r="L28" s="808"/>
      <c r="M28" s="808"/>
      <c r="N28" s="808"/>
      <c r="O28" s="808"/>
      <c r="P28" s="808"/>
      <c r="Q28" s="808"/>
      <c r="R28" s="808"/>
      <c r="S28" s="808"/>
      <c r="T28" s="865">
        <v>0</v>
      </c>
    </row>
    <row r="29" spans="1:20" s="762" customFormat="1" ht="15.75" customHeight="1" outlineLevel="1">
      <c r="A29" s="762" t="str">
        <f t="shared" si="0"/>
        <v/>
      </c>
      <c r="B29" s="1281" t="s">
        <v>294</v>
      </c>
      <c r="C29" s="374"/>
      <c r="D29" s="375"/>
      <c r="E29" s="374"/>
      <c r="F29" s="374"/>
      <c r="G29" s="40"/>
      <c r="H29" s="40"/>
      <c r="I29" s="40"/>
      <c r="J29" s="40"/>
      <c r="K29" s="808"/>
      <c r="L29" s="808"/>
      <c r="M29" s="808"/>
      <c r="N29" s="808"/>
      <c r="O29" s="808"/>
      <c r="P29" s="808"/>
      <c r="Q29" s="808"/>
      <c r="R29" s="808"/>
      <c r="S29" s="808"/>
      <c r="T29" s="865">
        <v>0</v>
      </c>
    </row>
    <row r="30" spans="1:20" s="762" customFormat="1" ht="15.75" customHeight="1" outlineLevel="1">
      <c r="A30" s="762" t="str">
        <f t="shared" si="0"/>
        <v/>
      </c>
      <c r="B30" s="1281" t="s">
        <v>299</v>
      </c>
      <c r="C30" s="374"/>
      <c r="D30" s="375"/>
      <c r="E30" s="374"/>
      <c r="F30" s="374"/>
      <c r="G30" s="40"/>
      <c r="H30" s="40"/>
      <c r="I30" s="40"/>
      <c r="J30" s="40"/>
      <c r="K30" s="808"/>
      <c r="L30" s="808"/>
      <c r="M30" s="808"/>
      <c r="N30" s="808"/>
      <c r="O30" s="808"/>
      <c r="P30" s="808"/>
      <c r="Q30" s="808"/>
      <c r="R30" s="808"/>
      <c r="S30" s="808"/>
      <c r="T30" s="865">
        <v>0</v>
      </c>
    </row>
    <row r="31" spans="1:20" s="762" customFormat="1" ht="15.75" customHeight="1" outlineLevel="1">
      <c r="A31" s="762" t="str">
        <f t="shared" si="0"/>
        <v/>
      </c>
      <c r="B31" s="1281" t="s">
        <v>302</v>
      </c>
      <c r="C31" s="374"/>
      <c r="D31" s="375"/>
      <c r="E31" s="374"/>
      <c r="F31" s="374"/>
      <c r="G31" s="40"/>
      <c r="H31" s="40"/>
      <c r="I31" s="40"/>
      <c r="J31" s="40"/>
      <c r="K31" s="808"/>
      <c r="L31" s="808"/>
      <c r="M31" s="808"/>
      <c r="N31" s="808"/>
      <c r="O31" s="808"/>
      <c r="P31" s="808"/>
      <c r="Q31" s="808"/>
      <c r="R31" s="808"/>
      <c r="S31" s="808"/>
      <c r="T31" s="865">
        <v>0</v>
      </c>
    </row>
    <row r="32" spans="1:20" s="762" customFormat="1" ht="15.75" customHeight="1" outlineLevel="1">
      <c r="A32" s="762" t="str">
        <f t="shared" si="0"/>
        <v/>
      </c>
      <c r="B32" s="1281" t="s">
        <v>597</v>
      </c>
      <c r="C32" s="374"/>
      <c r="D32" s="375"/>
      <c r="E32" s="374"/>
      <c r="F32" s="374"/>
      <c r="G32" s="40"/>
      <c r="H32" s="40"/>
      <c r="I32" s="40"/>
      <c r="J32" s="40"/>
      <c r="K32" s="808"/>
      <c r="L32" s="808"/>
      <c r="M32" s="808"/>
      <c r="N32" s="808"/>
      <c r="O32" s="808"/>
      <c r="P32" s="808"/>
      <c r="Q32" s="808"/>
      <c r="R32" s="808"/>
      <c r="S32" s="808"/>
      <c r="T32" s="865">
        <v>0</v>
      </c>
    </row>
    <row r="33" spans="1:20" s="762" customFormat="1" ht="15.75" customHeight="1" outlineLevel="1">
      <c r="A33" s="762" t="str">
        <f t="shared" si="0"/>
        <v/>
      </c>
      <c r="B33" s="1281" t="s">
        <v>949</v>
      </c>
      <c r="C33" s="374"/>
      <c r="D33" s="375"/>
      <c r="E33" s="374"/>
      <c r="F33" s="374"/>
      <c r="G33" s="40"/>
      <c r="H33" s="40"/>
      <c r="I33" s="40"/>
      <c r="J33" s="40"/>
      <c r="K33" s="808"/>
      <c r="L33" s="808"/>
      <c r="M33" s="808"/>
      <c r="N33" s="808"/>
      <c r="O33" s="808"/>
      <c r="P33" s="808"/>
      <c r="Q33" s="808"/>
      <c r="R33" s="808"/>
      <c r="S33" s="808"/>
      <c r="T33" s="865">
        <v>0</v>
      </c>
    </row>
    <row r="34" spans="1:20" s="762" customFormat="1" ht="15.75" customHeight="1" outlineLevel="1">
      <c r="A34" s="762" t="str">
        <f>CONCATENATE(D34,E34,F34)</f>
        <v/>
      </c>
      <c r="B34" s="1281" t="s">
        <v>950</v>
      </c>
      <c r="C34" s="374"/>
      <c r="D34" s="375"/>
      <c r="E34" s="374"/>
      <c r="F34" s="374"/>
      <c r="G34" s="40"/>
      <c r="H34" s="40"/>
      <c r="I34" s="40"/>
      <c r="J34" s="40"/>
      <c r="K34" s="808"/>
      <c r="L34" s="808"/>
      <c r="M34" s="808"/>
      <c r="N34" s="808"/>
      <c r="O34" s="808"/>
      <c r="P34" s="808"/>
      <c r="Q34" s="808"/>
      <c r="R34" s="808"/>
      <c r="S34" s="808"/>
      <c r="T34" s="865">
        <v>0</v>
      </c>
    </row>
    <row r="35" spans="1:20" s="762" customFormat="1" ht="15.75" customHeight="1" outlineLevel="1">
      <c r="A35" s="762" t="str">
        <f t="shared" si="0"/>
        <v/>
      </c>
      <c r="B35" s="1281" t="s">
        <v>951</v>
      </c>
      <c r="C35" s="374"/>
      <c r="D35" s="375"/>
      <c r="E35" s="374"/>
      <c r="F35" s="374"/>
      <c r="G35" s="40"/>
      <c r="H35" s="40"/>
      <c r="I35" s="40"/>
      <c r="J35" s="40"/>
      <c r="K35" s="808"/>
      <c r="L35" s="808"/>
      <c r="M35" s="808"/>
      <c r="N35" s="808"/>
      <c r="O35" s="808"/>
      <c r="P35" s="808"/>
      <c r="Q35" s="808"/>
      <c r="R35" s="808"/>
      <c r="S35" s="808"/>
      <c r="T35" s="865">
        <v>0</v>
      </c>
    </row>
    <row r="36" spans="1:20" s="762" customFormat="1" ht="15.75" customHeight="1" outlineLevel="1">
      <c r="A36" s="762" t="str">
        <f t="shared" si="0"/>
        <v/>
      </c>
      <c r="B36" s="1281" t="s">
        <v>952</v>
      </c>
      <c r="C36" s="374"/>
      <c r="D36" s="375"/>
      <c r="E36" s="374"/>
      <c r="F36" s="374"/>
      <c r="G36" s="40"/>
      <c r="H36" s="40"/>
      <c r="I36" s="40"/>
      <c r="J36" s="40"/>
      <c r="K36" s="808"/>
      <c r="L36" s="808"/>
      <c r="M36" s="808"/>
      <c r="N36" s="808"/>
      <c r="O36" s="808"/>
      <c r="P36" s="808"/>
      <c r="Q36" s="808"/>
      <c r="R36" s="808"/>
      <c r="S36" s="808"/>
      <c r="T36" s="865">
        <v>0</v>
      </c>
    </row>
    <row r="37" spans="1:20" s="762" customFormat="1" ht="15.75" customHeight="1" outlineLevel="1">
      <c r="A37" s="762" t="str">
        <f t="shared" si="0"/>
        <v/>
      </c>
      <c r="B37" s="1281" t="s">
        <v>953</v>
      </c>
      <c r="C37" s="374"/>
      <c r="D37" s="375"/>
      <c r="E37" s="374"/>
      <c r="F37" s="374"/>
      <c r="G37" s="40"/>
      <c r="H37" s="40"/>
      <c r="I37" s="40"/>
      <c r="J37" s="40"/>
      <c r="K37" s="808"/>
      <c r="L37" s="808"/>
      <c r="M37" s="808"/>
      <c r="N37" s="808"/>
      <c r="O37" s="808"/>
      <c r="P37" s="808"/>
      <c r="Q37" s="808"/>
      <c r="R37" s="808"/>
      <c r="S37" s="808"/>
      <c r="T37" s="865">
        <v>0</v>
      </c>
    </row>
    <row r="38" spans="1:20" s="762" customFormat="1" ht="15.75" customHeight="1" outlineLevel="1">
      <c r="A38" s="762" t="str">
        <f t="shared" si="0"/>
        <v/>
      </c>
      <c r="B38" s="1281" t="s">
        <v>954</v>
      </c>
      <c r="C38" s="374"/>
      <c r="D38" s="375"/>
      <c r="E38" s="374"/>
      <c r="F38" s="374"/>
      <c r="G38" s="40"/>
      <c r="H38" s="40"/>
      <c r="I38" s="40"/>
      <c r="J38" s="40"/>
      <c r="K38" s="808"/>
      <c r="L38" s="808"/>
      <c r="M38" s="808"/>
      <c r="N38" s="808"/>
      <c r="O38" s="808"/>
      <c r="P38" s="808"/>
      <c r="Q38" s="808"/>
      <c r="R38" s="808"/>
      <c r="S38" s="808"/>
      <c r="T38" s="865">
        <v>0</v>
      </c>
    </row>
    <row r="39" spans="1:20" s="762" customFormat="1" ht="15.75" customHeight="1" outlineLevel="1">
      <c r="A39" s="762" t="str">
        <f t="shared" si="0"/>
        <v/>
      </c>
      <c r="B39" s="1281" t="s">
        <v>955</v>
      </c>
      <c r="C39" s="374"/>
      <c r="D39" s="375"/>
      <c r="E39" s="374"/>
      <c r="F39" s="374"/>
      <c r="G39" s="40"/>
      <c r="H39" s="40"/>
      <c r="I39" s="40"/>
      <c r="J39" s="40"/>
      <c r="K39" s="808"/>
      <c r="L39" s="808"/>
      <c r="M39" s="808"/>
      <c r="N39" s="808"/>
      <c r="O39" s="808"/>
      <c r="P39" s="808"/>
      <c r="Q39" s="808"/>
      <c r="R39" s="808"/>
      <c r="S39" s="808"/>
      <c r="T39" s="865">
        <v>0</v>
      </c>
    </row>
    <row r="40" spans="1:20" s="762" customFormat="1" ht="15.75" customHeight="1" outlineLevel="1">
      <c r="A40" s="762" t="str">
        <f t="shared" si="0"/>
        <v/>
      </c>
      <c r="B40" s="1281" t="s">
        <v>956</v>
      </c>
      <c r="C40" s="374"/>
      <c r="D40" s="375"/>
      <c r="E40" s="374"/>
      <c r="F40" s="374"/>
      <c r="G40" s="40"/>
      <c r="H40" s="40"/>
      <c r="I40" s="40"/>
      <c r="J40" s="40"/>
      <c r="K40" s="808"/>
      <c r="L40" s="808"/>
      <c r="M40" s="808"/>
      <c r="N40" s="808"/>
      <c r="O40" s="808"/>
      <c r="P40" s="808"/>
      <c r="Q40" s="808"/>
      <c r="R40" s="808"/>
      <c r="S40" s="808"/>
      <c r="T40" s="865">
        <v>0</v>
      </c>
    </row>
    <row r="41" spans="1:20" s="762" customFormat="1" ht="15.75" customHeight="1" outlineLevel="1">
      <c r="A41" s="762" t="str">
        <f t="shared" si="0"/>
        <v/>
      </c>
      <c r="B41" s="1281" t="s">
        <v>957</v>
      </c>
      <c r="C41" s="374"/>
      <c r="D41" s="375"/>
      <c r="E41" s="374"/>
      <c r="F41" s="374"/>
      <c r="G41" s="40"/>
      <c r="H41" s="40"/>
      <c r="I41" s="40"/>
      <c r="J41" s="40"/>
      <c r="K41" s="808"/>
      <c r="L41" s="808"/>
      <c r="M41" s="808"/>
      <c r="N41" s="808"/>
      <c r="O41" s="808"/>
      <c r="P41" s="808"/>
      <c r="Q41" s="808"/>
      <c r="R41" s="808"/>
      <c r="S41" s="808"/>
      <c r="T41" s="865">
        <v>0</v>
      </c>
    </row>
    <row r="42" spans="1:20" s="762" customFormat="1" ht="15.75" customHeight="1" outlineLevel="1">
      <c r="A42" s="762" t="str">
        <f t="shared" si="0"/>
        <v/>
      </c>
      <c r="B42" s="1281" t="s">
        <v>958</v>
      </c>
      <c r="C42" s="374"/>
      <c r="D42" s="375"/>
      <c r="E42" s="374"/>
      <c r="F42" s="374"/>
      <c r="G42" s="40"/>
      <c r="H42" s="40"/>
      <c r="I42" s="40"/>
      <c r="J42" s="40"/>
      <c r="K42" s="808"/>
      <c r="L42" s="808"/>
      <c r="M42" s="808"/>
      <c r="N42" s="808"/>
      <c r="O42" s="808"/>
      <c r="P42" s="808"/>
      <c r="Q42" s="808"/>
      <c r="R42" s="808"/>
      <c r="S42" s="808"/>
      <c r="T42" s="865">
        <v>0</v>
      </c>
    </row>
    <row r="43" spans="1:20" s="762" customFormat="1" ht="15.75" customHeight="1" outlineLevel="1">
      <c r="A43" s="762" t="str">
        <f t="shared" si="0"/>
        <v/>
      </c>
      <c r="B43" s="1281" t="s">
        <v>959</v>
      </c>
      <c r="C43" s="374"/>
      <c r="D43" s="375"/>
      <c r="E43" s="374"/>
      <c r="F43" s="374"/>
      <c r="G43" s="40"/>
      <c r="H43" s="40"/>
      <c r="I43" s="40"/>
      <c r="J43" s="40"/>
      <c r="K43" s="808"/>
      <c r="L43" s="808"/>
      <c r="M43" s="808"/>
      <c r="N43" s="808"/>
      <c r="O43" s="808"/>
      <c r="P43" s="808"/>
      <c r="Q43" s="808"/>
      <c r="R43" s="808"/>
      <c r="S43" s="808"/>
      <c r="T43" s="865">
        <v>0</v>
      </c>
    </row>
    <row r="44" spans="1:20" s="762" customFormat="1" ht="15.75" customHeight="1" outlineLevel="1">
      <c r="A44" s="762" t="str">
        <f t="shared" si="0"/>
        <v/>
      </c>
      <c r="B44" s="1281" t="s">
        <v>960</v>
      </c>
      <c r="C44" s="374"/>
      <c r="D44" s="375"/>
      <c r="E44" s="374"/>
      <c r="F44" s="374"/>
      <c r="G44" s="40"/>
      <c r="H44" s="40"/>
      <c r="I44" s="40"/>
      <c r="J44" s="40"/>
      <c r="K44" s="808"/>
      <c r="L44" s="808"/>
      <c r="M44" s="808"/>
      <c r="N44" s="808"/>
      <c r="O44" s="808"/>
      <c r="P44" s="808"/>
      <c r="Q44" s="808"/>
      <c r="R44" s="808"/>
      <c r="S44" s="808"/>
      <c r="T44" s="865">
        <v>0</v>
      </c>
    </row>
    <row r="45" spans="1:20" s="762" customFormat="1" ht="15.75" customHeight="1" outlineLevel="1">
      <c r="A45" s="762" t="str">
        <f t="shared" si="0"/>
        <v/>
      </c>
      <c r="B45" s="1281" t="s">
        <v>961</v>
      </c>
      <c r="C45" s="374"/>
      <c r="D45" s="375"/>
      <c r="E45" s="374"/>
      <c r="F45" s="374"/>
      <c r="G45" s="40"/>
      <c r="H45" s="40"/>
      <c r="I45" s="40"/>
      <c r="J45" s="40"/>
      <c r="K45" s="808"/>
      <c r="L45" s="808"/>
      <c r="M45" s="808"/>
      <c r="N45" s="808"/>
      <c r="O45" s="808"/>
      <c r="P45" s="808"/>
      <c r="Q45" s="808"/>
      <c r="R45" s="808"/>
      <c r="S45" s="808"/>
      <c r="T45" s="865">
        <v>0</v>
      </c>
    </row>
    <row r="46" spans="1:20" s="762" customFormat="1" ht="15.75" customHeight="1" outlineLevel="1">
      <c r="A46" s="762" t="str">
        <f t="shared" si="0"/>
        <v/>
      </c>
      <c r="B46" s="1281" t="s">
        <v>962</v>
      </c>
      <c r="C46" s="374"/>
      <c r="D46" s="375"/>
      <c r="E46" s="374"/>
      <c r="F46" s="374"/>
      <c r="G46" s="40"/>
      <c r="H46" s="40"/>
      <c r="I46" s="40"/>
      <c r="J46" s="40"/>
      <c r="K46" s="808"/>
      <c r="L46" s="808"/>
      <c r="M46" s="808"/>
      <c r="N46" s="808"/>
      <c r="O46" s="808"/>
      <c r="P46" s="808"/>
      <c r="Q46" s="808"/>
      <c r="R46" s="808"/>
      <c r="S46" s="808"/>
      <c r="T46" s="865">
        <v>0</v>
      </c>
    </row>
    <row r="47" spans="1:20" s="762" customFormat="1" ht="15.75" customHeight="1" outlineLevel="1">
      <c r="A47" s="762" t="str">
        <f t="shared" si="0"/>
        <v/>
      </c>
      <c r="B47" s="1281" t="s">
        <v>963</v>
      </c>
      <c r="C47" s="374"/>
      <c r="D47" s="375"/>
      <c r="E47" s="374"/>
      <c r="F47" s="374"/>
      <c r="G47" s="40"/>
      <c r="H47" s="40"/>
      <c r="I47" s="40"/>
      <c r="J47" s="40"/>
      <c r="K47" s="808"/>
      <c r="L47" s="808"/>
      <c r="M47" s="808"/>
      <c r="N47" s="808"/>
      <c r="O47" s="808"/>
      <c r="P47" s="808"/>
      <c r="Q47" s="808"/>
      <c r="R47" s="808"/>
      <c r="S47" s="808"/>
      <c r="T47" s="865">
        <v>0</v>
      </c>
    </row>
    <row r="48" spans="1:20" s="762" customFormat="1" ht="15.75" customHeight="1" outlineLevel="1">
      <c r="A48" s="762" t="str">
        <f t="shared" si="0"/>
        <v/>
      </c>
      <c r="B48" s="1281" t="s">
        <v>964</v>
      </c>
      <c r="C48" s="374"/>
      <c r="D48" s="375"/>
      <c r="E48" s="374"/>
      <c r="F48" s="374"/>
      <c r="G48" s="40"/>
      <c r="H48" s="40"/>
      <c r="I48" s="40"/>
      <c r="J48" s="40"/>
      <c r="K48" s="808"/>
      <c r="L48" s="808"/>
      <c r="M48" s="808"/>
      <c r="N48" s="808"/>
      <c r="O48" s="808"/>
      <c r="P48" s="808"/>
      <c r="Q48" s="808"/>
      <c r="R48" s="808"/>
      <c r="S48" s="808"/>
      <c r="T48" s="865">
        <v>0</v>
      </c>
    </row>
    <row r="49" spans="1:20" s="762" customFormat="1" ht="15.75" customHeight="1" outlineLevel="1">
      <c r="A49" s="762" t="str">
        <f t="shared" si="0"/>
        <v/>
      </c>
      <c r="B49" s="1281" t="s">
        <v>965</v>
      </c>
      <c r="C49" s="374"/>
      <c r="D49" s="375"/>
      <c r="E49" s="374"/>
      <c r="F49" s="374"/>
      <c r="G49" s="40"/>
      <c r="H49" s="40"/>
      <c r="I49" s="40"/>
      <c r="J49" s="40"/>
      <c r="K49" s="808"/>
      <c r="L49" s="808"/>
      <c r="M49" s="808"/>
      <c r="N49" s="808"/>
      <c r="O49" s="808"/>
      <c r="P49" s="808"/>
      <c r="Q49" s="808"/>
      <c r="R49" s="808"/>
      <c r="S49" s="808"/>
      <c r="T49" s="865">
        <v>0</v>
      </c>
    </row>
    <row r="50" spans="1:20" s="762" customFormat="1" ht="15.75" customHeight="1" outlineLevel="1">
      <c r="A50" s="762" t="str">
        <f t="shared" si="0"/>
        <v/>
      </c>
      <c r="B50" s="1281" t="s">
        <v>966</v>
      </c>
      <c r="C50" s="374"/>
      <c r="D50" s="375"/>
      <c r="E50" s="374"/>
      <c r="F50" s="374"/>
      <c r="G50" s="40"/>
      <c r="H50" s="40"/>
      <c r="I50" s="40"/>
      <c r="J50" s="40"/>
      <c r="K50" s="808"/>
      <c r="L50" s="808"/>
      <c r="M50" s="808"/>
      <c r="N50" s="808"/>
      <c r="O50" s="808"/>
      <c r="P50" s="808"/>
      <c r="Q50" s="808"/>
      <c r="R50" s="808"/>
      <c r="S50" s="808"/>
      <c r="T50" s="865">
        <v>0</v>
      </c>
    </row>
    <row r="51" spans="1:20" s="762" customFormat="1" ht="15.75" customHeight="1" outlineLevel="1">
      <c r="A51" s="762" t="str">
        <f t="shared" si="0"/>
        <v/>
      </c>
      <c r="B51" s="1281" t="s">
        <v>967</v>
      </c>
      <c r="C51" s="374"/>
      <c r="D51" s="375"/>
      <c r="E51" s="374"/>
      <c r="F51" s="374"/>
      <c r="G51" s="40"/>
      <c r="H51" s="40"/>
      <c r="I51" s="40"/>
      <c r="J51" s="40"/>
      <c r="K51" s="808"/>
      <c r="L51" s="808"/>
      <c r="M51" s="808"/>
      <c r="N51" s="808"/>
      <c r="O51" s="808"/>
      <c r="P51" s="808"/>
      <c r="Q51" s="808"/>
      <c r="R51" s="808"/>
      <c r="S51" s="808"/>
      <c r="T51" s="865">
        <v>0</v>
      </c>
    </row>
    <row r="52" spans="1:20" s="762" customFormat="1" ht="15.75" customHeight="1" outlineLevel="1">
      <c r="A52" s="762" t="str">
        <f t="shared" si="0"/>
        <v/>
      </c>
      <c r="B52" s="1281" t="s">
        <v>968</v>
      </c>
      <c r="C52" s="374"/>
      <c r="D52" s="375"/>
      <c r="E52" s="374"/>
      <c r="F52" s="374"/>
      <c r="G52" s="40"/>
      <c r="H52" s="40"/>
      <c r="I52" s="40"/>
      <c r="J52" s="40"/>
      <c r="K52" s="808"/>
      <c r="L52" s="808"/>
      <c r="M52" s="808"/>
      <c r="N52" s="808"/>
      <c r="O52" s="808"/>
      <c r="P52" s="808"/>
      <c r="Q52" s="808"/>
      <c r="R52" s="808"/>
      <c r="S52" s="808"/>
      <c r="T52" s="865">
        <v>0</v>
      </c>
    </row>
    <row r="53" spans="1:20" s="762" customFormat="1" ht="15.75" customHeight="1" outlineLevel="1">
      <c r="A53" s="762" t="str">
        <f t="shared" si="0"/>
        <v/>
      </c>
      <c r="B53" s="376" t="s">
        <v>126</v>
      </c>
      <c r="C53" s="374"/>
      <c r="D53" s="374"/>
      <c r="E53" s="40"/>
      <c r="F53" s="374"/>
      <c r="G53" s="40"/>
      <c r="H53" s="40"/>
      <c r="I53" s="40"/>
      <c r="J53" s="40"/>
      <c r="K53" s="808"/>
      <c r="L53" s="808"/>
      <c r="M53" s="808"/>
      <c r="N53" s="808"/>
      <c r="O53" s="808"/>
      <c r="P53" s="808"/>
      <c r="Q53" s="808"/>
      <c r="R53" s="808"/>
      <c r="S53" s="808"/>
      <c r="T53" s="808"/>
    </row>
    <row r="54" spans="1:20" s="762" customFormat="1" ht="15.75" customHeight="1" outlineLevel="1" thickBot="1">
      <c r="A54" s="762" t="str">
        <f t="shared" si="0"/>
        <v/>
      </c>
      <c r="B54" s="376" t="s">
        <v>126</v>
      </c>
      <c r="C54" s="374"/>
      <c r="D54" s="374"/>
      <c r="E54" s="40"/>
      <c r="F54" s="374"/>
      <c r="G54" s="40"/>
      <c r="H54" s="40"/>
      <c r="I54" s="40"/>
      <c r="J54" s="40"/>
      <c r="K54" s="808"/>
      <c r="L54" s="808"/>
      <c r="M54" s="808"/>
      <c r="N54" s="808"/>
      <c r="O54" s="808"/>
      <c r="P54" s="808"/>
      <c r="Q54" s="808"/>
      <c r="R54" s="808"/>
      <c r="S54" s="808"/>
      <c r="T54" s="808"/>
    </row>
    <row r="55" spans="1:20" s="763" customFormat="1" ht="16.5" customHeight="1" thickBot="1">
      <c r="A55" s="762" t="str">
        <f t="shared" si="0"/>
        <v>Land Total</v>
      </c>
      <c r="B55" s="1282">
        <v>2</v>
      </c>
      <c r="C55" s="887"/>
      <c r="D55" s="887"/>
      <c r="E55" s="887"/>
      <c r="F55" s="888" t="s">
        <v>1224</v>
      </c>
      <c r="G55" s="889">
        <f t="shared" ref="G55:S55" si="1">SUBTOTAL(9,G18:G54)</f>
        <v>0</v>
      </c>
      <c r="H55" s="889">
        <f t="shared" si="1"/>
        <v>0</v>
      </c>
      <c r="I55" s="889">
        <f t="shared" si="1"/>
        <v>0</v>
      </c>
      <c r="J55" s="889">
        <f t="shared" si="1"/>
        <v>0</v>
      </c>
      <c r="K55" s="889">
        <f t="shared" si="1"/>
        <v>0</v>
      </c>
      <c r="L55" s="889">
        <f t="shared" si="1"/>
        <v>0</v>
      </c>
      <c r="M55" s="889">
        <f t="shared" si="1"/>
        <v>0</v>
      </c>
      <c r="N55" s="889">
        <f t="shared" si="1"/>
        <v>0</v>
      </c>
      <c r="O55" s="889">
        <f t="shared" si="1"/>
        <v>0</v>
      </c>
      <c r="P55" s="889">
        <f t="shared" si="1"/>
        <v>0</v>
      </c>
      <c r="Q55" s="889">
        <f t="shared" si="1"/>
        <v>0</v>
      </c>
      <c r="R55" s="889">
        <f t="shared" si="1"/>
        <v>0</v>
      </c>
      <c r="S55" s="889">
        <f t="shared" si="1"/>
        <v>0</v>
      </c>
      <c r="T55" s="889">
        <f t="shared" ref="T55" si="2">SUBTOTAL(9,T18:T54)</f>
        <v>0</v>
      </c>
    </row>
    <row r="56" spans="1:20" s="762" customFormat="1" ht="15.75" customHeight="1" outlineLevel="1">
      <c r="A56" s="762" t="str">
        <f t="shared" si="0"/>
        <v/>
      </c>
      <c r="B56" s="377"/>
      <c r="C56" s="378"/>
      <c r="D56" s="379"/>
      <c r="E56" s="378"/>
      <c r="F56" s="380"/>
      <c r="G56" s="41"/>
      <c r="H56" s="41"/>
      <c r="I56" s="41"/>
      <c r="J56" s="41"/>
      <c r="K56" s="41"/>
      <c r="L56" s="41"/>
      <c r="M56" s="41"/>
      <c r="N56" s="41"/>
      <c r="O56" s="41"/>
      <c r="P56" s="41"/>
      <c r="Q56" s="41"/>
      <c r="R56" s="41"/>
      <c r="S56" s="41"/>
      <c r="T56" s="41"/>
    </row>
    <row r="57" spans="1:20" s="762" customFormat="1" ht="15.75" customHeight="1" outlineLevel="1">
      <c r="A57" s="762" t="str">
        <f t="shared" si="0"/>
        <v/>
      </c>
      <c r="B57" s="377"/>
      <c r="C57" s="378"/>
      <c r="D57" s="379"/>
      <c r="E57" s="378"/>
      <c r="F57" s="380"/>
      <c r="G57" s="41"/>
      <c r="H57" s="41"/>
      <c r="I57" s="41"/>
      <c r="J57" s="41"/>
      <c r="K57" s="41"/>
      <c r="L57" s="41"/>
      <c r="M57" s="41"/>
      <c r="N57" s="41"/>
      <c r="O57" s="41"/>
      <c r="P57" s="41"/>
      <c r="Q57" s="41"/>
      <c r="R57" s="41"/>
      <c r="S57" s="41"/>
      <c r="T57" s="41"/>
    </row>
    <row r="58" spans="1:20" s="763" customFormat="1" ht="16.5" customHeight="1" outlineLevel="1" thickBot="1">
      <c r="A58" s="762" t="str">
        <f t="shared" si="0"/>
        <v>Construction in progress</v>
      </c>
      <c r="B58" s="1283">
        <v>3</v>
      </c>
      <c r="C58" s="381"/>
      <c r="D58" s="382"/>
      <c r="E58" s="381"/>
      <c r="F58" s="383" t="s">
        <v>1225</v>
      </c>
      <c r="G58" s="384"/>
      <c r="H58" s="384"/>
      <c r="I58" s="384"/>
      <c r="J58" s="384"/>
      <c r="K58" s="384"/>
      <c r="L58" s="384"/>
      <c r="M58" s="384"/>
      <c r="N58" s="384"/>
      <c r="O58" s="384"/>
      <c r="P58" s="384"/>
      <c r="Q58" s="384"/>
      <c r="R58" s="384"/>
      <c r="S58" s="384"/>
      <c r="T58" s="384"/>
    </row>
    <row r="59" spans="1:20" s="762" customFormat="1" ht="15.75" customHeight="1" outlineLevel="1">
      <c r="A59" s="762" t="str">
        <f t="shared" si="0"/>
        <v>AdjustmentsCWIP</v>
      </c>
      <c r="B59" s="377" t="s">
        <v>163</v>
      </c>
      <c r="C59" s="378"/>
      <c r="D59" s="385" t="s">
        <v>236</v>
      </c>
      <c r="E59" s="378"/>
      <c r="F59" s="386" t="s">
        <v>1226</v>
      </c>
      <c r="G59" s="808">
        <v>0</v>
      </c>
      <c r="H59" s="808">
        <v>0</v>
      </c>
      <c r="I59" s="808">
        <v>0</v>
      </c>
      <c r="J59" s="808">
        <v>0</v>
      </c>
      <c r="K59" s="808">
        <v>0</v>
      </c>
      <c r="L59" s="808">
        <v>0</v>
      </c>
      <c r="M59" s="808">
        <v>0</v>
      </c>
      <c r="N59" s="808">
        <v>0</v>
      </c>
      <c r="O59" s="808">
        <v>0</v>
      </c>
      <c r="P59" s="808">
        <v>0</v>
      </c>
      <c r="Q59" s="808">
        <v>0</v>
      </c>
      <c r="R59" s="808">
        <v>0</v>
      </c>
      <c r="S59" s="808">
        <v>0</v>
      </c>
      <c r="T59" s="865">
        <f>AVERAGE(G59:S59)</f>
        <v>0</v>
      </c>
    </row>
    <row r="60" spans="1:20" s="762" customFormat="1" ht="15.75" customHeight="1" outlineLevel="1" thickBot="1">
      <c r="B60" s="377" t="s">
        <v>165</v>
      </c>
      <c r="C60" s="378"/>
      <c r="D60" s="385"/>
      <c r="E60" s="378"/>
      <c r="F60" s="386" t="s">
        <v>1948</v>
      </c>
      <c r="G60" s="808">
        <v>0</v>
      </c>
      <c r="H60" s="808">
        <v>0</v>
      </c>
      <c r="I60" s="808">
        <v>0</v>
      </c>
      <c r="J60" s="808">
        <v>0</v>
      </c>
      <c r="K60" s="808">
        <v>0</v>
      </c>
      <c r="L60" s="808">
        <v>0</v>
      </c>
      <c r="M60" s="808">
        <v>0</v>
      </c>
      <c r="N60" s="808">
        <v>0</v>
      </c>
      <c r="O60" s="808">
        <v>0</v>
      </c>
      <c r="P60" s="808">
        <v>0</v>
      </c>
      <c r="Q60" s="808">
        <v>0</v>
      </c>
      <c r="R60" s="808">
        <v>0</v>
      </c>
      <c r="S60" s="808">
        <v>0</v>
      </c>
      <c r="T60" s="865">
        <f>AVERAGE(G60:S60)</f>
        <v>0</v>
      </c>
    </row>
    <row r="61" spans="1:20" s="763" customFormat="1" ht="16.5" customHeight="1" thickBot="1">
      <c r="A61" s="762" t="str">
        <f t="shared" si="0"/>
        <v>Construction in progress Total</v>
      </c>
      <c r="B61" s="1282">
        <v>4</v>
      </c>
      <c r="C61" s="887"/>
      <c r="D61" s="890"/>
      <c r="E61" s="887"/>
      <c r="F61" s="891" t="s">
        <v>1227</v>
      </c>
      <c r="G61" s="889">
        <f>SUBTOTAL(9,G59:G60)</f>
        <v>0</v>
      </c>
      <c r="H61" s="889">
        <f t="shared" ref="H61:T61" si="3">SUBTOTAL(9,H59:H60)</f>
        <v>0</v>
      </c>
      <c r="I61" s="889">
        <f t="shared" si="3"/>
        <v>0</v>
      </c>
      <c r="J61" s="889">
        <f t="shared" si="3"/>
        <v>0</v>
      </c>
      <c r="K61" s="889">
        <f t="shared" si="3"/>
        <v>0</v>
      </c>
      <c r="L61" s="889">
        <f t="shared" si="3"/>
        <v>0</v>
      </c>
      <c r="M61" s="889">
        <f t="shared" si="3"/>
        <v>0</v>
      </c>
      <c r="N61" s="889">
        <f t="shared" si="3"/>
        <v>0</v>
      </c>
      <c r="O61" s="889">
        <f t="shared" si="3"/>
        <v>0</v>
      </c>
      <c r="P61" s="889">
        <f t="shared" si="3"/>
        <v>0</v>
      </c>
      <c r="Q61" s="889">
        <f t="shared" si="3"/>
        <v>0</v>
      </c>
      <c r="R61" s="889">
        <f t="shared" si="3"/>
        <v>0</v>
      </c>
      <c r="S61" s="889">
        <f t="shared" si="3"/>
        <v>0</v>
      </c>
      <c r="T61" s="889">
        <f t="shared" si="3"/>
        <v>0</v>
      </c>
    </row>
    <row r="62" spans="1:20" s="762" customFormat="1" ht="16.5" customHeight="1" thickBot="1">
      <c r="A62" s="762" t="str">
        <f t="shared" si="0"/>
        <v/>
      </c>
      <c r="B62" s="377"/>
      <c r="C62" s="378"/>
      <c r="D62" s="378"/>
      <c r="E62" s="378"/>
      <c r="F62" s="240"/>
      <c r="G62" s="41"/>
      <c r="H62" s="41"/>
      <c r="I62" s="41"/>
      <c r="J62" s="41"/>
      <c r="K62" s="41"/>
      <c r="L62" s="41"/>
      <c r="M62" s="41"/>
      <c r="N62" s="41"/>
      <c r="O62" s="41"/>
      <c r="P62" s="41"/>
      <c r="Q62" s="41"/>
      <c r="R62" s="41"/>
      <c r="S62" s="41"/>
      <c r="T62" s="41"/>
    </row>
    <row r="63" spans="1:20" s="764" customFormat="1" ht="16.5" customHeight="1" thickBot="1">
      <c r="A63" s="762" t="str">
        <f t="shared" si="0"/>
        <v>Total capital assets not being depreciated</v>
      </c>
      <c r="B63" s="1282">
        <v>5</v>
      </c>
      <c r="C63" s="888"/>
      <c r="D63" s="890"/>
      <c r="E63" s="888" t="s">
        <v>1228</v>
      </c>
      <c r="F63" s="891"/>
      <c r="G63" s="892">
        <f t="shared" ref="G63:T63" si="4">G55+G61</f>
        <v>0</v>
      </c>
      <c r="H63" s="892">
        <f t="shared" si="4"/>
        <v>0</v>
      </c>
      <c r="I63" s="892">
        <f t="shared" si="4"/>
        <v>0</v>
      </c>
      <c r="J63" s="892">
        <f t="shared" si="4"/>
        <v>0</v>
      </c>
      <c r="K63" s="892">
        <f t="shared" si="4"/>
        <v>0</v>
      </c>
      <c r="L63" s="892">
        <f t="shared" si="4"/>
        <v>0</v>
      </c>
      <c r="M63" s="892">
        <f t="shared" si="4"/>
        <v>0</v>
      </c>
      <c r="N63" s="892">
        <f t="shared" si="4"/>
        <v>0</v>
      </c>
      <c r="O63" s="892">
        <f t="shared" si="4"/>
        <v>0</v>
      </c>
      <c r="P63" s="892">
        <f t="shared" si="4"/>
        <v>0</v>
      </c>
      <c r="Q63" s="892">
        <f t="shared" si="4"/>
        <v>0</v>
      </c>
      <c r="R63" s="892">
        <f t="shared" si="4"/>
        <v>0</v>
      </c>
      <c r="S63" s="892">
        <f t="shared" si="4"/>
        <v>0</v>
      </c>
      <c r="T63" s="892">
        <f t="shared" si="4"/>
        <v>0</v>
      </c>
    </row>
    <row r="64" spans="1:20" s="762" customFormat="1" ht="15.75" customHeight="1">
      <c r="A64" s="762" t="str">
        <f t="shared" si="0"/>
        <v/>
      </c>
      <c r="B64" s="377"/>
      <c r="C64" s="378"/>
      <c r="D64" s="387"/>
      <c r="E64" s="378"/>
      <c r="F64" s="240"/>
      <c r="G64" s="41"/>
      <c r="H64" s="41"/>
      <c r="I64" s="41"/>
      <c r="J64" s="41"/>
      <c r="K64" s="41"/>
      <c r="L64" s="41"/>
      <c r="M64" s="41"/>
      <c r="N64" s="41"/>
      <c r="O64" s="41"/>
      <c r="P64" s="41"/>
      <c r="Q64" s="41"/>
      <c r="R64" s="41"/>
      <c r="S64" s="41"/>
      <c r="T64" s="41"/>
    </row>
    <row r="65" spans="1:20" s="762" customFormat="1" ht="15.75" customHeight="1">
      <c r="A65" s="762" t="str">
        <f t="shared" si="0"/>
        <v/>
      </c>
      <c r="B65" s="377"/>
      <c r="C65" s="378"/>
      <c r="D65" s="387"/>
      <c r="E65" s="378"/>
      <c r="F65" s="240"/>
      <c r="G65" s="41"/>
      <c r="H65" s="41"/>
      <c r="I65" s="41"/>
      <c r="J65" s="41"/>
      <c r="K65" s="41"/>
      <c r="L65" s="41"/>
      <c r="M65" s="41"/>
      <c r="N65" s="41"/>
      <c r="O65" s="41"/>
      <c r="P65" s="41"/>
      <c r="Q65" s="41"/>
      <c r="R65" s="41"/>
      <c r="S65" s="41"/>
      <c r="T65" s="41"/>
    </row>
    <row r="66" spans="1:20" s="762" customFormat="1" ht="15.75" customHeight="1">
      <c r="A66" s="762" t="str">
        <f t="shared" si="0"/>
        <v/>
      </c>
      <c r="B66" s="377"/>
      <c r="C66" s="378"/>
      <c r="D66" s="387"/>
      <c r="E66" s="378"/>
      <c r="F66" s="240"/>
      <c r="G66" s="41"/>
      <c r="H66" s="41"/>
      <c r="I66" s="41"/>
      <c r="J66" s="41"/>
      <c r="K66" s="41"/>
      <c r="L66" s="41"/>
      <c r="M66" s="41"/>
      <c r="N66" s="41"/>
      <c r="O66" s="41"/>
      <c r="P66" s="41"/>
      <c r="Q66" s="41"/>
      <c r="R66" s="41"/>
      <c r="S66" s="41"/>
      <c r="T66" s="41"/>
    </row>
    <row r="67" spans="1:20" s="761" customFormat="1" ht="16.5" customHeight="1" thickBot="1">
      <c r="A67" s="762" t="str">
        <f t="shared" si="0"/>
        <v>Capital assets, being depreciated:</v>
      </c>
      <c r="B67" s="1284"/>
      <c r="C67" s="241"/>
      <c r="D67" s="242"/>
      <c r="E67" s="243" t="s">
        <v>1229</v>
      </c>
      <c r="F67" s="243"/>
      <c r="G67" s="388"/>
      <c r="H67" s="388"/>
      <c r="I67" s="388"/>
      <c r="J67" s="388"/>
      <c r="K67" s="388"/>
      <c r="L67" s="388"/>
      <c r="M67" s="388"/>
      <c r="N67" s="388"/>
      <c r="O67" s="388"/>
      <c r="P67" s="388"/>
      <c r="Q67" s="388"/>
      <c r="R67" s="388"/>
      <c r="S67" s="388"/>
      <c r="T67" s="388"/>
    </row>
    <row r="68" spans="1:20" s="762" customFormat="1" ht="15.75" customHeight="1" outlineLevel="1">
      <c r="A68" s="762" t="str">
        <f t="shared" si="0"/>
        <v/>
      </c>
      <c r="B68" s="377"/>
      <c r="C68" s="378"/>
      <c r="D68" s="387"/>
      <c r="E68" s="378"/>
      <c r="F68" s="240"/>
      <c r="G68" s="41"/>
      <c r="H68" s="41"/>
      <c r="I68" s="41"/>
      <c r="J68" s="41"/>
      <c r="K68" s="41"/>
      <c r="L68" s="41"/>
      <c r="M68" s="41"/>
      <c r="N68" s="41"/>
      <c r="O68" s="41"/>
      <c r="P68" s="41"/>
      <c r="Q68" s="41"/>
      <c r="R68" s="41"/>
      <c r="S68" s="41"/>
      <c r="T68" s="41"/>
    </row>
    <row r="69" spans="1:20" s="763" customFormat="1" ht="16.5" customHeight="1" outlineLevel="1" thickBot="1">
      <c r="A69" s="762" t="str">
        <f t="shared" si="0"/>
        <v>Production - Hydro</v>
      </c>
      <c r="B69" s="1283">
        <v>6</v>
      </c>
      <c r="C69" s="381"/>
      <c r="D69" s="382"/>
      <c r="E69" s="381"/>
      <c r="F69" s="383" t="s">
        <v>342</v>
      </c>
      <c r="G69" s="384"/>
      <c r="H69" s="384"/>
      <c r="I69" s="384"/>
      <c r="J69" s="384"/>
      <c r="K69" s="384"/>
      <c r="L69" s="384"/>
      <c r="M69" s="384"/>
      <c r="N69" s="384"/>
      <c r="O69" s="384"/>
      <c r="P69" s="384"/>
      <c r="Q69" s="384"/>
      <c r="R69" s="384"/>
      <c r="S69" s="384"/>
      <c r="T69" s="384"/>
    </row>
    <row r="70" spans="1:20" s="762" customFormat="1" ht="15.75" customHeight="1" outlineLevel="1">
      <c r="A70" s="762" t="str">
        <f t="shared" si="0"/>
        <v/>
      </c>
      <c r="B70" s="1281" t="s">
        <v>104</v>
      </c>
      <c r="C70" s="374"/>
      <c r="D70" s="375"/>
      <c r="E70" s="374"/>
      <c r="F70" s="374"/>
      <c r="G70" s="40"/>
      <c r="H70" s="40"/>
      <c r="I70" s="40"/>
      <c r="J70" s="40"/>
      <c r="K70" s="40"/>
      <c r="L70" s="40"/>
      <c r="M70" s="40"/>
      <c r="N70" s="40"/>
      <c r="O70" s="40"/>
      <c r="P70" s="40"/>
      <c r="Q70" s="40"/>
      <c r="R70" s="40"/>
      <c r="S70" s="40"/>
      <c r="T70" s="865">
        <v>0</v>
      </c>
    </row>
    <row r="71" spans="1:20" s="762" customFormat="1" ht="15.75" customHeight="1" outlineLevel="1">
      <c r="A71" s="762" t="str">
        <f t="shared" si="0"/>
        <v/>
      </c>
      <c r="B71" s="1281" t="s">
        <v>187</v>
      </c>
      <c r="C71" s="374"/>
      <c r="D71" s="375"/>
      <c r="E71" s="374"/>
      <c r="F71" s="374"/>
      <c r="G71" s="40"/>
      <c r="H71" s="40"/>
      <c r="I71" s="40"/>
      <c r="J71" s="40"/>
      <c r="K71" s="40"/>
      <c r="L71" s="40"/>
      <c r="M71" s="40"/>
      <c r="N71" s="40"/>
      <c r="O71" s="40"/>
      <c r="P71" s="40"/>
      <c r="Q71" s="40"/>
      <c r="R71" s="40"/>
      <c r="S71" s="40"/>
      <c r="T71" s="865">
        <v>0</v>
      </c>
    </row>
    <row r="72" spans="1:20" s="762" customFormat="1" ht="15.75" customHeight="1" outlineLevel="1">
      <c r="A72" s="762" t="str">
        <f t="shared" si="0"/>
        <v/>
      </c>
      <c r="B72" s="1281" t="s">
        <v>189</v>
      </c>
      <c r="C72" s="374"/>
      <c r="D72" s="375"/>
      <c r="E72" s="374"/>
      <c r="F72" s="374"/>
      <c r="G72" s="40"/>
      <c r="H72" s="40"/>
      <c r="I72" s="40"/>
      <c r="J72" s="40"/>
      <c r="K72" s="40"/>
      <c r="L72" s="40"/>
      <c r="M72" s="40"/>
      <c r="N72" s="40"/>
      <c r="O72" s="40"/>
      <c r="P72" s="40"/>
      <c r="Q72" s="40"/>
      <c r="R72" s="40"/>
      <c r="S72" s="40"/>
      <c r="T72" s="865">
        <v>0</v>
      </c>
    </row>
    <row r="73" spans="1:20" s="762" customFormat="1" ht="15.75" customHeight="1" outlineLevel="1">
      <c r="A73" s="762" t="str">
        <f t="shared" si="0"/>
        <v/>
      </c>
      <c r="B73" s="1281" t="s">
        <v>1230</v>
      </c>
      <c r="C73" s="374"/>
      <c r="D73" s="375"/>
      <c r="E73" s="374"/>
      <c r="F73" s="374"/>
      <c r="G73" s="40"/>
      <c r="H73" s="40"/>
      <c r="I73" s="40"/>
      <c r="J73" s="40"/>
      <c r="K73" s="40"/>
      <c r="L73" s="40"/>
      <c r="M73" s="40"/>
      <c r="N73" s="40"/>
      <c r="O73" s="40"/>
      <c r="P73" s="40"/>
      <c r="Q73" s="40"/>
      <c r="R73" s="40"/>
      <c r="S73" s="40"/>
      <c r="T73" s="865">
        <v>0</v>
      </c>
    </row>
    <row r="74" spans="1:20" s="762" customFormat="1" ht="15.75" customHeight="1" outlineLevel="1">
      <c r="A74" s="762" t="str">
        <f t="shared" si="0"/>
        <v/>
      </c>
      <c r="B74" s="1281" t="s">
        <v>1231</v>
      </c>
      <c r="C74" s="374"/>
      <c r="D74" s="375"/>
      <c r="E74" s="374"/>
      <c r="F74" s="374"/>
      <c r="G74" s="40"/>
      <c r="H74" s="40"/>
      <c r="I74" s="40"/>
      <c r="J74" s="40"/>
      <c r="K74" s="40"/>
      <c r="L74" s="40"/>
      <c r="M74" s="40"/>
      <c r="N74" s="40"/>
      <c r="O74" s="40"/>
      <c r="P74" s="40"/>
      <c r="Q74" s="40"/>
      <c r="R74" s="40"/>
      <c r="S74" s="40"/>
      <c r="T74" s="865">
        <v>0</v>
      </c>
    </row>
    <row r="75" spans="1:20" s="762" customFormat="1" ht="15.75" customHeight="1" outlineLevel="1">
      <c r="A75" s="762" t="str">
        <f t="shared" si="0"/>
        <v/>
      </c>
      <c r="B75" s="1281" t="s">
        <v>1232</v>
      </c>
      <c r="C75" s="374"/>
      <c r="D75" s="375"/>
      <c r="E75" s="374"/>
      <c r="F75" s="374"/>
      <c r="G75" s="40"/>
      <c r="H75" s="40"/>
      <c r="I75" s="40"/>
      <c r="J75" s="40"/>
      <c r="K75" s="40"/>
      <c r="L75" s="40"/>
      <c r="M75" s="40"/>
      <c r="N75" s="40"/>
      <c r="O75" s="40"/>
      <c r="P75" s="40"/>
      <c r="Q75" s="40"/>
      <c r="R75" s="40"/>
      <c r="S75" s="40"/>
      <c r="T75" s="865">
        <v>0</v>
      </c>
    </row>
    <row r="76" spans="1:20" s="762" customFormat="1" ht="15.75" customHeight="1" outlineLevel="1">
      <c r="A76" s="762" t="str">
        <f t="shared" si="0"/>
        <v/>
      </c>
      <c r="B76" s="1281" t="s">
        <v>1233</v>
      </c>
      <c r="C76" s="374"/>
      <c r="D76" s="375"/>
      <c r="E76" s="374"/>
      <c r="F76" s="374"/>
      <c r="G76" s="40"/>
      <c r="H76" s="40"/>
      <c r="I76" s="40"/>
      <c r="J76" s="40"/>
      <c r="K76" s="40"/>
      <c r="L76" s="40"/>
      <c r="M76" s="40"/>
      <c r="N76" s="40"/>
      <c r="O76" s="40"/>
      <c r="P76" s="40"/>
      <c r="Q76" s="40"/>
      <c r="R76" s="40"/>
      <c r="S76" s="40"/>
      <c r="T76" s="865">
        <v>0</v>
      </c>
    </row>
    <row r="77" spans="1:20" s="762" customFormat="1" ht="15.75" customHeight="1" outlineLevel="1">
      <c r="A77" s="762" t="str">
        <f t="shared" si="0"/>
        <v/>
      </c>
      <c r="B77" s="1281" t="s">
        <v>1234</v>
      </c>
      <c r="C77" s="374"/>
      <c r="D77" s="375"/>
      <c r="E77" s="374"/>
      <c r="F77" s="374"/>
      <c r="G77" s="40"/>
      <c r="H77" s="40"/>
      <c r="I77" s="40"/>
      <c r="J77" s="40"/>
      <c r="K77" s="40"/>
      <c r="L77" s="40"/>
      <c r="M77" s="40"/>
      <c r="N77" s="40"/>
      <c r="O77" s="40"/>
      <c r="P77" s="40"/>
      <c r="Q77" s="40"/>
      <c r="R77" s="40"/>
      <c r="S77" s="40"/>
      <c r="T77" s="865">
        <v>0</v>
      </c>
    </row>
    <row r="78" spans="1:20" s="762" customFormat="1" ht="15.75" customHeight="1" outlineLevel="1">
      <c r="A78" s="762" t="str">
        <f t="shared" si="0"/>
        <v/>
      </c>
      <c r="B78" s="1281" t="s">
        <v>1235</v>
      </c>
      <c r="C78" s="374"/>
      <c r="D78" s="375"/>
      <c r="E78" s="374"/>
      <c r="F78" s="374"/>
      <c r="G78" s="40"/>
      <c r="H78" s="40"/>
      <c r="I78" s="40"/>
      <c r="J78" s="40"/>
      <c r="K78" s="40"/>
      <c r="L78" s="40"/>
      <c r="M78" s="40"/>
      <c r="N78" s="40"/>
      <c r="O78" s="40"/>
      <c r="P78" s="40"/>
      <c r="Q78" s="40"/>
      <c r="R78" s="40"/>
      <c r="S78" s="40"/>
      <c r="T78" s="865">
        <v>0</v>
      </c>
    </row>
    <row r="79" spans="1:20" s="762" customFormat="1" ht="15.75" customHeight="1" outlineLevel="1">
      <c r="A79" s="762" t="str">
        <f t="shared" si="0"/>
        <v/>
      </c>
      <c r="B79" s="1281" t="s">
        <v>1236</v>
      </c>
      <c r="C79" s="374"/>
      <c r="D79" s="375"/>
      <c r="E79" s="374"/>
      <c r="F79" s="374"/>
      <c r="G79" s="40"/>
      <c r="H79" s="40"/>
      <c r="I79" s="40"/>
      <c r="J79" s="40"/>
      <c r="K79" s="40"/>
      <c r="L79" s="40"/>
      <c r="M79" s="40"/>
      <c r="N79" s="40"/>
      <c r="O79" s="40"/>
      <c r="P79" s="40"/>
      <c r="Q79" s="40"/>
      <c r="R79" s="40"/>
      <c r="S79" s="40"/>
      <c r="T79" s="865">
        <v>0</v>
      </c>
    </row>
    <row r="80" spans="1:20" s="762" customFormat="1" ht="15.75" customHeight="1" outlineLevel="1">
      <c r="A80" s="762" t="str">
        <f t="shared" si="0"/>
        <v/>
      </c>
      <c r="B80" s="1281" t="s">
        <v>1237</v>
      </c>
      <c r="C80" s="374"/>
      <c r="D80" s="375"/>
      <c r="E80" s="374"/>
      <c r="F80" s="374"/>
      <c r="G80" s="40"/>
      <c r="H80" s="40"/>
      <c r="I80" s="40"/>
      <c r="J80" s="40"/>
      <c r="K80" s="40"/>
      <c r="L80" s="40"/>
      <c r="M80" s="40"/>
      <c r="N80" s="40"/>
      <c r="O80" s="40"/>
      <c r="P80" s="40"/>
      <c r="Q80" s="40"/>
      <c r="R80" s="40"/>
      <c r="S80" s="40"/>
      <c r="T80" s="865">
        <v>0</v>
      </c>
    </row>
    <row r="81" spans="1:20" s="762" customFormat="1" ht="15.75" customHeight="1" outlineLevel="1">
      <c r="A81" s="762" t="str">
        <f t="shared" si="0"/>
        <v/>
      </c>
      <c r="B81" s="1281" t="s">
        <v>1238</v>
      </c>
      <c r="C81" s="374"/>
      <c r="D81" s="375"/>
      <c r="E81" s="374"/>
      <c r="F81" s="374"/>
      <c r="G81" s="40"/>
      <c r="H81" s="40"/>
      <c r="I81" s="40"/>
      <c r="J81" s="40"/>
      <c r="K81" s="40"/>
      <c r="L81" s="40"/>
      <c r="M81" s="40"/>
      <c r="N81" s="40"/>
      <c r="O81" s="40"/>
      <c r="P81" s="40"/>
      <c r="Q81" s="40"/>
      <c r="R81" s="40"/>
      <c r="S81" s="40"/>
      <c r="T81" s="865">
        <v>0</v>
      </c>
    </row>
    <row r="82" spans="1:20" s="762" customFormat="1" ht="15.75" customHeight="1" outlineLevel="1">
      <c r="A82" s="762" t="str">
        <f t="shared" si="0"/>
        <v/>
      </c>
      <c r="B82" s="1281" t="s">
        <v>1240</v>
      </c>
      <c r="C82" s="374"/>
      <c r="D82" s="375"/>
      <c r="E82" s="374"/>
      <c r="F82" s="374"/>
      <c r="G82" s="40"/>
      <c r="H82" s="40"/>
      <c r="I82" s="40"/>
      <c r="J82" s="40"/>
      <c r="K82" s="40"/>
      <c r="L82" s="40"/>
      <c r="M82" s="40"/>
      <c r="N82" s="40"/>
      <c r="O82" s="40"/>
      <c r="P82" s="40"/>
      <c r="Q82" s="40"/>
      <c r="R82" s="40"/>
      <c r="S82" s="40"/>
      <c r="T82" s="865">
        <v>0</v>
      </c>
    </row>
    <row r="83" spans="1:20" s="762" customFormat="1" ht="15.75" customHeight="1" outlineLevel="1">
      <c r="A83" s="762" t="str">
        <f t="shared" si="0"/>
        <v/>
      </c>
      <c r="B83" s="1281" t="s">
        <v>1239</v>
      </c>
      <c r="C83" s="374"/>
      <c r="D83" s="375"/>
      <c r="E83" s="374"/>
      <c r="F83" s="374"/>
      <c r="G83" s="40"/>
      <c r="H83" s="40"/>
      <c r="I83" s="40"/>
      <c r="J83" s="40"/>
      <c r="K83" s="40"/>
      <c r="L83" s="40"/>
      <c r="M83" s="40"/>
      <c r="N83" s="40"/>
      <c r="O83" s="40"/>
      <c r="P83" s="40"/>
      <c r="Q83" s="40"/>
      <c r="R83" s="40"/>
      <c r="S83" s="40"/>
      <c r="T83" s="865">
        <v>0</v>
      </c>
    </row>
    <row r="84" spans="1:20" s="762" customFormat="1" ht="15.75" customHeight="1" outlineLevel="1">
      <c r="A84" s="762" t="str">
        <f t="shared" si="0"/>
        <v/>
      </c>
      <c r="B84" s="1281" t="s">
        <v>1241</v>
      </c>
      <c r="C84" s="374"/>
      <c r="D84" s="375"/>
      <c r="E84" s="374"/>
      <c r="F84" s="374"/>
      <c r="G84" s="40"/>
      <c r="H84" s="40"/>
      <c r="I84" s="40"/>
      <c r="J84" s="40"/>
      <c r="K84" s="40"/>
      <c r="L84" s="40"/>
      <c r="M84" s="40"/>
      <c r="N84" s="40"/>
      <c r="O84" s="40"/>
      <c r="P84" s="40"/>
      <c r="Q84" s="40"/>
      <c r="R84" s="40"/>
      <c r="S84" s="40"/>
      <c r="T84" s="865">
        <v>0</v>
      </c>
    </row>
    <row r="85" spans="1:20" s="762" customFormat="1" ht="15.75" customHeight="1" outlineLevel="1">
      <c r="A85" s="762" t="str">
        <f t="shared" ref="A85:A148" si="5">CONCATENATE(D85,E85,F85)</f>
        <v/>
      </c>
      <c r="B85" s="1281" t="s">
        <v>1242</v>
      </c>
      <c r="C85" s="374"/>
      <c r="D85" s="375"/>
      <c r="E85" s="374"/>
      <c r="F85" s="374"/>
      <c r="G85" s="40"/>
      <c r="H85" s="40"/>
      <c r="I85" s="40"/>
      <c r="J85" s="40"/>
      <c r="K85" s="40"/>
      <c r="L85" s="40"/>
      <c r="M85" s="40"/>
      <c r="N85" s="40"/>
      <c r="O85" s="40"/>
      <c r="P85" s="40"/>
      <c r="Q85" s="40"/>
      <c r="R85" s="40"/>
      <c r="S85" s="40"/>
      <c r="T85" s="865">
        <v>0</v>
      </c>
    </row>
    <row r="86" spans="1:20" s="762" customFormat="1" ht="15.75" customHeight="1" outlineLevel="1">
      <c r="A86" s="762" t="str">
        <f t="shared" si="5"/>
        <v/>
      </c>
      <c r="B86" s="1281" t="s">
        <v>1243</v>
      </c>
      <c r="C86" s="374"/>
      <c r="D86" s="375"/>
      <c r="E86" s="374"/>
      <c r="F86" s="374"/>
      <c r="G86" s="40"/>
      <c r="H86" s="40"/>
      <c r="I86" s="40"/>
      <c r="J86" s="40"/>
      <c r="K86" s="40"/>
      <c r="L86" s="40"/>
      <c r="M86" s="40"/>
      <c r="N86" s="40"/>
      <c r="O86" s="40"/>
      <c r="P86" s="40"/>
      <c r="Q86" s="40"/>
      <c r="R86" s="40"/>
      <c r="S86" s="40"/>
      <c r="T86" s="865">
        <v>0</v>
      </c>
    </row>
    <row r="87" spans="1:20" s="762" customFormat="1" ht="15.75" customHeight="1" outlineLevel="1">
      <c r="A87" s="762" t="str">
        <f t="shared" si="5"/>
        <v/>
      </c>
      <c r="B87" s="1281" t="s">
        <v>1244</v>
      </c>
      <c r="C87" s="374"/>
      <c r="D87" s="375"/>
      <c r="E87" s="374"/>
      <c r="F87" s="374"/>
      <c r="G87" s="40"/>
      <c r="H87" s="40"/>
      <c r="I87" s="40"/>
      <c r="J87" s="40"/>
      <c r="K87" s="40"/>
      <c r="L87" s="40"/>
      <c r="M87" s="40"/>
      <c r="N87" s="40"/>
      <c r="O87" s="40"/>
      <c r="P87" s="40"/>
      <c r="Q87" s="40"/>
      <c r="R87" s="40"/>
      <c r="S87" s="40"/>
      <c r="T87" s="865">
        <v>0</v>
      </c>
    </row>
    <row r="88" spans="1:20" s="762" customFormat="1" ht="15.75" customHeight="1" outlineLevel="1">
      <c r="A88" s="762" t="str">
        <f t="shared" si="5"/>
        <v/>
      </c>
      <c r="B88" s="1281" t="s">
        <v>1245</v>
      </c>
      <c r="C88" s="374"/>
      <c r="D88" s="375"/>
      <c r="E88" s="374"/>
      <c r="F88" s="374"/>
      <c r="G88" s="40"/>
      <c r="H88" s="40"/>
      <c r="I88" s="40"/>
      <c r="J88" s="40"/>
      <c r="K88" s="40"/>
      <c r="L88" s="40"/>
      <c r="M88" s="40"/>
      <c r="N88" s="40"/>
      <c r="O88" s="40"/>
      <c r="P88" s="40"/>
      <c r="Q88" s="40"/>
      <c r="R88" s="40"/>
      <c r="S88" s="40"/>
      <c r="T88" s="865">
        <v>0</v>
      </c>
    </row>
    <row r="89" spans="1:20" s="762" customFormat="1" ht="15.75" customHeight="1" outlineLevel="1">
      <c r="A89" s="762" t="str">
        <f t="shared" si="5"/>
        <v/>
      </c>
      <c r="B89" s="1281" t="s">
        <v>1246</v>
      </c>
      <c r="C89" s="374"/>
      <c r="D89" s="375"/>
      <c r="E89" s="374"/>
      <c r="F89" s="374"/>
      <c r="G89" s="40"/>
      <c r="H89" s="40"/>
      <c r="I89" s="40"/>
      <c r="J89" s="40"/>
      <c r="K89" s="40"/>
      <c r="L89" s="40"/>
      <c r="M89" s="40"/>
      <c r="N89" s="40"/>
      <c r="O89" s="40"/>
      <c r="P89" s="40"/>
      <c r="Q89" s="40"/>
      <c r="R89" s="40"/>
      <c r="S89" s="40"/>
      <c r="T89" s="865">
        <v>0</v>
      </c>
    </row>
    <row r="90" spans="1:20" s="762" customFormat="1" ht="15.75" customHeight="1" outlineLevel="1">
      <c r="A90" s="762" t="str">
        <f t="shared" si="5"/>
        <v/>
      </c>
      <c r="B90" s="1281" t="s">
        <v>1247</v>
      </c>
      <c r="C90" s="374"/>
      <c r="D90" s="375"/>
      <c r="E90" s="374"/>
      <c r="F90" s="374"/>
      <c r="G90" s="40"/>
      <c r="H90" s="40"/>
      <c r="I90" s="40"/>
      <c r="J90" s="40"/>
      <c r="K90" s="40"/>
      <c r="L90" s="40"/>
      <c r="M90" s="40"/>
      <c r="N90" s="40"/>
      <c r="O90" s="40"/>
      <c r="P90" s="40"/>
      <c r="Q90" s="40"/>
      <c r="R90" s="40"/>
      <c r="S90" s="40"/>
      <c r="T90" s="865">
        <v>0</v>
      </c>
    </row>
    <row r="91" spans="1:20" s="762" customFormat="1" ht="15.75" customHeight="1" outlineLevel="1">
      <c r="A91" s="762" t="str">
        <f t="shared" si="5"/>
        <v/>
      </c>
      <c r="B91" s="1281" t="s">
        <v>1248</v>
      </c>
      <c r="C91" s="374"/>
      <c r="D91" s="375"/>
      <c r="E91" s="374"/>
      <c r="F91" s="374"/>
      <c r="G91" s="40"/>
      <c r="H91" s="40"/>
      <c r="I91" s="40"/>
      <c r="J91" s="40"/>
      <c r="K91" s="40"/>
      <c r="L91" s="40"/>
      <c r="M91" s="40"/>
      <c r="N91" s="40"/>
      <c r="O91" s="40"/>
      <c r="P91" s="40"/>
      <c r="Q91" s="40"/>
      <c r="R91" s="40"/>
      <c r="S91" s="40"/>
      <c r="T91" s="865">
        <v>0</v>
      </c>
    </row>
    <row r="92" spans="1:20" s="762" customFormat="1" ht="15.75" customHeight="1" outlineLevel="1">
      <c r="A92" s="762" t="str">
        <f t="shared" si="5"/>
        <v/>
      </c>
      <c r="B92" s="1281" t="s">
        <v>1249</v>
      </c>
      <c r="C92" s="374"/>
      <c r="D92" s="375"/>
      <c r="E92" s="374"/>
      <c r="F92" s="374"/>
      <c r="G92" s="40"/>
      <c r="H92" s="40"/>
      <c r="I92" s="40"/>
      <c r="J92" s="40"/>
      <c r="K92" s="40"/>
      <c r="L92" s="40"/>
      <c r="M92" s="40"/>
      <c r="N92" s="40"/>
      <c r="O92" s="40"/>
      <c r="P92" s="40"/>
      <c r="Q92" s="40"/>
      <c r="R92" s="40"/>
      <c r="S92" s="40"/>
      <c r="T92" s="865">
        <v>0</v>
      </c>
    </row>
    <row r="93" spans="1:20" s="762" customFormat="1" ht="15.75" customHeight="1" outlineLevel="1">
      <c r="A93" s="762" t="str">
        <f t="shared" si="5"/>
        <v/>
      </c>
      <c r="B93" s="1281" t="s">
        <v>1250</v>
      </c>
      <c r="C93" s="374"/>
      <c r="D93" s="375"/>
      <c r="E93" s="374"/>
      <c r="F93" s="374"/>
      <c r="G93" s="40"/>
      <c r="H93" s="40"/>
      <c r="I93" s="40"/>
      <c r="J93" s="40"/>
      <c r="K93" s="40"/>
      <c r="L93" s="40"/>
      <c r="M93" s="40"/>
      <c r="N93" s="40"/>
      <c r="O93" s="40"/>
      <c r="P93" s="40"/>
      <c r="Q93" s="40"/>
      <c r="R93" s="40"/>
      <c r="S93" s="40"/>
      <c r="T93" s="865">
        <v>0</v>
      </c>
    </row>
    <row r="94" spans="1:20" s="762" customFormat="1" ht="15.75" customHeight="1" outlineLevel="1">
      <c r="A94" s="762" t="str">
        <f t="shared" si="5"/>
        <v/>
      </c>
      <c r="B94" s="1281" t="s">
        <v>1251</v>
      </c>
      <c r="C94" s="374"/>
      <c r="D94" s="375"/>
      <c r="E94" s="374"/>
      <c r="F94" s="374"/>
      <c r="G94" s="40"/>
      <c r="H94" s="40"/>
      <c r="I94" s="40"/>
      <c r="J94" s="40"/>
      <c r="K94" s="40"/>
      <c r="L94" s="40"/>
      <c r="M94" s="40"/>
      <c r="N94" s="40"/>
      <c r="O94" s="40"/>
      <c r="P94" s="40"/>
      <c r="Q94" s="40"/>
      <c r="R94" s="40"/>
      <c r="S94" s="40"/>
      <c r="T94" s="865">
        <v>0</v>
      </c>
    </row>
    <row r="95" spans="1:20" s="762" customFormat="1" ht="15.75" customHeight="1" outlineLevel="1">
      <c r="A95" s="762" t="str">
        <f t="shared" si="5"/>
        <v/>
      </c>
      <c r="B95" s="1281" t="s">
        <v>1252</v>
      </c>
      <c r="C95" s="374"/>
      <c r="D95" s="375"/>
      <c r="E95" s="374"/>
      <c r="F95" s="374"/>
      <c r="G95" s="40"/>
      <c r="H95" s="40"/>
      <c r="I95" s="40"/>
      <c r="J95" s="40"/>
      <c r="K95" s="40"/>
      <c r="L95" s="40"/>
      <c r="M95" s="40"/>
      <c r="N95" s="40"/>
      <c r="O95" s="40"/>
      <c r="P95" s="40"/>
      <c r="Q95" s="40"/>
      <c r="R95" s="40"/>
      <c r="S95" s="40"/>
      <c r="T95" s="865">
        <v>0</v>
      </c>
    </row>
    <row r="96" spans="1:20" s="762" customFormat="1" ht="15.75" customHeight="1" outlineLevel="1">
      <c r="A96" s="762" t="str">
        <f t="shared" si="5"/>
        <v/>
      </c>
      <c r="B96" s="1281" t="s">
        <v>1253</v>
      </c>
      <c r="C96" s="374"/>
      <c r="D96" s="375"/>
      <c r="E96" s="374"/>
      <c r="F96" s="374"/>
      <c r="G96" s="40"/>
      <c r="H96" s="40"/>
      <c r="I96" s="40"/>
      <c r="J96" s="40"/>
      <c r="K96" s="40"/>
      <c r="L96" s="40"/>
      <c r="M96" s="40"/>
      <c r="N96" s="40"/>
      <c r="O96" s="40"/>
      <c r="P96" s="40"/>
      <c r="Q96" s="40"/>
      <c r="R96" s="40"/>
      <c r="S96" s="40"/>
      <c r="T96" s="865">
        <v>0</v>
      </c>
    </row>
    <row r="97" spans="1:20" s="762" customFormat="1" ht="15.75" customHeight="1" outlineLevel="1">
      <c r="A97" s="762" t="str">
        <f t="shared" si="5"/>
        <v/>
      </c>
      <c r="B97" s="1281" t="s">
        <v>1254</v>
      </c>
      <c r="C97" s="374"/>
      <c r="D97" s="375"/>
      <c r="E97" s="374"/>
      <c r="F97" s="374"/>
      <c r="G97" s="40"/>
      <c r="H97" s="40"/>
      <c r="I97" s="40"/>
      <c r="J97" s="40"/>
      <c r="K97" s="40"/>
      <c r="L97" s="40"/>
      <c r="M97" s="40"/>
      <c r="N97" s="40"/>
      <c r="O97" s="40"/>
      <c r="P97" s="40"/>
      <c r="Q97" s="40"/>
      <c r="R97" s="40"/>
      <c r="S97" s="40"/>
      <c r="T97" s="865">
        <v>0</v>
      </c>
    </row>
    <row r="98" spans="1:20" s="762" customFormat="1" ht="15.75" customHeight="1" outlineLevel="1">
      <c r="A98" s="762" t="str">
        <f t="shared" si="5"/>
        <v/>
      </c>
      <c r="B98" s="1281" t="s">
        <v>1255</v>
      </c>
      <c r="C98" s="374"/>
      <c r="D98" s="375"/>
      <c r="E98" s="374"/>
      <c r="F98" s="374"/>
      <c r="G98" s="40"/>
      <c r="H98" s="40"/>
      <c r="I98" s="40"/>
      <c r="J98" s="40"/>
      <c r="K98" s="40"/>
      <c r="L98" s="40"/>
      <c r="M98" s="40"/>
      <c r="N98" s="40"/>
      <c r="O98" s="40"/>
      <c r="P98" s="40"/>
      <c r="Q98" s="40"/>
      <c r="R98" s="40"/>
      <c r="S98" s="40"/>
      <c r="T98" s="865">
        <v>0</v>
      </c>
    </row>
    <row r="99" spans="1:20" s="762" customFormat="1" ht="15.75" customHeight="1" outlineLevel="1">
      <c r="A99" s="762" t="str">
        <f t="shared" si="5"/>
        <v/>
      </c>
      <c r="B99" s="1281" t="s">
        <v>1256</v>
      </c>
      <c r="C99" s="374"/>
      <c r="D99" s="375"/>
      <c r="E99" s="374"/>
      <c r="F99" s="374"/>
      <c r="G99" s="40"/>
      <c r="H99" s="40"/>
      <c r="I99" s="40"/>
      <c r="J99" s="40"/>
      <c r="K99" s="40"/>
      <c r="L99" s="40"/>
      <c r="M99" s="40"/>
      <c r="N99" s="40"/>
      <c r="O99" s="40"/>
      <c r="P99" s="40"/>
      <c r="Q99" s="40"/>
      <c r="R99" s="40"/>
      <c r="S99" s="40"/>
      <c r="T99" s="865">
        <v>0</v>
      </c>
    </row>
    <row r="100" spans="1:20" s="762" customFormat="1" ht="15.75" customHeight="1" outlineLevel="1">
      <c r="A100" s="762" t="str">
        <f t="shared" si="5"/>
        <v/>
      </c>
      <c r="B100" s="1281" t="s">
        <v>1257</v>
      </c>
      <c r="C100" s="374"/>
      <c r="D100" s="375"/>
      <c r="E100" s="374"/>
      <c r="F100" s="374"/>
      <c r="G100" s="40"/>
      <c r="H100" s="40"/>
      <c r="I100" s="40"/>
      <c r="J100" s="40"/>
      <c r="K100" s="40"/>
      <c r="L100" s="40"/>
      <c r="M100" s="40"/>
      <c r="N100" s="40"/>
      <c r="O100" s="40"/>
      <c r="P100" s="40"/>
      <c r="Q100" s="40"/>
      <c r="R100" s="40"/>
      <c r="S100" s="40"/>
      <c r="T100" s="865">
        <v>0</v>
      </c>
    </row>
    <row r="101" spans="1:20" s="762" customFormat="1" ht="15.75" customHeight="1" outlineLevel="1">
      <c r="A101" s="762" t="str">
        <f t="shared" si="5"/>
        <v/>
      </c>
      <c r="B101" s="1281" t="s">
        <v>1258</v>
      </c>
      <c r="C101" s="374"/>
      <c r="D101" s="375"/>
      <c r="E101" s="374"/>
      <c r="F101" s="374"/>
      <c r="G101" s="40"/>
      <c r="H101" s="40"/>
      <c r="I101" s="40"/>
      <c r="J101" s="40"/>
      <c r="K101" s="40"/>
      <c r="L101" s="40"/>
      <c r="M101" s="40"/>
      <c r="N101" s="40"/>
      <c r="O101" s="40"/>
      <c r="P101" s="40"/>
      <c r="Q101" s="40"/>
      <c r="R101" s="40"/>
      <c r="S101" s="40"/>
      <c r="T101" s="865">
        <v>0</v>
      </c>
    </row>
    <row r="102" spans="1:20" s="762" customFormat="1" ht="15.75" customHeight="1" outlineLevel="1">
      <c r="A102" s="762" t="str">
        <f>CONCATENATE(D102,E102,F102)</f>
        <v/>
      </c>
      <c r="B102" s="1281" t="s">
        <v>1259</v>
      </c>
      <c r="C102" s="374"/>
      <c r="D102" s="389"/>
      <c r="E102" s="374"/>
      <c r="F102" s="390"/>
      <c r="G102" s="40"/>
      <c r="H102" s="40"/>
      <c r="I102" s="40"/>
      <c r="J102" s="40"/>
      <c r="K102" s="40"/>
      <c r="L102" s="40"/>
      <c r="M102" s="40"/>
      <c r="N102" s="40"/>
      <c r="O102" s="40"/>
      <c r="P102" s="40"/>
      <c r="Q102" s="40"/>
      <c r="R102" s="40"/>
      <c r="S102" s="40"/>
      <c r="T102" s="865">
        <v>0</v>
      </c>
    </row>
    <row r="103" spans="1:20" s="762" customFormat="1" ht="15.75" customHeight="1" outlineLevel="1">
      <c r="A103" s="762" t="str">
        <f t="shared" ref="A103:A104" si="6">CONCATENATE(D103,E103,F103)</f>
        <v/>
      </c>
      <c r="B103" s="376" t="s">
        <v>126</v>
      </c>
      <c r="C103" s="374"/>
      <c r="D103" s="374"/>
      <c r="E103" s="40"/>
      <c r="F103" s="374"/>
      <c r="G103" s="40"/>
      <c r="H103" s="40"/>
      <c r="I103" s="40"/>
      <c r="J103" s="40"/>
      <c r="K103" s="40"/>
      <c r="L103" s="40"/>
      <c r="M103" s="40"/>
      <c r="N103" s="40"/>
      <c r="O103" s="40"/>
      <c r="P103" s="40"/>
      <c r="Q103" s="40"/>
      <c r="R103" s="40"/>
      <c r="S103" s="40"/>
      <c r="T103" s="40"/>
    </row>
    <row r="104" spans="1:20" s="762" customFormat="1" ht="15.75" customHeight="1" outlineLevel="1" thickBot="1">
      <c r="A104" s="762" t="str">
        <f t="shared" si="6"/>
        <v/>
      </c>
      <c r="B104" s="376" t="s">
        <v>126</v>
      </c>
      <c r="C104" s="374"/>
      <c r="D104" s="374"/>
      <c r="E104" s="40"/>
      <c r="F104" s="374"/>
      <c r="G104" s="40"/>
      <c r="H104" s="40"/>
      <c r="I104" s="40"/>
      <c r="J104" s="40"/>
      <c r="K104" s="40"/>
      <c r="L104" s="40"/>
      <c r="M104" s="40"/>
      <c r="N104" s="40"/>
      <c r="O104" s="40"/>
      <c r="P104" s="40"/>
      <c r="Q104" s="40"/>
      <c r="R104" s="40"/>
      <c r="S104" s="40"/>
      <c r="T104" s="40"/>
    </row>
    <row r="105" spans="1:20" s="763" customFormat="1" ht="16.5" customHeight="1" thickBot="1">
      <c r="A105" s="762" t="str">
        <f t="shared" si="5"/>
        <v>Production - Hydro Total</v>
      </c>
      <c r="B105" s="1282">
        <v>7</v>
      </c>
      <c r="C105" s="887"/>
      <c r="D105" s="887"/>
      <c r="E105" s="887"/>
      <c r="F105" s="891" t="s">
        <v>1260</v>
      </c>
      <c r="G105" s="889">
        <f t="shared" ref="G105:S105" si="7">SUBTOTAL(9,G70:G104)</f>
        <v>0</v>
      </c>
      <c r="H105" s="889">
        <f t="shared" si="7"/>
        <v>0</v>
      </c>
      <c r="I105" s="889">
        <f t="shared" si="7"/>
        <v>0</v>
      </c>
      <c r="J105" s="889">
        <f t="shared" si="7"/>
        <v>0</v>
      </c>
      <c r="K105" s="889">
        <f t="shared" si="7"/>
        <v>0</v>
      </c>
      <c r="L105" s="889">
        <f t="shared" si="7"/>
        <v>0</v>
      </c>
      <c r="M105" s="889">
        <f t="shared" si="7"/>
        <v>0</v>
      </c>
      <c r="N105" s="889">
        <f t="shared" si="7"/>
        <v>0</v>
      </c>
      <c r="O105" s="889">
        <f t="shared" si="7"/>
        <v>0</v>
      </c>
      <c r="P105" s="889">
        <f t="shared" si="7"/>
        <v>0</v>
      </c>
      <c r="Q105" s="889">
        <f t="shared" si="7"/>
        <v>0</v>
      </c>
      <c r="R105" s="889">
        <f t="shared" si="7"/>
        <v>0</v>
      </c>
      <c r="S105" s="889">
        <f t="shared" si="7"/>
        <v>0</v>
      </c>
      <c r="T105" s="889">
        <f t="shared" ref="T105" si="8">SUBTOTAL(9,T70:T104)</f>
        <v>0</v>
      </c>
    </row>
    <row r="106" spans="1:20" s="762" customFormat="1" ht="15.75" customHeight="1" outlineLevel="1">
      <c r="A106" s="762" t="str">
        <f t="shared" si="5"/>
        <v/>
      </c>
      <c r="B106" s="377"/>
      <c r="C106" s="378"/>
      <c r="D106" s="387"/>
      <c r="E106" s="378"/>
      <c r="F106" s="240"/>
      <c r="G106" s="41"/>
      <c r="H106" s="41"/>
      <c r="I106" s="41"/>
      <c r="J106" s="41"/>
      <c r="K106" s="41"/>
      <c r="L106" s="41"/>
      <c r="M106" s="41"/>
      <c r="N106" s="41"/>
      <c r="O106" s="41"/>
      <c r="P106" s="41"/>
      <c r="Q106" s="41"/>
      <c r="R106" s="41"/>
      <c r="S106" s="41"/>
      <c r="T106" s="41"/>
    </row>
    <row r="107" spans="1:20" s="762" customFormat="1" ht="15.75" customHeight="1" outlineLevel="1">
      <c r="A107" s="762" t="str">
        <f t="shared" si="5"/>
        <v/>
      </c>
      <c r="B107" s="377"/>
      <c r="C107" s="378"/>
      <c r="D107" s="387"/>
      <c r="E107" s="378"/>
      <c r="F107" s="240"/>
      <c r="G107" s="41"/>
      <c r="H107" s="41"/>
      <c r="I107" s="41"/>
      <c r="J107" s="41"/>
      <c r="K107" s="41"/>
      <c r="L107" s="41"/>
      <c r="M107" s="41"/>
      <c r="N107" s="41"/>
      <c r="O107" s="41"/>
      <c r="P107" s="41"/>
      <c r="Q107" s="41"/>
      <c r="R107" s="41"/>
      <c r="S107" s="41"/>
      <c r="T107" s="41"/>
    </row>
    <row r="108" spans="1:20" s="763" customFormat="1" ht="16.5" customHeight="1" outlineLevel="1" thickBot="1">
      <c r="A108" s="762" t="str">
        <f t="shared" si="5"/>
        <v>Production - Gas turbine/combined cycle</v>
      </c>
      <c r="B108" s="1283">
        <v>8</v>
      </c>
      <c r="C108" s="381"/>
      <c r="D108" s="382"/>
      <c r="E108" s="381"/>
      <c r="F108" s="383" t="s">
        <v>1261</v>
      </c>
      <c r="G108" s="384"/>
      <c r="H108" s="384"/>
      <c r="I108" s="384"/>
      <c r="J108" s="384"/>
      <c r="K108" s="384"/>
      <c r="L108" s="384"/>
      <c r="M108" s="384"/>
      <c r="N108" s="384"/>
      <c r="O108" s="384"/>
      <c r="P108" s="384"/>
      <c r="Q108" s="384"/>
      <c r="R108" s="384"/>
      <c r="S108" s="384"/>
      <c r="T108" s="384"/>
    </row>
    <row r="109" spans="1:20" s="762" customFormat="1" ht="15.75" customHeight="1" outlineLevel="1">
      <c r="A109" s="762" t="str">
        <f t="shared" si="5"/>
        <v/>
      </c>
      <c r="B109" s="1281" t="s">
        <v>1150</v>
      </c>
      <c r="C109" s="374"/>
      <c r="D109" s="375"/>
      <c r="E109" s="374"/>
      <c r="F109" s="374"/>
      <c r="G109" s="40"/>
      <c r="H109" s="40"/>
      <c r="I109" s="40"/>
      <c r="J109" s="40"/>
      <c r="K109" s="40"/>
      <c r="L109" s="40"/>
      <c r="M109" s="40"/>
      <c r="N109" s="40"/>
      <c r="O109" s="40"/>
      <c r="P109" s="40"/>
      <c r="Q109" s="40"/>
      <c r="R109" s="40"/>
      <c r="S109" s="40"/>
      <c r="T109" s="153">
        <v>0</v>
      </c>
    </row>
    <row r="110" spans="1:20" s="762" customFormat="1" ht="15.75" customHeight="1" outlineLevel="1">
      <c r="A110" s="762" t="str">
        <f t="shared" si="5"/>
        <v/>
      </c>
      <c r="B110" s="1281" t="s">
        <v>1151</v>
      </c>
      <c r="C110" s="374"/>
      <c r="D110" s="375"/>
      <c r="E110" s="374"/>
      <c r="F110" s="374"/>
      <c r="G110" s="40"/>
      <c r="H110" s="40"/>
      <c r="I110" s="40"/>
      <c r="J110" s="40"/>
      <c r="K110" s="40"/>
      <c r="L110" s="40"/>
      <c r="M110" s="40"/>
      <c r="N110" s="40"/>
      <c r="O110" s="40"/>
      <c r="P110" s="40"/>
      <c r="Q110" s="40"/>
      <c r="R110" s="40"/>
      <c r="S110" s="40"/>
      <c r="T110" s="153">
        <v>0</v>
      </c>
    </row>
    <row r="111" spans="1:20" s="762" customFormat="1" ht="15.75" customHeight="1" outlineLevel="1">
      <c r="A111" s="762" t="str">
        <f t="shared" si="5"/>
        <v/>
      </c>
      <c r="B111" s="1281" t="s">
        <v>1152</v>
      </c>
      <c r="C111" s="374"/>
      <c r="D111" s="375"/>
      <c r="E111" s="374"/>
      <c r="F111" s="374"/>
      <c r="G111" s="40"/>
      <c r="H111" s="40"/>
      <c r="I111" s="40"/>
      <c r="J111" s="40"/>
      <c r="K111" s="40"/>
      <c r="L111" s="40"/>
      <c r="M111" s="40"/>
      <c r="N111" s="40"/>
      <c r="O111" s="40"/>
      <c r="P111" s="40"/>
      <c r="Q111" s="40"/>
      <c r="R111" s="40"/>
      <c r="S111" s="40"/>
      <c r="T111" s="153">
        <v>0</v>
      </c>
    </row>
    <row r="112" spans="1:20" s="762" customFormat="1" ht="15.75" customHeight="1" outlineLevel="1">
      <c r="A112" s="762" t="str">
        <f t="shared" si="5"/>
        <v/>
      </c>
      <c r="B112" s="1281" t="s">
        <v>1153</v>
      </c>
      <c r="C112" s="374"/>
      <c r="D112" s="375"/>
      <c r="E112" s="374"/>
      <c r="F112" s="374"/>
      <c r="G112" s="40"/>
      <c r="H112" s="40"/>
      <c r="I112" s="40"/>
      <c r="J112" s="40"/>
      <c r="K112" s="40"/>
      <c r="L112" s="40"/>
      <c r="M112" s="40"/>
      <c r="N112" s="40"/>
      <c r="O112" s="40"/>
      <c r="P112" s="40"/>
      <c r="Q112" s="40"/>
      <c r="R112" s="40"/>
      <c r="S112" s="40"/>
      <c r="T112" s="153">
        <v>0</v>
      </c>
    </row>
    <row r="113" spans="1:20" s="762" customFormat="1" ht="15.75" customHeight="1" outlineLevel="1">
      <c r="A113" s="762" t="str">
        <f t="shared" si="5"/>
        <v/>
      </c>
      <c r="B113" s="1281" t="s">
        <v>1154</v>
      </c>
      <c r="C113" s="374"/>
      <c r="D113" s="375"/>
      <c r="E113" s="374"/>
      <c r="F113" s="374"/>
      <c r="G113" s="40"/>
      <c r="H113" s="40"/>
      <c r="I113" s="40"/>
      <c r="J113" s="40"/>
      <c r="K113" s="40"/>
      <c r="L113" s="40"/>
      <c r="M113" s="40"/>
      <c r="N113" s="40"/>
      <c r="O113" s="40"/>
      <c r="P113" s="40"/>
      <c r="Q113" s="40"/>
      <c r="R113" s="40"/>
      <c r="S113" s="40"/>
      <c r="T113" s="153">
        <v>0</v>
      </c>
    </row>
    <row r="114" spans="1:20" s="762" customFormat="1" ht="15.75" customHeight="1" outlineLevel="1">
      <c r="A114" s="762" t="str">
        <f t="shared" si="5"/>
        <v/>
      </c>
      <c r="B114" s="1281" t="s">
        <v>1262</v>
      </c>
      <c r="C114" s="374"/>
      <c r="D114" s="375"/>
      <c r="E114" s="374"/>
      <c r="F114" s="374"/>
      <c r="G114" s="40"/>
      <c r="H114" s="40"/>
      <c r="I114" s="40"/>
      <c r="J114" s="40"/>
      <c r="K114" s="40"/>
      <c r="L114" s="40"/>
      <c r="M114" s="40"/>
      <c r="N114" s="40"/>
      <c r="O114" s="40"/>
      <c r="P114" s="40"/>
      <c r="Q114" s="40"/>
      <c r="R114" s="40"/>
      <c r="S114" s="40"/>
      <c r="T114" s="153">
        <v>0</v>
      </c>
    </row>
    <row r="115" spans="1:20" s="762" customFormat="1" ht="15.75" customHeight="1" outlineLevel="1">
      <c r="A115" s="762" t="str">
        <f t="shared" si="5"/>
        <v/>
      </c>
      <c r="B115" s="1281" t="s">
        <v>1263</v>
      </c>
      <c r="C115" s="374"/>
      <c r="D115" s="375"/>
      <c r="E115" s="374"/>
      <c r="F115" s="374"/>
      <c r="G115" s="40"/>
      <c r="H115" s="40"/>
      <c r="I115" s="40"/>
      <c r="J115" s="40"/>
      <c r="K115" s="40"/>
      <c r="L115" s="40"/>
      <c r="M115" s="40"/>
      <c r="N115" s="40"/>
      <c r="O115" s="40"/>
      <c r="P115" s="40"/>
      <c r="Q115" s="40"/>
      <c r="R115" s="40"/>
      <c r="S115" s="40"/>
      <c r="T115" s="153">
        <v>0</v>
      </c>
    </row>
    <row r="116" spans="1:20" s="762" customFormat="1" ht="15.75" customHeight="1" outlineLevel="1">
      <c r="A116" s="762" t="str">
        <f t="shared" si="5"/>
        <v/>
      </c>
      <c r="B116" s="1281" t="s">
        <v>1264</v>
      </c>
      <c r="C116" s="374"/>
      <c r="D116" s="375"/>
      <c r="E116" s="374"/>
      <c r="F116" s="374"/>
      <c r="G116" s="40"/>
      <c r="H116" s="40"/>
      <c r="I116" s="40"/>
      <c r="J116" s="40"/>
      <c r="K116" s="40"/>
      <c r="L116" s="40"/>
      <c r="M116" s="40"/>
      <c r="N116" s="40"/>
      <c r="O116" s="40"/>
      <c r="P116" s="40"/>
      <c r="Q116" s="40"/>
      <c r="R116" s="40"/>
      <c r="S116" s="40"/>
      <c r="T116" s="153">
        <v>0</v>
      </c>
    </row>
    <row r="117" spans="1:20" s="762" customFormat="1" ht="15.75" customHeight="1" outlineLevel="1">
      <c r="A117" s="762" t="str">
        <f t="shared" si="5"/>
        <v/>
      </c>
      <c r="B117" s="1281" t="s">
        <v>1265</v>
      </c>
      <c r="C117" s="374"/>
      <c r="D117" s="375"/>
      <c r="E117" s="374"/>
      <c r="F117" s="374"/>
      <c r="G117" s="40"/>
      <c r="H117" s="40"/>
      <c r="I117" s="40"/>
      <c r="J117" s="40"/>
      <c r="K117" s="40"/>
      <c r="L117" s="40"/>
      <c r="M117" s="40"/>
      <c r="N117" s="40"/>
      <c r="O117" s="40"/>
      <c r="P117" s="40"/>
      <c r="Q117" s="40"/>
      <c r="R117" s="40"/>
      <c r="S117" s="40"/>
      <c r="T117" s="153">
        <v>0</v>
      </c>
    </row>
    <row r="118" spans="1:20" s="762" customFormat="1" ht="15.75" customHeight="1" outlineLevel="1">
      <c r="A118" s="762" t="str">
        <f t="shared" si="5"/>
        <v/>
      </c>
      <c r="B118" s="1281" t="s">
        <v>1266</v>
      </c>
      <c r="C118" s="374"/>
      <c r="D118" s="375"/>
      <c r="E118" s="374"/>
      <c r="F118" s="374"/>
      <c r="G118" s="40"/>
      <c r="H118" s="40"/>
      <c r="I118" s="40"/>
      <c r="J118" s="40"/>
      <c r="K118" s="40"/>
      <c r="L118" s="40"/>
      <c r="M118" s="40"/>
      <c r="N118" s="40"/>
      <c r="O118" s="40"/>
      <c r="P118" s="40"/>
      <c r="Q118" s="40"/>
      <c r="R118" s="40"/>
      <c r="S118" s="40"/>
      <c r="T118" s="153">
        <v>0</v>
      </c>
    </row>
    <row r="119" spans="1:20" s="762" customFormat="1" ht="15.75" customHeight="1" outlineLevel="1">
      <c r="A119" s="762" t="str">
        <f t="shared" si="5"/>
        <v/>
      </c>
      <c r="B119" s="1281" t="s">
        <v>1267</v>
      </c>
      <c r="C119" s="374"/>
      <c r="D119" s="375"/>
      <c r="E119" s="374"/>
      <c r="F119" s="374"/>
      <c r="G119" s="40"/>
      <c r="H119" s="40"/>
      <c r="I119" s="40"/>
      <c r="J119" s="40"/>
      <c r="K119" s="40"/>
      <c r="L119" s="40"/>
      <c r="M119" s="40"/>
      <c r="N119" s="40"/>
      <c r="O119" s="40"/>
      <c r="P119" s="40"/>
      <c r="Q119" s="40"/>
      <c r="R119" s="40"/>
      <c r="S119" s="40"/>
      <c r="T119" s="153">
        <v>0</v>
      </c>
    </row>
    <row r="120" spans="1:20" s="762" customFormat="1" ht="15.75" customHeight="1" outlineLevel="1">
      <c r="A120" s="762" t="str">
        <f t="shared" si="5"/>
        <v/>
      </c>
      <c r="B120" s="1281" t="s">
        <v>1268</v>
      </c>
      <c r="C120" s="374"/>
      <c r="D120" s="375"/>
      <c r="E120" s="374"/>
      <c r="F120" s="374"/>
      <c r="G120" s="40"/>
      <c r="H120" s="40"/>
      <c r="I120" s="40"/>
      <c r="J120" s="40"/>
      <c r="K120" s="40"/>
      <c r="L120" s="40"/>
      <c r="M120" s="40"/>
      <c r="N120" s="40"/>
      <c r="O120" s="40"/>
      <c r="P120" s="40"/>
      <c r="Q120" s="40"/>
      <c r="R120" s="40"/>
      <c r="S120" s="40"/>
      <c r="T120" s="153">
        <v>0</v>
      </c>
    </row>
    <row r="121" spans="1:20" s="762" customFormat="1" ht="15.75" customHeight="1" outlineLevel="1">
      <c r="A121" s="762" t="str">
        <f t="shared" si="5"/>
        <v/>
      </c>
      <c r="B121" s="1281" t="s">
        <v>1270</v>
      </c>
      <c r="C121" s="374"/>
      <c r="D121" s="375"/>
      <c r="E121" s="374"/>
      <c r="F121" s="374"/>
      <c r="G121" s="40"/>
      <c r="H121" s="40"/>
      <c r="I121" s="40"/>
      <c r="J121" s="40"/>
      <c r="K121" s="40"/>
      <c r="L121" s="40"/>
      <c r="M121" s="40"/>
      <c r="N121" s="40"/>
      <c r="O121" s="40"/>
      <c r="P121" s="40"/>
      <c r="Q121" s="40"/>
      <c r="R121" s="40"/>
      <c r="S121" s="40"/>
      <c r="T121" s="153">
        <v>0</v>
      </c>
    </row>
    <row r="122" spans="1:20" s="762" customFormat="1" ht="15.75" customHeight="1" outlineLevel="1">
      <c r="A122" s="762" t="str">
        <f t="shared" si="5"/>
        <v/>
      </c>
      <c r="B122" s="1281" t="s">
        <v>1269</v>
      </c>
      <c r="C122" s="374"/>
      <c r="D122" s="375"/>
      <c r="E122" s="374"/>
      <c r="F122" s="374"/>
      <c r="G122" s="40"/>
      <c r="H122" s="40"/>
      <c r="I122" s="40"/>
      <c r="J122" s="40"/>
      <c r="K122" s="40"/>
      <c r="L122" s="40"/>
      <c r="M122" s="40"/>
      <c r="N122" s="40"/>
      <c r="O122" s="40"/>
      <c r="P122" s="40"/>
      <c r="Q122" s="40"/>
      <c r="R122" s="40"/>
      <c r="S122" s="40"/>
      <c r="T122" s="153">
        <v>0</v>
      </c>
    </row>
    <row r="123" spans="1:20" s="762" customFormat="1" ht="15.75" customHeight="1" outlineLevel="1">
      <c r="A123" s="762" t="str">
        <f t="shared" si="5"/>
        <v/>
      </c>
      <c r="B123" s="1281" t="s">
        <v>1271</v>
      </c>
      <c r="C123" s="374"/>
      <c r="D123" s="375"/>
      <c r="E123" s="374"/>
      <c r="F123" s="374"/>
      <c r="G123" s="40"/>
      <c r="H123" s="40"/>
      <c r="I123" s="40"/>
      <c r="J123" s="40"/>
      <c r="K123" s="40"/>
      <c r="L123" s="40"/>
      <c r="M123" s="40"/>
      <c r="N123" s="40"/>
      <c r="O123" s="40"/>
      <c r="P123" s="40"/>
      <c r="Q123" s="40"/>
      <c r="R123" s="40"/>
      <c r="S123" s="40"/>
      <c r="T123" s="153">
        <v>0</v>
      </c>
    </row>
    <row r="124" spans="1:20" s="762" customFormat="1" ht="15.75" customHeight="1" outlineLevel="1">
      <c r="A124" s="762" t="str">
        <f t="shared" si="5"/>
        <v/>
      </c>
      <c r="B124" s="1281" t="s">
        <v>1272</v>
      </c>
      <c r="C124" s="374"/>
      <c r="D124" s="375"/>
      <c r="E124" s="374"/>
      <c r="F124" s="374"/>
      <c r="G124" s="40"/>
      <c r="H124" s="40"/>
      <c r="I124" s="40"/>
      <c r="J124" s="40"/>
      <c r="K124" s="40"/>
      <c r="L124" s="40"/>
      <c r="M124" s="40"/>
      <c r="N124" s="40"/>
      <c r="O124" s="40"/>
      <c r="P124" s="40"/>
      <c r="Q124" s="40"/>
      <c r="R124" s="40"/>
      <c r="S124" s="40"/>
      <c r="T124" s="153">
        <v>0</v>
      </c>
    </row>
    <row r="125" spans="1:20" s="762" customFormat="1" ht="15.75" customHeight="1" outlineLevel="1">
      <c r="A125" s="762" t="str">
        <f t="shared" si="5"/>
        <v/>
      </c>
      <c r="B125" s="1281" t="s">
        <v>1273</v>
      </c>
      <c r="C125" s="374"/>
      <c r="D125" s="375"/>
      <c r="E125" s="374"/>
      <c r="F125" s="374"/>
      <c r="G125" s="40"/>
      <c r="H125" s="40"/>
      <c r="I125" s="40"/>
      <c r="J125" s="40"/>
      <c r="K125" s="40"/>
      <c r="L125" s="40"/>
      <c r="M125" s="40"/>
      <c r="N125" s="40"/>
      <c r="O125" s="40"/>
      <c r="P125" s="40"/>
      <c r="Q125" s="40"/>
      <c r="R125" s="40"/>
      <c r="S125" s="40"/>
      <c r="T125" s="153">
        <v>0</v>
      </c>
    </row>
    <row r="126" spans="1:20" s="762" customFormat="1" ht="15.75" customHeight="1" outlineLevel="1">
      <c r="A126" s="762" t="str">
        <f t="shared" si="5"/>
        <v/>
      </c>
      <c r="B126" s="1281" t="s">
        <v>1274</v>
      </c>
      <c r="C126" s="374"/>
      <c r="D126" s="375"/>
      <c r="E126" s="374"/>
      <c r="F126" s="374"/>
      <c r="G126" s="40"/>
      <c r="H126" s="40"/>
      <c r="I126" s="40"/>
      <c r="J126" s="40"/>
      <c r="K126" s="40"/>
      <c r="L126" s="40"/>
      <c r="M126" s="40"/>
      <c r="N126" s="40"/>
      <c r="O126" s="40"/>
      <c r="P126" s="40"/>
      <c r="Q126" s="40"/>
      <c r="R126" s="40"/>
      <c r="S126" s="40"/>
      <c r="T126" s="153">
        <v>0</v>
      </c>
    </row>
    <row r="127" spans="1:20" s="762" customFormat="1" ht="15.75" customHeight="1" outlineLevel="1">
      <c r="A127" s="762" t="str">
        <f t="shared" si="5"/>
        <v/>
      </c>
      <c r="B127" s="1281" t="s">
        <v>1275</v>
      </c>
      <c r="C127" s="374"/>
      <c r="D127" s="375"/>
      <c r="E127" s="374"/>
      <c r="F127" s="374"/>
      <c r="G127" s="40"/>
      <c r="H127" s="40"/>
      <c r="I127" s="40"/>
      <c r="J127" s="40"/>
      <c r="K127" s="40"/>
      <c r="L127" s="40"/>
      <c r="M127" s="40"/>
      <c r="N127" s="40"/>
      <c r="O127" s="40"/>
      <c r="P127" s="40"/>
      <c r="Q127" s="40"/>
      <c r="R127" s="40"/>
      <c r="S127" s="40"/>
      <c r="T127" s="153">
        <v>0</v>
      </c>
    </row>
    <row r="128" spans="1:20" s="762" customFormat="1" ht="15.75" customHeight="1" outlineLevel="1">
      <c r="A128" s="762" t="str">
        <f t="shared" si="5"/>
        <v/>
      </c>
      <c r="B128" s="1281" t="s">
        <v>1276</v>
      </c>
      <c r="C128" s="374"/>
      <c r="D128" s="375"/>
      <c r="E128" s="374"/>
      <c r="F128" s="374"/>
      <c r="G128" s="40"/>
      <c r="H128" s="40"/>
      <c r="I128" s="40"/>
      <c r="J128" s="40"/>
      <c r="K128" s="40"/>
      <c r="L128" s="40"/>
      <c r="M128" s="40"/>
      <c r="N128" s="40"/>
      <c r="O128" s="40"/>
      <c r="P128" s="40"/>
      <c r="Q128" s="40"/>
      <c r="R128" s="40"/>
      <c r="S128" s="40"/>
      <c r="T128" s="153">
        <v>0</v>
      </c>
    </row>
    <row r="129" spans="1:20" s="762" customFormat="1" ht="15.75" customHeight="1" outlineLevel="1">
      <c r="A129" s="762" t="str">
        <f t="shared" si="5"/>
        <v/>
      </c>
      <c r="B129" s="1281" t="s">
        <v>1277</v>
      </c>
      <c r="C129" s="374"/>
      <c r="D129" s="375"/>
      <c r="E129" s="374"/>
      <c r="F129" s="374"/>
      <c r="G129" s="40"/>
      <c r="H129" s="40"/>
      <c r="I129" s="40"/>
      <c r="J129" s="40"/>
      <c r="K129" s="40"/>
      <c r="L129" s="40"/>
      <c r="M129" s="40"/>
      <c r="N129" s="40"/>
      <c r="O129" s="40"/>
      <c r="P129" s="40"/>
      <c r="Q129" s="40"/>
      <c r="R129" s="40"/>
      <c r="S129" s="40"/>
      <c r="T129" s="153">
        <v>0</v>
      </c>
    </row>
    <row r="130" spans="1:20" s="762" customFormat="1" ht="15.75" customHeight="1" outlineLevel="1">
      <c r="A130" s="762" t="str">
        <f t="shared" si="5"/>
        <v/>
      </c>
      <c r="B130" s="1281" t="s">
        <v>1278</v>
      </c>
      <c r="C130" s="374"/>
      <c r="D130" s="375"/>
      <c r="E130" s="374"/>
      <c r="F130" s="374"/>
      <c r="G130" s="40"/>
      <c r="H130" s="40"/>
      <c r="I130" s="40"/>
      <c r="J130" s="40"/>
      <c r="K130" s="40"/>
      <c r="L130" s="40"/>
      <c r="M130" s="40"/>
      <c r="N130" s="40"/>
      <c r="O130" s="40"/>
      <c r="P130" s="40"/>
      <c r="Q130" s="40"/>
      <c r="R130" s="40"/>
      <c r="S130" s="40"/>
      <c r="T130" s="153">
        <v>0</v>
      </c>
    </row>
    <row r="131" spans="1:20" s="762" customFormat="1" ht="15.75" customHeight="1" outlineLevel="1">
      <c r="A131" s="762" t="str">
        <f t="shared" si="5"/>
        <v/>
      </c>
      <c r="B131" s="1281" t="s">
        <v>1279</v>
      </c>
      <c r="C131" s="374"/>
      <c r="D131" s="375"/>
      <c r="E131" s="374"/>
      <c r="F131" s="374"/>
      <c r="G131" s="40"/>
      <c r="H131" s="40"/>
      <c r="I131" s="40"/>
      <c r="J131" s="40"/>
      <c r="K131" s="40"/>
      <c r="L131" s="40"/>
      <c r="M131" s="40"/>
      <c r="N131" s="40"/>
      <c r="O131" s="40"/>
      <c r="P131" s="40"/>
      <c r="Q131" s="40"/>
      <c r="R131" s="40"/>
      <c r="S131" s="40"/>
      <c r="T131" s="153">
        <v>0</v>
      </c>
    </row>
    <row r="132" spans="1:20" s="762" customFormat="1" ht="15.75" customHeight="1" outlineLevel="1">
      <c r="A132" s="762" t="str">
        <f t="shared" si="5"/>
        <v/>
      </c>
      <c r="B132" s="1281" t="s">
        <v>1280</v>
      </c>
      <c r="C132" s="374"/>
      <c r="D132" s="375"/>
      <c r="E132" s="374"/>
      <c r="F132" s="374"/>
      <c r="G132" s="40"/>
      <c r="H132" s="40"/>
      <c r="I132" s="40"/>
      <c r="J132" s="40"/>
      <c r="K132" s="40"/>
      <c r="L132" s="40"/>
      <c r="M132" s="40"/>
      <c r="N132" s="40"/>
      <c r="O132" s="40"/>
      <c r="P132" s="40"/>
      <c r="Q132" s="40"/>
      <c r="R132" s="40"/>
      <c r="S132" s="40"/>
      <c r="T132" s="153">
        <v>0</v>
      </c>
    </row>
    <row r="133" spans="1:20" s="762" customFormat="1" ht="15.75" customHeight="1" outlineLevel="1">
      <c r="A133" s="762" t="str">
        <f t="shared" si="5"/>
        <v/>
      </c>
      <c r="B133" s="1281" t="s">
        <v>1281</v>
      </c>
      <c r="C133" s="374"/>
      <c r="D133" s="375"/>
      <c r="E133" s="374"/>
      <c r="F133" s="374"/>
      <c r="G133" s="40"/>
      <c r="H133" s="40"/>
      <c r="I133" s="40"/>
      <c r="J133" s="40"/>
      <c r="K133" s="40"/>
      <c r="L133" s="40"/>
      <c r="M133" s="40"/>
      <c r="N133" s="40"/>
      <c r="O133" s="40"/>
      <c r="P133" s="40"/>
      <c r="Q133" s="40"/>
      <c r="R133" s="40"/>
      <c r="S133" s="40"/>
      <c r="T133" s="153">
        <v>0</v>
      </c>
    </row>
    <row r="134" spans="1:20" s="762" customFormat="1" ht="15.75" customHeight="1" outlineLevel="1">
      <c r="A134" s="762" t="str">
        <f t="shared" si="5"/>
        <v/>
      </c>
      <c r="B134" s="1281" t="s">
        <v>1282</v>
      </c>
      <c r="C134" s="374"/>
      <c r="D134" s="375"/>
      <c r="E134" s="374"/>
      <c r="F134" s="374"/>
      <c r="G134" s="40"/>
      <c r="H134" s="40"/>
      <c r="I134" s="40"/>
      <c r="J134" s="40"/>
      <c r="K134" s="40"/>
      <c r="L134" s="40"/>
      <c r="M134" s="40"/>
      <c r="N134" s="40"/>
      <c r="O134" s="40"/>
      <c r="P134" s="40"/>
      <c r="Q134" s="40"/>
      <c r="R134" s="40"/>
      <c r="S134" s="40"/>
      <c r="T134" s="153">
        <v>0</v>
      </c>
    </row>
    <row r="135" spans="1:20" s="762" customFormat="1" ht="15.75" customHeight="1" outlineLevel="1">
      <c r="A135" s="762" t="str">
        <f t="shared" si="5"/>
        <v/>
      </c>
      <c r="B135" s="1281" t="s">
        <v>1283</v>
      </c>
      <c r="C135" s="374"/>
      <c r="D135" s="375"/>
      <c r="E135" s="374"/>
      <c r="F135" s="374"/>
      <c r="G135" s="40"/>
      <c r="H135" s="40"/>
      <c r="I135" s="40"/>
      <c r="J135" s="40"/>
      <c r="K135" s="40"/>
      <c r="L135" s="40"/>
      <c r="M135" s="40"/>
      <c r="N135" s="40"/>
      <c r="O135" s="40"/>
      <c r="P135" s="40"/>
      <c r="Q135" s="40"/>
      <c r="R135" s="40"/>
      <c r="S135" s="40"/>
      <c r="T135" s="153">
        <v>0</v>
      </c>
    </row>
    <row r="136" spans="1:20" s="762" customFormat="1" ht="15.75" customHeight="1" outlineLevel="1">
      <c r="A136" s="762" t="str">
        <f t="shared" si="5"/>
        <v/>
      </c>
      <c r="B136" s="1281" t="s">
        <v>1284</v>
      </c>
      <c r="C136" s="374"/>
      <c r="D136" s="375"/>
      <c r="E136" s="374"/>
      <c r="F136" s="374"/>
      <c r="G136" s="40"/>
      <c r="H136" s="40"/>
      <c r="I136" s="40"/>
      <c r="J136" s="40"/>
      <c r="K136" s="40"/>
      <c r="L136" s="40"/>
      <c r="M136" s="40"/>
      <c r="N136" s="40"/>
      <c r="O136" s="40"/>
      <c r="P136" s="40"/>
      <c r="Q136" s="40"/>
      <c r="R136" s="40"/>
      <c r="S136" s="40"/>
      <c r="T136" s="153">
        <v>0</v>
      </c>
    </row>
    <row r="137" spans="1:20" s="762" customFormat="1" ht="15.75" customHeight="1" outlineLevel="1">
      <c r="A137" s="762" t="str">
        <f t="shared" si="5"/>
        <v/>
      </c>
      <c r="B137" s="1281" t="s">
        <v>1285</v>
      </c>
      <c r="C137" s="374"/>
      <c r="D137" s="375"/>
      <c r="E137" s="374"/>
      <c r="F137" s="374"/>
      <c r="G137" s="40"/>
      <c r="H137" s="40"/>
      <c r="I137" s="40"/>
      <c r="J137" s="40"/>
      <c r="K137" s="40"/>
      <c r="L137" s="40"/>
      <c r="M137" s="40"/>
      <c r="N137" s="40"/>
      <c r="O137" s="40"/>
      <c r="P137" s="40"/>
      <c r="Q137" s="40"/>
      <c r="R137" s="40"/>
      <c r="S137" s="40"/>
      <c r="T137" s="153">
        <v>0</v>
      </c>
    </row>
    <row r="138" spans="1:20" s="762" customFormat="1" ht="15.75" customHeight="1" outlineLevel="1">
      <c r="A138" s="762" t="str">
        <f t="shared" si="5"/>
        <v/>
      </c>
      <c r="B138" s="1281" t="s">
        <v>1286</v>
      </c>
      <c r="C138" s="374"/>
      <c r="D138" s="375"/>
      <c r="E138" s="374"/>
      <c r="F138" s="374"/>
      <c r="G138" s="40"/>
      <c r="H138" s="40"/>
      <c r="I138" s="40"/>
      <c r="J138" s="40"/>
      <c r="K138" s="40"/>
      <c r="L138" s="40"/>
      <c r="M138" s="40"/>
      <c r="N138" s="40"/>
      <c r="O138" s="40"/>
      <c r="P138" s="40"/>
      <c r="Q138" s="40"/>
      <c r="R138" s="40"/>
      <c r="S138" s="40"/>
      <c r="T138" s="153">
        <v>0</v>
      </c>
    </row>
    <row r="139" spans="1:20" s="762" customFormat="1" ht="15.75" customHeight="1" outlineLevel="1">
      <c r="A139" s="762" t="str">
        <f t="shared" si="5"/>
        <v/>
      </c>
      <c r="B139" s="1281" t="s">
        <v>1287</v>
      </c>
      <c r="C139" s="374"/>
      <c r="D139" s="375"/>
      <c r="E139" s="374"/>
      <c r="F139" s="374"/>
      <c r="G139" s="40"/>
      <c r="H139" s="40"/>
      <c r="I139" s="40"/>
      <c r="J139" s="40"/>
      <c r="K139" s="40"/>
      <c r="L139" s="40"/>
      <c r="M139" s="40"/>
      <c r="N139" s="40"/>
      <c r="O139" s="40"/>
      <c r="P139" s="40"/>
      <c r="Q139" s="40"/>
      <c r="R139" s="40"/>
      <c r="S139" s="40"/>
      <c r="T139" s="153">
        <v>0</v>
      </c>
    </row>
    <row r="140" spans="1:20" s="762" customFormat="1" ht="15.75" customHeight="1" outlineLevel="1">
      <c r="A140" s="762" t="str">
        <f t="shared" si="5"/>
        <v/>
      </c>
      <c r="B140" s="1281" t="s">
        <v>1288</v>
      </c>
      <c r="C140" s="374"/>
      <c r="D140" s="375"/>
      <c r="E140" s="374"/>
      <c r="F140" s="374"/>
      <c r="G140" s="40"/>
      <c r="H140" s="40"/>
      <c r="I140" s="40"/>
      <c r="J140" s="40"/>
      <c r="K140" s="40"/>
      <c r="L140" s="40"/>
      <c r="M140" s="40"/>
      <c r="N140" s="40"/>
      <c r="O140" s="40"/>
      <c r="P140" s="40"/>
      <c r="Q140" s="40"/>
      <c r="R140" s="40"/>
      <c r="S140" s="40"/>
      <c r="T140" s="153">
        <v>0</v>
      </c>
    </row>
    <row r="141" spans="1:20" s="762" customFormat="1" ht="15.75" customHeight="1" outlineLevel="1">
      <c r="A141" s="762" t="str">
        <f t="shared" si="5"/>
        <v/>
      </c>
      <c r="B141" s="1281" t="s">
        <v>1289</v>
      </c>
      <c r="C141" s="374"/>
      <c r="D141" s="375"/>
      <c r="E141" s="374"/>
      <c r="F141" s="374"/>
      <c r="G141" s="40"/>
      <c r="H141" s="40"/>
      <c r="I141" s="40"/>
      <c r="J141" s="40"/>
      <c r="K141" s="40"/>
      <c r="L141" s="40"/>
      <c r="M141" s="40"/>
      <c r="N141" s="40"/>
      <c r="O141" s="40"/>
      <c r="P141" s="40"/>
      <c r="Q141" s="40"/>
      <c r="R141" s="40"/>
      <c r="S141" s="40"/>
      <c r="T141" s="153">
        <v>0</v>
      </c>
    </row>
    <row r="142" spans="1:20" s="762" customFormat="1" ht="15.75" customHeight="1" outlineLevel="1">
      <c r="A142" s="762" t="str">
        <f t="shared" si="5"/>
        <v/>
      </c>
      <c r="B142" s="1281" t="s">
        <v>1290</v>
      </c>
      <c r="C142" s="374"/>
      <c r="D142" s="375"/>
      <c r="E142" s="374"/>
      <c r="F142" s="374"/>
      <c r="G142" s="40"/>
      <c r="H142" s="40"/>
      <c r="I142" s="40"/>
      <c r="J142" s="40"/>
      <c r="K142" s="40"/>
      <c r="L142" s="40"/>
      <c r="M142" s="40"/>
      <c r="N142" s="40"/>
      <c r="O142" s="40"/>
      <c r="P142" s="40"/>
      <c r="Q142" s="40"/>
      <c r="R142" s="40"/>
      <c r="S142" s="40"/>
      <c r="T142" s="153">
        <v>0</v>
      </c>
    </row>
    <row r="143" spans="1:20" s="762" customFormat="1" ht="15.75" customHeight="1" outlineLevel="1">
      <c r="A143" s="762" t="str">
        <f t="shared" si="5"/>
        <v/>
      </c>
      <c r="B143" s="1281" t="s">
        <v>1291</v>
      </c>
      <c r="C143" s="374"/>
      <c r="D143" s="375"/>
      <c r="E143" s="374"/>
      <c r="F143" s="374"/>
      <c r="G143" s="40"/>
      <c r="H143" s="40"/>
      <c r="I143" s="40"/>
      <c r="J143" s="40"/>
      <c r="K143" s="40"/>
      <c r="L143" s="40"/>
      <c r="M143" s="40"/>
      <c r="N143" s="40"/>
      <c r="O143" s="40"/>
      <c r="P143" s="40"/>
      <c r="Q143" s="40"/>
      <c r="R143" s="40"/>
      <c r="S143" s="40"/>
      <c r="T143" s="153">
        <v>0</v>
      </c>
    </row>
    <row r="144" spans="1:20" s="762" customFormat="1" ht="15.75" customHeight="1" outlineLevel="1">
      <c r="A144" s="762" t="str">
        <f t="shared" si="5"/>
        <v/>
      </c>
      <c r="B144" s="1281" t="s">
        <v>1292</v>
      </c>
      <c r="C144" s="374"/>
      <c r="D144" s="375"/>
      <c r="E144" s="374"/>
      <c r="F144" s="374"/>
      <c r="G144" s="40"/>
      <c r="H144" s="40"/>
      <c r="I144" s="40"/>
      <c r="J144" s="40"/>
      <c r="K144" s="40"/>
      <c r="L144" s="40"/>
      <c r="M144" s="40"/>
      <c r="N144" s="40"/>
      <c r="O144" s="40"/>
      <c r="P144" s="40"/>
      <c r="Q144" s="40"/>
      <c r="R144" s="40"/>
      <c r="S144" s="40"/>
      <c r="T144" s="153">
        <v>0</v>
      </c>
    </row>
    <row r="145" spans="1:20" s="762" customFormat="1" ht="15.75" customHeight="1" outlineLevel="1">
      <c r="A145" s="762" t="str">
        <f t="shared" si="5"/>
        <v/>
      </c>
      <c r="B145" s="1281" t="s">
        <v>1293</v>
      </c>
      <c r="C145" s="374"/>
      <c r="D145" s="375"/>
      <c r="E145" s="374"/>
      <c r="F145" s="374"/>
      <c r="G145" s="40"/>
      <c r="H145" s="40"/>
      <c r="I145" s="40"/>
      <c r="J145" s="40"/>
      <c r="K145" s="40"/>
      <c r="L145" s="40"/>
      <c r="M145" s="40"/>
      <c r="N145" s="40"/>
      <c r="O145" s="40"/>
      <c r="P145" s="40"/>
      <c r="Q145" s="40"/>
      <c r="R145" s="40"/>
      <c r="S145" s="40"/>
      <c r="T145" s="153">
        <v>0</v>
      </c>
    </row>
    <row r="146" spans="1:20" s="762" customFormat="1" ht="15.75" customHeight="1" outlineLevel="1">
      <c r="A146" s="762" t="str">
        <f t="shared" si="5"/>
        <v/>
      </c>
      <c r="B146" s="1281" t="s">
        <v>1294</v>
      </c>
      <c r="C146" s="374"/>
      <c r="D146" s="375"/>
      <c r="E146" s="374"/>
      <c r="F146" s="374"/>
      <c r="G146" s="40"/>
      <c r="H146" s="40"/>
      <c r="I146" s="40"/>
      <c r="J146" s="40"/>
      <c r="K146" s="40"/>
      <c r="L146" s="40"/>
      <c r="M146" s="40"/>
      <c r="N146" s="40"/>
      <c r="O146" s="40"/>
      <c r="P146" s="40"/>
      <c r="Q146" s="40"/>
      <c r="R146" s="40"/>
      <c r="S146" s="40"/>
      <c r="T146" s="153">
        <v>0</v>
      </c>
    </row>
    <row r="147" spans="1:20" s="762" customFormat="1" ht="15.75" customHeight="1" outlineLevel="1">
      <c r="A147" s="762" t="str">
        <f t="shared" si="5"/>
        <v/>
      </c>
      <c r="B147" s="1281" t="s">
        <v>1295</v>
      </c>
      <c r="C147" s="374"/>
      <c r="D147" s="375"/>
      <c r="E147" s="374"/>
      <c r="F147" s="374"/>
      <c r="G147" s="40"/>
      <c r="H147" s="40"/>
      <c r="I147" s="40"/>
      <c r="J147" s="40"/>
      <c r="K147" s="40"/>
      <c r="L147" s="40"/>
      <c r="M147" s="40"/>
      <c r="N147" s="40"/>
      <c r="O147" s="40"/>
      <c r="P147" s="40"/>
      <c r="Q147" s="40"/>
      <c r="R147" s="40"/>
      <c r="S147" s="40"/>
      <c r="T147" s="153">
        <v>0</v>
      </c>
    </row>
    <row r="148" spans="1:20" s="762" customFormat="1" ht="15.75" customHeight="1" outlineLevel="1">
      <c r="A148" s="762" t="str">
        <f t="shared" si="5"/>
        <v/>
      </c>
      <c r="B148" s="1281" t="s">
        <v>1296</v>
      </c>
      <c r="C148" s="374"/>
      <c r="D148" s="375"/>
      <c r="E148" s="374"/>
      <c r="F148" s="374"/>
      <c r="G148" s="40"/>
      <c r="H148" s="40"/>
      <c r="I148" s="40"/>
      <c r="J148" s="40"/>
      <c r="K148" s="40"/>
      <c r="L148" s="40"/>
      <c r="M148" s="40"/>
      <c r="N148" s="40"/>
      <c r="O148" s="40"/>
      <c r="P148" s="40"/>
      <c r="Q148" s="40"/>
      <c r="R148" s="40"/>
      <c r="S148" s="40"/>
      <c r="T148" s="153">
        <v>0</v>
      </c>
    </row>
    <row r="149" spans="1:20" s="762" customFormat="1" ht="15.75" customHeight="1" outlineLevel="1">
      <c r="A149" s="762" t="str">
        <f t="shared" ref="A149:A212" si="9">CONCATENATE(D149,E149,F149)</f>
        <v/>
      </c>
      <c r="B149" s="1281" t="s">
        <v>1297</v>
      </c>
      <c r="C149" s="374"/>
      <c r="D149" s="375"/>
      <c r="E149" s="374"/>
      <c r="F149" s="374"/>
      <c r="G149" s="40"/>
      <c r="H149" s="40"/>
      <c r="I149" s="40"/>
      <c r="J149" s="40"/>
      <c r="K149" s="40"/>
      <c r="L149" s="40"/>
      <c r="M149" s="40"/>
      <c r="N149" s="40"/>
      <c r="O149" s="40"/>
      <c r="P149" s="40"/>
      <c r="Q149" s="40"/>
      <c r="R149" s="40"/>
      <c r="S149" s="40"/>
      <c r="T149" s="153">
        <v>0</v>
      </c>
    </row>
    <row r="150" spans="1:20" s="762" customFormat="1" ht="15.75" customHeight="1" outlineLevel="1">
      <c r="A150" s="762" t="str">
        <f t="shared" si="9"/>
        <v/>
      </c>
      <c r="B150" s="1281" t="s">
        <v>1298</v>
      </c>
      <c r="C150" s="374"/>
      <c r="D150" s="375"/>
      <c r="E150" s="374"/>
      <c r="F150" s="374"/>
      <c r="G150" s="40"/>
      <c r="H150" s="40"/>
      <c r="I150" s="40"/>
      <c r="J150" s="40"/>
      <c r="K150" s="40"/>
      <c r="L150" s="40"/>
      <c r="M150" s="40"/>
      <c r="N150" s="40"/>
      <c r="O150" s="40"/>
      <c r="P150" s="40"/>
      <c r="Q150" s="40"/>
      <c r="R150" s="40"/>
      <c r="S150" s="40"/>
      <c r="T150" s="153">
        <v>0</v>
      </c>
    </row>
    <row r="151" spans="1:20" s="762" customFormat="1" ht="15.75" customHeight="1" outlineLevel="1">
      <c r="A151" s="762" t="str">
        <f t="shared" si="9"/>
        <v/>
      </c>
      <c r="B151" s="1281" t="s">
        <v>1299</v>
      </c>
      <c r="C151" s="374"/>
      <c r="D151" s="375"/>
      <c r="E151" s="374"/>
      <c r="F151" s="374"/>
      <c r="G151" s="40"/>
      <c r="H151" s="40"/>
      <c r="I151" s="40"/>
      <c r="J151" s="40"/>
      <c r="K151" s="40"/>
      <c r="L151" s="40"/>
      <c r="M151" s="40"/>
      <c r="N151" s="40"/>
      <c r="O151" s="40"/>
      <c r="P151" s="40"/>
      <c r="Q151" s="40"/>
      <c r="R151" s="40"/>
      <c r="S151" s="40"/>
      <c r="T151" s="153">
        <v>0</v>
      </c>
    </row>
    <row r="152" spans="1:20" s="762" customFormat="1" ht="15.75" customHeight="1" outlineLevel="1">
      <c r="A152" s="762" t="str">
        <f t="shared" si="9"/>
        <v/>
      </c>
      <c r="B152" s="1281" t="s">
        <v>1300</v>
      </c>
      <c r="C152" s="374"/>
      <c r="D152" s="375"/>
      <c r="E152" s="374"/>
      <c r="F152" s="374"/>
      <c r="G152" s="40"/>
      <c r="H152" s="40"/>
      <c r="I152" s="40"/>
      <c r="J152" s="40"/>
      <c r="K152" s="40"/>
      <c r="L152" s="40"/>
      <c r="M152" s="40"/>
      <c r="N152" s="40"/>
      <c r="O152" s="40"/>
      <c r="P152" s="40"/>
      <c r="Q152" s="40"/>
      <c r="R152" s="40"/>
      <c r="S152" s="40"/>
      <c r="T152" s="153">
        <v>0</v>
      </c>
    </row>
    <row r="153" spans="1:20" s="762" customFormat="1" ht="15.75" customHeight="1" outlineLevel="1">
      <c r="A153" s="762" t="str">
        <f t="shared" si="9"/>
        <v/>
      </c>
      <c r="B153" s="1281" t="s">
        <v>1301</v>
      </c>
      <c r="C153" s="374"/>
      <c r="D153" s="375"/>
      <c r="E153" s="374"/>
      <c r="F153" s="374"/>
      <c r="G153" s="40"/>
      <c r="H153" s="40"/>
      <c r="I153" s="40"/>
      <c r="J153" s="40"/>
      <c r="K153" s="40"/>
      <c r="L153" s="40"/>
      <c r="M153" s="40"/>
      <c r="N153" s="40"/>
      <c r="O153" s="40"/>
      <c r="P153" s="40"/>
      <c r="Q153" s="40"/>
      <c r="R153" s="40"/>
      <c r="S153" s="40"/>
      <c r="T153" s="153">
        <v>0</v>
      </c>
    </row>
    <row r="154" spans="1:20" s="762" customFormat="1" ht="15.75" customHeight="1" outlineLevel="1">
      <c r="A154" s="762" t="str">
        <f t="shared" si="9"/>
        <v/>
      </c>
      <c r="B154" s="1281" t="s">
        <v>1302</v>
      </c>
      <c r="C154" s="374"/>
      <c r="D154" s="375"/>
      <c r="E154" s="374"/>
      <c r="F154" s="374"/>
      <c r="G154" s="40"/>
      <c r="H154" s="40"/>
      <c r="I154" s="40"/>
      <c r="J154" s="40"/>
      <c r="K154" s="40"/>
      <c r="L154" s="40"/>
      <c r="M154" s="40"/>
      <c r="N154" s="40"/>
      <c r="O154" s="40"/>
      <c r="P154" s="40"/>
      <c r="Q154" s="40"/>
      <c r="R154" s="40"/>
      <c r="S154" s="40"/>
      <c r="T154" s="153">
        <v>0</v>
      </c>
    </row>
    <row r="155" spans="1:20" s="762" customFormat="1" ht="15.75" customHeight="1" outlineLevel="1">
      <c r="A155" s="762" t="str">
        <f t="shared" si="9"/>
        <v/>
      </c>
      <c r="B155" s="1281" t="s">
        <v>1303</v>
      </c>
      <c r="C155" s="374"/>
      <c r="D155" s="375"/>
      <c r="E155" s="374"/>
      <c r="F155" s="374"/>
      <c r="G155" s="40"/>
      <c r="H155" s="40"/>
      <c r="I155" s="40"/>
      <c r="J155" s="40"/>
      <c r="K155" s="40"/>
      <c r="L155" s="40"/>
      <c r="M155" s="40"/>
      <c r="N155" s="40"/>
      <c r="O155" s="40"/>
      <c r="P155" s="40"/>
      <c r="Q155" s="40"/>
      <c r="R155" s="40"/>
      <c r="S155" s="40"/>
      <c r="T155" s="153">
        <v>0</v>
      </c>
    </row>
    <row r="156" spans="1:20" s="762" customFormat="1" ht="15.75" customHeight="1" outlineLevel="1">
      <c r="A156" s="762" t="str">
        <f t="shared" si="9"/>
        <v/>
      </c>
      <c r="B156" s="1281" t="s">
        <v>1304</v>
      </c>
      <c r="C156" s="374"/>
      <c r="D156" s="375"/>
      <c r="E156" s="374"/>
      <c r="F156" s="374"/>
      <c r="G156" s="40"/>
      <c r="H156" s="40"/>
      <c r="I156" s="40"/>
      <c r="J156" s="40"/>
      <c r="K156" s="40"/>
      <c r="L156" s="40"/>
      <c r="M156" s="40"/>
      <c r="N156" s="40"/>
      <c r="O156" s="40"/>
      <c r="P156" s="40"/>
      <c r="Q156" s="40"/>
      <c r="R156" s="40"/>
      <c r="S156" s="40"/>
      <c r="T156" s="153">
        <v>0</v>
      </c>
    </row>
    <row r="157" spans="1:20" s="762" customFormat="1" ht="15.75" customHeight="1" outlineLevel="1">
      <c r="A157" s="762" t="str">
        <f t="shared" si="9"/>
        <v/>
      </c>
      <c r="B157" s="1281" t="s">
        <v>1305</v>
      </c>
      <c r="C157" s="374"/>
      <c r="D157" s="375"/>
      <c r="E157" s="374"/>
      <c r="F157" s="374"/>
      <c r="G157" s="40"/>
      <c r="H157" s="40"/>
      <c r="I157" s="40"/>
      <c r="J157" s="40"/>
      <c r="K157" s="40"/>
      <c r="L157" s="40"/>
      <c r="M157" s="40"/>
      <c r="N157" s="40"/>
      <c r="O157" s="40"/>
      <c r="P157" s="40"/>
      <c r="Q157" s="40"/>
      <c r="R157" s="40"/>
      <c r="S157" s="40"/>
      <c r="T157" s="153">
        <v>0</v>
      </c>
    </row>
    <row r="158" spans="1:20" s="762" customFormat="1" ht="15.75" customHeight="1" outlineLevel="1">
      <c r="A158" s="762" t="str">
        <f t="shared" si="9"/>
        <v/>
      </c>
      <c r="B158" s="1281" t="s">
        <v>1306</v>
      </c>
      <c r="C158" s="374"/>
      <c r="D158" s="375"/>
      <c r="E158" s="374"/>
      <c r="F158" s="374"/>
      <c r="G158" s="40"/>
      <c r="H158" s="40"/>
      <c r="I158" s="40"/>
      <c r="J158" s="40"/>
      <c r="K158" s="40"/>
      <c r="L158" s="40"/>
      <c r="M158" s="40"/>
      <c r="N158" s="40"/>
      <c r="O158" s="40"/>
      <c r="P158" s="40"/>
      <c r="Q158" s="40"/>
      <c r="R158" s="40"/>
      <c r="S158" s="40"/>
      <c r="T158" s="153">
        <v>0</v>
      </c>
    </row>
    <row r="159" spans="1:20" s="762" customFormat="1" ht="15.75" customHeight="1" outlineLevel="1">
      <c r="A159" s="762" t="str">
        <f t="shared" si="9"/>
        <v/>
      </c>
      <c r="B159" s="1281" t="s">
        <v>1307</v>
      </c>
      <c r="C159" s="374"/>
      <c r="D159" s="375"/>
      <c r="E159" s="374"/>
      <c r="F159" s="374"/>
      <c r="G159" s="40"/>
      <c r="H159" s="40"/>
      <c r="I159" s="40"/>
      <c r="J159" s="40"/>
      <c r="K159" s="40"/>
      <c r="L159" s="40"/>
      <c r="M159" s="40"/>
      <c r="N159" s="40"/>
      <c r="O159" s="40"/>
      <c r="P159" s="40"/>
      <c r="Q159" s="40"/>
      <c r="R159" s="40"/>
      <c r="S159" s="40"/>
      <c r="T159" s="153">
        <v>0</v>
      </c>
    </row>
    <row r="160" spans="1:20" s="762" customFormat="1" ht="15.75" customHeight="1" outlineLevel="1">
      <c r="A160" s="762" t="str">
        <f t="shared" si="9"/>
        <v/>
      </c>
      <c r="B160" s="1281" t="s">
        <v>1308</v>
      </c>
      <c r="C160" s="374"/>
      <c r="D160" s="375"/>
      <c r="E160" s="374"/>
      <c r="F160" s="374"/>
      <c r="G160" s="40"/>
      <c r="H160" s="40"/>
      <c r="I160" s="40"/>
      <c r="J160" s="40"/>
      <c r="K160" s="40"/>
      <c r="L160" s="40"/>
      <c r="M160" s="40"/>
      <c r="N160" s="40"/>
      <c r="O160" s="40"/>
      <c r="P160" s="40"/>
      <c r="Q160" s="40"/>
      <c r="R160" s="40"/>
      <c r="S160" s="40"/>
      <c r="T160" s="153">
        <v>0</v>
      </c>
    </row>
    <row r="161" spans="1:20" s="762" customFormat="1" ht="15.75" customHeight="1" outlineLevel="1">
      <c r="A161" s="762" t="str">
        <f t="shared" si="9"/>
        <v/>
      </c>
      <c r="B161" s="1281" t="s">
        <v>1309</v>
      </c>
      <c r="C161" s="374"/>
      <c r="D161" s="375"/>
      <c r="E161" s="374"/>
      <c r="F161" s="374"/>
      <c r="G161" s="40"/>
      <c r="H161" s="40"/>
      <c r="I161" s="40"/>
      <c r="J161" s="40"/>
      <c r="K161" s="40"/>
      <c r="L161" s="40"/>
      <c r="M161" s="40"/>
      <c r="N161" s="40"/>
      <c r="O161" s="40"/>
      <c r="P161" s="40"/>
      <c r="Q161" s="40"/>
      <c r="R161" s="40"/>
      <c r="S161" s="40"/>
      <c r="T161" s="153">
        <v>0</v>
      </c>
    </row>
    <row r="162" spans="1:20" s="762" customFormat="1" ht="15.75" customHeight="1" outlineLevel="1">
      <c r="A162" s="762" t="str">
        <f t="shared" si="9"/>
        <v/>
      </c>
      <c r="B162" s="1281" t="s">
        <v>1310</v>
      </c>
      <c r="C162" s="374"/>
      <c r="D162" s="375"/>
      <c r="E162" s="374"/>
      <c r="F162" s="391"/>
      <c r="G162" s="40"/>
      <c r="H162" s="40"/>
      <c r="I162" s="40"/>
      <c r="J162" s="40"/>
      <c r="K162" s="40"/>
      <c r="L162" s="40"/>
      <c r="M162" s="40"/>
      <c r="N162" s="40"/>
      <c r="O162" s="40"/>
      <c r="P162" s="40"/>
      <c r="Q162" s="40"/>
      <c r="R162" s="40"/>
      <c r="S162" s="40"/>
      <c r="T162" s="153">
        <v>0</v>
      </c>
    </row>
    <row r="163" spans="1:20" s="762" customFormat="1" ht="15.75" customHeight="1" outlineLevel="1">
      <c r="A163" s="762" t="str">
        <f>CONCATENATE(D163,E163,F163)</f>
        <v/>
      </c>
      <c r="B163" s="1281" t="s">
        <v>1311</v>
      </c>
      <c r="C163" s="374"/>
      <c r="D163" s="389"/>
      <c r="E163" s="374"/>
      <c r="F163" s="390"/>
      <c r="G163" s="40"/>
      <c r="H163" s="40"/>
      <c r="I163" s="40"/>
      <c r="J163" s="40"/>
      <c r="K163" s="40"/>
      <c r="L163" s="40"/>
      <c r="M163" s="40"/>
      <c r="N163" s="40"/>
      <c r="O163" s="40"/>
      <c r="P163" s="40"/>
      <c r="Q163" s="40"/>
      <c r="R163" s="40"/>
      <c r="S163" s="40"/>
      <c r="T163" s="153">
        <v>0</v>
      </c>
    </row>
    <row r="164" spans="1:20" s="762" customFormat="1" ht="15.75" customHeight="1" outlineLevel="1">
      <c r="A164" s="762" t="str">
        <f t="shared" ref="A164:A166" si="10">CONCATENATE(D164,E164,F164)</f>
        <v/>
      </c>
      <c r="B164" s="1281" t="s">
        <v>1312</v>
      </c>
      <c r="C164" s="374"/>
      <c r="D164" s="374"/>
      <c r="E164" s="40"/>
      <c r="F164" s="374"/>
      <c r="G164" s="40"/>
      <c r="H164" s="40"/>
      <c r="I164" s="40"/>
      <c r="J164" s="40"/>
      <c r="K164" s="40"/>
      <c r="L164" s="40"/>
      <c r="M164" s="40"/>
      <c r="N164" s="40"/>
      <c r="O164" s="40"/>
      <c r="P164" s="40"/>
      <c r="Q164" s="40"/>
      <c r="R164" s="40"/>
      <c r="S164" s="40"/>
      <c r="T164" s="153">
        <v>0</v>
      </c>
    </row>
    <row r="165" spans="1:20" s="762" customFormat="1" ht="15.75" customHeight="1" outlineLevel="1">
      <c r="A165" s="762" t="str">
        <f t="shared" si="10"/>
        <v/>
      </c>
      <c r="B165" s="376" t="s">
        <v>126</v>
      </c>
      <c r="C165" s="374"/>
      <c r="D165" s="374"/>
      <c r="E165" s="40"/>
      <c r="F165" s="374"/>
      <c r="G165" s="40"/>
      <c r="H165" s="40"/>
      <c r="I165" s="40"/>
      <c r="J165" s="40"/>
      <c r="K165" s="40"/>
      <c r="L165" s="40"/>
      <c r="M165" s="40"/>
      <c r="N165" s="40"/>
      <c r="O165" s="40"/>
      <c r="P165" s="40"/>
      <c r="Q165" s="40"/>
      <c r="R165" s="40"/>
      <c r="S165" s="40"/>
      <c r="T165" s="40"/>
    </row>
    <row r="166" spans="1:20" s="762" customFormat="1" ht="15.75" customHeight="1" outlineLevel="1" thickBot="1">
      <c r="A166" s="762" t="str">
        <f t="shared" si="10"/>
        <v/>
      </c>
      <c r="B166" s="376" t="s">
        <v>126</v>
      </c>
      <c r="C166" s="374"/>
      <c r="D166" s="374"/>
      <c r="E166" s="40"/>
      <c r="F166" s="374"/>
      <c r="G166" s="40"/>
      <c r="H166" s="40"/>
      <c r="I166" s="40"/>
      <c r="J166" s="40"/>
      <c r="K166" s="40"/>
      <c r="L166" s="40"/>
      <c r="M166" s="40"/>
      <c r="N166" s="40"/>
      <c r="O166" s="40"/>
      <c r="P166" s="40"/>
      <c r="Q166" s="40"/>
      <c r="R166" s="40"/>
      <c r="S166" s="40"/>
      <c r="T166" s="40"/>
    </row>
    <row r="167" spans="1:20" s="763" customFormat="1" ht="34.5" customHeight="1" thickBot="1">
      <c r="A167" s="762" t="str">
        <f t="shared" si="9"/>
        <v>Production - Gas turbine/combined cycle Total</v>
      </c>
      <c r="B167" s="1282">
        <v>9</v>
      </c>
      <c r="C167" s="887"/>
      <c r="D167" s="887"/>
      <c r="E167" s="887"/>
      <c r="F167" s="893" t="s">
        <v>1313</v>
      </c>
      <c r="G167" s="889">
        <f t="shared" ref="G167:S167" si="11">SUBTOTAL(9,G109:G166)</f>
        <v>0</v>
      </c>
      <c r="H167" s="889">
        <f t="shared" si="11"/>
        <v>0</v>
      </c>
      <c r="I167" s="889">
        <f t="shared" si="11"/>
        <v>0</v>
      </c>
      <c r="J167" s="889">
        <f t="shared" si="11"/>
        <v>0</v>
      </c>
      <c r="K167" s="889">
        <f t="shared" si="11"/>
        <v>0</v>
      </c>
      <c r="L167" s="889">
        <f t="shared" si="11"/>
        <v>0</v>
      </c>
      <c r="M167" s="889">
        <f t="shared" si="11"/>
        <v>0</v>
      </c>
      <c r="N167" s="889">
        <f t="shared" si="11"/>
        <v>0</v>
      </c>
      <c r="O167" s="889">
        <f t="shared" si="11"/>
        <v>0</v>
      </c>
      <c r="P167" s="889">
        <f t="shared" si="11"/>
        <v>0</v>
      </c>
      <c r="Q167" s="889">
        <f t="shared" si="11"/>
        <v>0</v>
      </c>
      <c r="R167" s="889">
        <f t="shared" si="11"/>
        <v>0</v>
      </c>
      <c r="S167" s="889">
        <f t="shared" si="11"/>
        <v>0</v>
      </c>
      <c r="T167" s="889">
        <f t="shared" ref="T167" si="12">SUBTOTAL(9,T109:T166)</f>
        <v>0</v>
      </c>
    </row>
    <row r="168" spans="1:20" s="762" customFormat="1" ht="15.75" customHeight="1" outlineLevel="1">
      <c r="A168" s="762" t="str">
        <f t="shared" si="9"/>
        <v/>
      </c>
      <c r="B168" s="377"/>
      <c r="C168" s="378"/>
      <c r="D168" s="387"/>
      <c r="E168" s="378"/>
      <c r="F168" s="240"/>
      <c r="G168" s="41"/>
      <c r="H168" s="41"/>
      <c r="I168" s="41"/>
      <c r="J168" s="41"/>
      <c r="K168" s="41"/>
      <c r="L168" s="41"/>
      <c r="M168" s="41"/>
      <c r="N168" s="41"/>
      <c r="O168" s="41"/>
      <c r="P168" s="41"/>
      <c r="Q168" s="41"/>
      <c r="R168" s="41"/>
      <c r="S168" s="41"/>
      <c r="T168" s="41"/>
    </row>
    <row r="169" spans="1:20" s="762" customFormat="1" ht="15.75" customHeight="1" outlineLevel="1">
      <c r="A169" s="762" t="str">
        <f t="shared" si="9"/>
        <v/>
      </c>
      <c r="B169" s="377"/>
      <c r="C169" s="378"/>
      <c r="D169" s="387"/>
      <c r="E169" s="378"/>
      <c r="F169" s="240"/>
      <c r="G169" s="41"/>
      <c r="H169" s="41"/>
      <c r="I169" s="41"/>
      <c r="J169" s="41"/>
      <c r="K169" s="41"/>
      <c r="L169" s="41"/>
      <c r="M169" s="41"/>
      <c r="N169" s="41"/>
      <c r="O169" s="41"/>
      <c r="P169" s="41"/>
      <c r="Q169" s="41"/>
      <c r="R169" s="41"/>
      <c r="S169" s="41"/>
      <c r="T169" s="41"/>
    </row>
    <row r="170" spans="1:20" s="763" customFormat="1" ht="16.5" customHeight="1" outlineLevel="1" thickBot="1">
      <c r="A170" s="762" t="str">
        <f t="shared" si="9"/>
        <v>Transmission</v>
      </c>
      <c r="B170" s="1283">
        <v>10</v>
      </c>
      <c r="C170" s="381"/>
      <c r="D170" s="382"/>
      <c r="E170" s="381"/>
      <c r="F170" s="383" t="s">
        <v>200</v>
      </c>
      <c r="G170" s="384"/>
      <c r="H170" s="384"/>
      <c r="I170" s="384"/>
      <c r="J170" s="384"/>
      <c r="K170" s="384"/>
      <c r="L170" s="384"/>
      <c r="M170" s="384"/>
      <c r="N170" s="384"/>
      <c r="O170" s="384"/>
      <c r="P170" s="384"/>
      <c r="Q170" s="384"/>
      <c r="R170" s="384"/>
      <c r="S170" s="384"/>
      <c r="T170" s="384"/>
    </row>
    <row r="171" spans="1:20" s="762" customFormat="1" ht="15.75" customHeight="1" outlineLevel="1">
      <c r="A171" s="762" t="str">
        <f t="shared" si="9"/>
        <v/>
      </c>
      <c r="B171" s="1281" t="s">
        <v>1157</v>
      </c>
      <c r="C171" s="374"/>
      <c r="D171" s="375"/>
      <c r="E171" s="374"/>
      <c r="F171" s="374"/>
      <c r="G171" s="40"/>
      <c r="H171" s="40"/>
      <c r="I171" s="40"/>
      <c r="J171" s="40"/>
      <c r="K171" s="40"/>
      <c r="L171" s="40"/>
      <c r="M171" s="40"/>
      <c r="N171" s="40"/>
      <c r="O171" s="40"/>
      <c r="P171" s="40"/>
      <c r="Q171" s="40"/>
      <c r="R171" s="40"/>
      <c r="S171" s="40"/>
      <c r="T171" s="153">
        <v>0</v>
      </c>
    </row>
    <row r="172" spans="1:20" s="762" customFormat="1" ht="15.75" customHeight="1" outlineLevel="1">
      <c r="A172" s="762" t="str">
        <f t="shared" si="9"/>
        <v/>
      </c>
      <c r="B172" s="1281" t="s">
        <v>1159</v>
      </c>
      <c r="C172" s="374"/>
      <c r="D172" s="375"/>
      <c r="E172" s="374"/>
      <c r="F172" s="374"/>
      <c r="G172" s="40"/>
      <c r="H172" s="40"/>
      <c r="I172" s="40"/>
      <c r="J172" s="40"/>
      <c r="K172" s="40"/>
      <c r="L172" s="40"/>
      <c r="M172" s="40"/>
      <c r="N172" s="40"/>
      <c r="O172" s="40"/>
      <c r="P172" s="40"/>
      <c r="Q172" s="40"/>
      <c r="R172" s="40"/>
      <c r="S172" s="40"/>
      <c r="T172" s="153">
        <v>0</v>
      </c>
    </row>
    <row r="173" spans="1:20" s="762" customFormat="1" ht="15.75" customHeight="1" outlineLevel="1">
      <c r="A173" s="762" t="str">
        <f t="shared" si="9"/>
        <v/>
      </c>
      <c r="B173" s="1281" t="s">
        <v>1161</v>
      </c>
      <c r="C173" s="374"/>
      <c r="D173" s="375"/>
      <c r="E173" s="374"/>
      <c r="F173" s="374"/>
      <c r="G173" s="40"/>
      <c r="H173" s="40"/>
      <c r="I173" s="40"/>
      <c r="J173" s="40"/>
      <c r="K173" s="40"/>
      <c r="L173" s="40"/>
      <c r="M173" s="40"/>
      <c r="N173" s="40"/>
      <c r="O173" s="40"/>
      <c r="P173" s="40"/>
      <c r="Q173" s="40"/>
      <c r="R173" s="40"/>
      <c r="S173" s="40"/>
      <c r="T173" s="153">
        <v>0</v>
      </c>
    </row>
    <row r="174" spans="1:20" s="762" customFormat="1" ht="15.75" customHeight="1" outlineLevel="1">
      <c r="A174" s="762" t="str">
        <f t="shared" si="9"/>
        <v/>
      </c>
      <c r="B174" s="1281" t="s">
        <v>1163</v>
      </c>
      <c r="C174" s="374"/>
      <c r="D174" s="375"/>
      <c r="E174" s="374"/>
      <c r="F174" s="374"/>
      <c r="G174" s="40"/>
      <c r="H174" s="40"/>
      <c r="I174" s="40"/>
      <c r="J174" s="40"/>
      <c r="K174" s="40"/>
      <c r="L174" s="40"/>
      <c r="M174" s="40"/>
      <c r="N174" s="40"/>
      <c r="O174" s="40"/>
      <c r="P174" s="40"/>
      <c r="Q174" s="40"/>
      <c r="R174" s="40"/>
      <c r="S174" s="40"/>
      <c r="T174" s="153">
        <v>0</v>
      </c>
    </row>
    <row r="175" spans="1:20" s="762" customFormat="1" ht="15.75" customHeight="1" outlineLevel="1">
      <c r="A175" s="762" t="str">
        <f t="shared" si="9"/>
        <v/>
      </c>
      <c r="B175" s="1281" t="s">
        <v>1165</v>
      </c>
      <c r="C175" s="374"/>
      <c r="D175" s="375"/>
      <c r="E175" s="374"/>
      <c r="F175" s="374"/>
      <c r="G175" s="40"/>
      <c r="H175" s="40"/>
      <c r="I175" s="40"/>
      <c r="J175" s="40"/>
      <c r="K175" s="40"/>
      <c r="L175" s="40"/>
      <c r="M175" s="40"/>
      <c r="N175" s="40"/>
      <c r="O175" s="40"/>
      <c r="P175" s="40"/>
      <c r="Q175" s="40"/>
      <c r="R175" s="40"/>
      <c r="S175" s="40"/>
      <c r="T175" s="153">
        <v>0</v>
      </c>
    </row>
    <row r="176" spans="1:20" s="762" customFormat="1" ht="15.75" customHeight="1" outlineLevel="1">
      <c r="A176" s="762" t="str">
        <f t="shared" si="9"/>
        <v/>
      </c>
      <c r="B176" s="1281" t="s">
        <v>1167</v>
      </c>
      <c r="C176" s="374"/>
      <c r="D176" s="375"/>
      <c r="E176" s="374"/>
      <c r="F176" s="374"/>
      <c r="G176" s="40"/>
      <c r="H176" s="40"/>
      <c r="I176" s="40"/>
      <c r="J176" s="40"/>
      <c r="K176" s="40"/>
      <c r="L176" s="40"/>
      <c r="M176" s="40"/>
      <c r="N176" s="40"/>
      <c r="O176" s="40"/>
      <c r="P176" s="40"/>
      <c r="Q176" s="40"/>
      <c r="R176" s="40"/>
      <c r="S176" s="40"/>
      <c r="T176" s="153">
        <v>0</v>
      </c>
    </row>
    <row r="177" spans="1:20" s="762" customFormat="1" ht="15.75" customHeight="1" outlineLevel="1">
      <c r="A177" s="762" t="str">
        <f t="shared" si="9"/>
        <v/>
      </c>
      <c r="B177" s="1281" t="s">
        <v>1169</v>
      </c>
      <c r="C177" s="374"/>
      <c r="D177" s="375"/>
      <c r="E177" s="374"/>
      <c r="F177" s="374"/>
      <c r="G177" s="40"/>
      <c r="H177" s="40"/>
      <c r="I177" s="40"/>
      <c r="J177" s="40"/>
      <c r="K177" s="40"/>
      <c r="L177" s="40"/>
      <c r="M177" s="40"/>
      <c r="N177" s="40"/>
      <c r="O177" s="40"/>
      <c r="P177" s="40"/>
      <c r="Q177" s="40"/>
      <c r="R177" s="40"/>
      <c r="S177" s="40"/>
      <c r="T177" s="153">
        <v>0</v>
      </c>
    </row>
    <row r="178" spans="1:20" s="762" customFormat="1" ht="15.75" customHeight="1" outlineLevel="1">
      <c r="A178" s="762" t="str">
        <f t="shared" si="9"/>
        <v/>
      </c>
      <c r="B178" s="1281" t="s">
        <v>1314</v>
      </c>
      <c r="C178" s="374"/>
      <c r="D178" s="375"/>
      <c r="E178" s="374"/>
      <c r="F178" s="374"/>
      <c r="G178" s="40"/>
      <c r="H178" s="40"/>
      <c r="I178" s="40"/>
      <c r="J178" s="40"/>
      <c r="K178" s="40"/>
      <c r="L178" s="40"/>
      <c r="M178" s="40"/>
      <c r="N178" s="40"/>
      <c r="O178" s="40"/>
      <c r="P178" s="40"/>
      <c r="Q178" s="40"/>
      <c r="R178" s="40"/>
      <c r="S178" s="40"/>
      <c r="T178" s="153">
        <v>0</v>
      </c>
    </row>
    <row r="179" spans="1:20" s="762" customFormat="1" ht="15.75" customHeight="1" outlineLevel="1">
      <c r="A179" s="762" t="str">
        <f t="shared" si="9"/>
        <v/>
      </c>
      <c r="B179" s="1281" t="s">
        <v>1315</v>
      </c>
      <c r="C179" s="374"/>
      <c r="D179" s="375"/>
      <c r="E179" s="374"/>
      <c r="F179" s="374"/>
      <c r="G179" s="40"/>
      <c r="H179" s="40"/>
      <c r="I179" s="40"/>
      <c r="J179" s="40"/>
      <c r="K179" s="40"/>
      <c r="L179" s="40"/>
      <c r="M179" s="40"/>
      <c r="N179" s="40"/>
      <c r="O179" s="40"/>
      <c r="P179" s="40"/>
      <c r="Q179" s="40"/>
      <c r="R179" s="40"/>
      <c r="S179" s="40"/>
      <c r="T179" s="153">
        <v>0</v>
      </c>
    </row>
    <row r="180" spans="1:20" s="762" customFormat="1" ht="15.75" customHeight="1" outlineLevel="1">
      <c r="A180" s="762" t="str">
        <f t="shared" si="9"/>
        <v/>
      </c>
      <c r="B180" s="1281" t="s">
        <v>1316</v>
      </c>
      <c r="C180" s="374"/>
      <c r="D180" s="375"/>
      <c r="E180" s="374"/>
      <c r="F180" s="374"/>
      <c r="G180" s="40"/>
      <c r="H180" s="40"/>
      <c r="I180" s="40"/>
      <c r="J180" s="40"/>
      <c r="K180" s="40"/>
      <c r="L180" s="40"/>
      <c r="M180" s="40"/>
      <c r="N180" s="40"/>
      <c r="O180" s="40"/>
      <c r="P180" s="40"/>
      <c r="Q180" s="40"/>
      <c r="R180" s="40"/>
      <c r="S180" s="40"/>
      <c r="T180" s="153">
        <v>0</v>
      </c>
    </row>
    <row r="181" spans="1:20" s="762" customFormat="1" ht="15.75" customHeight="1" outlineLevel="1">
      <c r="A181" s="762" t="str">
        <f t="shared" si="9"/>
        <v/>
      </c>
      <c r="B181" s="1281" t="s">
        <v>1317</v>
      </c>
      <c r="C181" s="374"/>
      <c r="D181" s="375"/>
      <c r="E181" s="374"/>
      <c r="F181" s="374"/>
      <c r="G181" s="40"/>
      <c r="H181" s="40"/>
      <c r="I181" s="40"/>
      <c r="J181" s="40"/>
      <c r="K181" s="40"/>
      <c r="L181" s="40"/>
      <c r="M181" s="40"/>
      <c r="N181" s="40"/>
      <c r="O181" s="40"/>
      <c r="P181" s="40"/>
      <c r="Q181" s="40"/>
      <c r="R181" s="40"/>
      <c r="S181" s="40"/>
      <c r="T181" s="153">
        <v>0</v>
      </c>
    </row>
    <row r="182" spans="1:20" s="762" customFormat="1" ht="15.75" customHeight="1" outlineLevel="1">
      <c r="A182" s="762" t="str">
        <f t="shared" si="9"/>
        <v/>
      </c>
      <c r="B182" s="1281" t="s">
        <v>1318</v>
      </c>
      <c r="C182" s="374"/>
      <c r="D182" s="375"/>
      <c r="E182" s="374"/>
      <c r="F182" s="374"/>
      <c r="G182" s="40"/>
      <c r="H182" s="40"/>
      <c r="I182" s="40"/>
      <c r="J182" s="40"/>
      <c r="K182" s="40"/>
      <c r="L182" s="40"/>
      <c r="M182" s="40"/>
      <c r="N182" s="40"/>
      <c r="O182" s="40"/>
      <c r="P182" s="40"/>
      <c r="Q182" s="40"/>
      <c r="R182" s="40"/>
      <c r="S182" s="40"/>
      <c r="T182" s="153">
        <v>0</v>
      </c>
    </row>
    <row r="183" spans="1:20" s="762" customFormat="1" ht="15.75" customHeight="1" outlineLevel="1">
      <c r="A183" s="762" t="str">
        <f t="shared" si="9"/>
        <v/>
      </c>
      <c r="B183" s="1281" t="s">
        <v>1319</v>
      </c>
      <c r="C183" s="374"/>
      <c r="D183" s="375"/>
      <c r="E183" s="374"/>
      <c r="F183" s="374"/>
      <c r="G183" s="40"/>
      <c r="H183" s="40"/>
      <c r="I183" s="40"/>
      <c r="J183" s="40"/>
      <c r="K183" s="40"/>
      <c r="L183" s="40"/>
      <c r="M183" s="40"/>
      <c r="N183" s="40"/>
      <c r="O183" s="40"/>
      <c r="P183" s="40"/>
      <c r="Q183" s="40"/>
      <c r="R183" s="40"/>
      <c r="S183" s="40"/>
      <c r="T183" s="153">
        <v>0</v>
      </c>
    </row>
    <row r="184" spans="1:20" s="762" customFormat="1" ht="15.75" customHeight="1" outlineLevel="1">
      <c r="A184" s="762" t="str">
        <f t="shared" si="9"/>
        <v/>
      </c>
      <c r="B184" s="1281" t="s">
        <v>1320</v>
      </c>
      <c r="C184" s="374"/>
      <c r="D184" s="375"/>
      <c r="E184" s="374"/>
      <c r="F184" s="374"/>
      <c r="G184" s="40"/>
      <c r="H184" s="40"/>
      <c r="I184" s="40"/>
      <c r="J184" s="40"/>
      <c r="K184" s="40"/>
      <c r="L184" s="40"/>
      <c r="M184" s="40"/>
      <c r="N184" s="40"/>
      <c r="O184" s="40"/>
      <c r="P184" s="40"/>
      <c r="Q184" s="40"/>
      <c r="R184" s="40"/>
      <c r="S184" s="40"/>
      <c r="T184" s="153">
        <v>0</v>
      </c>
    </row>
    <row r="185" spans="1:20" s="762" customFormat="1" ht="15.75" customHeight="1" outlineLevel="1">
      <c r="A185" s="762" t="str">
        <f t="shared" si="9"/>
        <v/>
      </c>
      <c r="B185" s="1281" t="s">
        <v>1321</v>
      </c>
      <c r="C185" s="374"/>
      <c r="D185" s="375"/>
      <c r="E185" s="374"/>
      <c r="F185" s="374"/>
      <c r="G185" s="40"/>
      <c r="H185" s="40"/>
      <c r="I185" s="40"/>
      <c r="J185" s="40"/>
      <c r="K185" s="40"/>
      <c r="L185" s="40"/>
      <c r="M185" s="40"/>
      <c r="N185" s="40"/>
      <c r="O185" s="40"/>
      <c r="P185" s="40"/>
      <c r="Q185" s="40"/>
      <c r="R185" s="40"/>
      <c r="S185" s="40"/>
      <c r="T185" s="153">
        <v>0</v>
      </c>
    </row>
    <row r="186" spans="1:20" s="762" customFormat="1" ht="15.75" customHeight="1" outlineLevel="1">
      <c r="A186" s="762" t="str">
        <f t="shared" si="9"/>
        <v/>
      </c>
      <c r="B186" s="1281" t="s">
        <v>1322</v>
      </c>
      <c r="C186" s="374"/>
      <c r="D186" s="375"/>
      <c r="E186" s="374"/>
      <c r="F186" s="374"/>
      <c r="G186" s="40"/>
      <c r="H186" s="40"/>
      <c r="I186" s="40"/>
      <c r="J186" s="40"/>
      <c r="K186" s="40"/>
      <c r="L186" s="40"/>
      <c r="M186" s="40"/>
      <c r="N186" s="40"/>
      <c r="O186" s="40"/>
      <c r="P186" s="40"/>
      <c r="Q186" s="40"/>
      <c r="R186" s="40"/>
      <c r="S186" s="40"/>
      <c r="T186" s="153">
        <v>0</v>
      </c>
    </row>
    <row r="187" spans="1:20" s="762" customFormat="1" ht="15.75" customHeight="1" outlineLevel="1">
      <c r="A187" s="762" t="str">
        <f t="shared" si="9"/>
        <v/>
      </c>
      <c r="B187" s="1281" t="s">
        <v>1323</v>
      </c>
      <c r="C187" s="374"/>
      <c r="D187" s="375"/>
      <c r="E187" s="374"/>
      <c r="F187" s="374"/>
      <c r="G187" s="40"/>
      <c r="H187" s="40"/>
      <c r="I187" s="40"/>
      <c r="J187" s="40"/>
      <c r="K187" s="40"/>
      <c r="L187" s="40"/>
      <c r="M187" s="40"/>
      <c r="N187" s="40"/>
      <c r="O187" s="40"/>
      <c r="P187" s="40"/>
      <c r="Q187" s="40"/>
      <c r="R187" s="40"/>
      <c r="S187" s="40"/>
      <c r="T187" s="153">
        <v>0</v>
      </c>
    </row>
    <row r="188" spans="1:20" s="762" customFormat="1" ht="15.75" customHeight="1" outlineLevel="1">
      <c r="A188" s="762" t="str">
        <f t="shared" si="9"/>
        <v/>
      </c>
      <c r="B188" s="1281" t="s">
        <v>1324</v>
      </c>
      <c r="C188" s="374"/>
      <c r="D188" s="375"/>
      <c r="E188" s="374"/>
      <c r="F188" s="374"/>
      <c r="G188" s="40"/>
      <c r="H188" s="40"/>
      <c r="I188" s="40"/>
      <c r="J188" s="40"/>
      <c r="K188" s="40"/>
      <c r="L188" s="40"/>
      <c r="M188" s="40"/>
      <c r="N188" s="40"/>
      <c r="O188" s="40"/>
      <c r="P188" s="40"/>
      <c r="Q188" s="40"/>
      <c r="R188" s="40"/>
      <c r="S188" s="40"/>
      <c r="T188" s="153">
        <v>0</v>
      </c>
    </row>
    <row r="189" spans="1:20" s="762" customFormat="1" ht="15.75" customHeight="1" outlineLevel="1">
      <c r="A189" s="762" t="str">
        <f t="shared" si="9"/>
        <v/>
      </c>
      <c r="B189" s="1281" t="s">
        <v>1325</v>
      </c>
      <c r="C189" s="374"/>
      <c r="D189" s="375"/>
      <c r="E189" s="374"/>
      <c r="F189" s="374"/>
      <c r="G189" s="40"/>
      <c r="H189" s="40"/>
      <c r="I189" s="40"/>
      <c r="J189" s="40"/>
      <c r="K189" s="40"/>
      <c r="L189" s="40"/>
      <c r="M189" s="40"/>
      <c r="N189" s="40"/>
      <c r="O189" s="40"/>
      <c r="P189" s="40"/>
      <c r="Q189" s="40"/>
      <c r="R189" s="40"/>
      <c r="S189" s="40"/>
      <c r="T189" s="153">
        <v>0</v>
      </c>
    </row>
    <row r="190" spans="1:20" s="762" customFormat="1" ht="15.75" customHeight="1" outlineLevel="1">
      <c r="A190" s="762" t="str">
        <f t="shared" si="9"/>
        <v/>
      </c>
      <c r="B190" s="1281" t="s">
        <v>1326</v>
      </c>
      <c r="C190" s="374"/>
      <c r="D190" s="375"/>
      <c r="E190" s="374"/>
      <c r="F190" s="374"/>
      <c r="G190" s="40"/>
      <c r="H190" s="40"/>
      <c r="I190" s="40"/>
      <c r="J190" s="40"/>
      <c r="K190" s="40"/>
      <c r="L190" s="40"/>
      <c r="M190" s="40"/>
      <c r="N190" s="40"/>
      <c r="O190" s="40"/>
      <c r="P190" s="40"/>
      <c r="Q190" s="40"/>
      <c r="R190" s="40"/>
      <c r="S190" s="40"/>
      <c r="T190" s="153">
        <v>0</v>
      </c>
    </row>
    <row r="191" spans="1:20" s="762" customFormat="1" ht="15.75" customHeight="1" outlineLevel="1">
      <c r="A191" s="762" t="str">
        <f t="shared" si="9"/>
        <v/>
      </c>
      <c r="B191" s="1281" t="s">
        <v>1327</v>
      </c>
      <c r="C191" s="374"/>
      <c r="D191" s="375"/>
      <c r="E191" s="374"/>
      <c r="F191" s="374"/>
      <c r="G191" s="40"/>
      <c r="H191" s="40"/>
      <c r="I191" s="40"/>
      <c r="J191" s="40"/>
      <c r="K191" s="40"/>
      <c r="L191" s="40"/>
      <c r="M191" s="40"/>
      <c r="N191" s="40"/>
      <c r="O191" s="40"/>
      <c r="P191" s="40"/>
      <c r="Q191" s="40"/>
      <c r="R191" s="40"/>
      <c r="S191" s="40"/>
      <c r="T191" s="153">
        <v>0</v>
      </c>
    </row>
    <row r="192" spans="1:20" s="762" customFormat="1" ht="15.75" customHeight="1" outlineLevel="1">
      <c r="A192" s="762" t="str">
        <f t="shared" si="9"/>
        <v/>
      </c>
      <c r="B192" s="1281" t="s">
        <v>1328</v>
      </c>
      <c r="C192" s="374"/>
      <c r="D192" s="375"/>
      <c r="E192" s="374"/>
      <c r="F192" s="374"/>
      <c r="G192" s="40"/>
      <c r="H192" s="40"/>
      <c r="I192" s="40"/>
      <c r="J192" s="40"/>
      <c r="K192" s="40"/>
      <c r="L192" s="40"/>
      <c r="M192" s="40"/>
      <c r="N192" s="40"/>
      <c r="O192" s="40"/>
      <c r="P192" s="40"/>
      <c r="Q192" s="40"/>
      <c r="R192" s="40"/>
      <c r="S192" s="40"/>
      <c r="T192" s="153">
        <v>0</v>
      </c>
    </row>
    <row r="193" spans="1:20" s="762" customFormat="1" ht="15.75" customHeight="1" outlineLevel="1">
      <c r="A193" s="762" t="str">
        <f t="shared" si="9"/>
        <v/>
      </c>
      <c r="B193" s="1281" t="s">
        <v>1329</v>
      </c>
      <c r="C193" s="374"/>
      <c r="D193" s="375"/>
      <c r="E193" s="374"/>
      <c r="F193" s="374"/>
      <c r="G193" s="40"/>
      <c r="H193" s="40"/>
      <c r="I193" s="40"/>
      <c r="J193" s="40"/>
      <c r="K193" s="40"/>
      <c r="L193" s="40"/>
      <c r="M193" s="40"/>
      <c r="N193" s="40"/>
      <c r="O193" s="40"/>
      <c r="P193" s="40"/>
      <c r="Q193" s="40"/>
      <c r="R193" s="40"/>
      <c r="S193" s="40"/>
      <c r="T193" s="153">
        <v>0</v>
      </c>
    </row>
    <row r="194" spans="1:20" s="762" customFormat="1" ht="15.75" customHeight="1" outlineLevel="1">
      <c r="A194" s="762" t="str">
        <f t="shared" si="9"/>
        <v/>
      </c>
      <c r="B194" s="1281" t="s">
        <v>1330</v>
      </c>
      <c r="C194" s="374"/>
      <c r="D194" s="375"/>
      <c r="E194" s="374"/>
      <c r="F194" s="374"/>
      <c r="G194" s="40"/>
      <c r="H194" s="40"/>
      <c r="I194" s="40"/>
      <c r="J194" s="40"/>
      <c r="K194" s="40"/>
      <c r="L194" s="40"/>
      <c r="M194" s="40"/>
      <c r="N194" s="40"/>
      <c r="O194" s="40"/>
      <c r="P194" s="40"/>
      <c r="Q194" s="40"/>
      <c r="R194" s="40"/>
      <c r="S194" s="40"/>
      <c r="T194" s="153">
        <v>0</v>
      </c>
    </row>
    <row r="195" spans="1:20" s="762" customFormat="1" ht="15.75" customHeight="1" outlineLevel="1">
      <c r="A195" s="762" t="str">
        <f t="shared" si="9"/>
        <v/>
      </c>
      <c r="B195" s="1281" t="s">
        <v>1331</v>
      </c>
      <c r="C195" s="374"/>
      <c r="D195" s="375"/>
      <c r="E195" s="374"/>
      <c r="F195" s="374"/>
      <c r="G195" s="40"/>
      <c r="H195" s="40"/>
      <c r="I195" s="40"/>
      <c r="J195" s="40"/>
      <c r="K195" s="40"/>
      <c r="L195" s="40"/>
      <c r="M195" s="40"/>
      <c r="N195" s="40"/>
      <c r="O195" s="40"/>
      <c r="P195" s="40"/>
      <c r="Q195" s="40"/>
      <c r="R195" s="40"/>
      <c r="S195" s="40"/>
      <c r="T195" s="153">
        <v>0</v>
      </c>
    </row>
    <row r="196" spans="1:20" s="762" customFormat="1" ht="15.75" customHeight="1" outlineLevel="1">
      <c r="A196" s="762" t="str">
        <f t="shared" si="9"/>
        <v/>
      </c>
      <c r="B196" s="1281" t="s">
        <v>1332</v>
      </c>
      <c r="C196" s="374"/>
      <c r="D196" s="375"/>
      <c r="E196" s="374"/>
      <c r="F196" s="374"/>
      <c r="G196" s="40"/>
      <c r="H196" s="40"/>
      <c r="I196" s="40"/>
      <c r="J196" s="40"/>
      <c r="K196" s="40"/>
      <c r="L196" s="40"/>
      <c r="M196" s="40"/>
      <c r="N196" s="40"/>
      <c r="O196" s="40"/>
      <c r="P196" s="40"/>
      <c r="Q196" s="40"/>
      <c r="R196" s="40"/>
      <c r="S196" s="40"/>
      <c r="T196" s="153">
        <v>0</v>
      </c>
    </row>
    <row r="197" spans="1:20" s="762" customFormat="1" ht="15.75" customHeight="1" outlineLevel="1">
      <c r="A197" s="762" t="str">
        <f t="shared" si="9"/>
        <v/>
      </c>
      <c r="B197" s="1281" t="s">
        <v>1333</v>
      </c>
      <c r="C197" s="374"/>
      <c r="D197" s="375"/>
      <c r="E197" s="374"/>
      <c r="F197" s="374"/>
      <c r="G197" s="40"/>
      <c r="H197" s="40"/>
      <c r="I197" s="40"/>
      <c r="J197" s="40"/>
      <c r="K197" s="40"/>
      <c r="L197" s="40"/>
      <c r="M197" s="40"/>
      <c r="N197" s="40"/>
      <c r="O197" s="40"/>
      <c r="P197" s="40"/>
      <c r="Q197" s="40"/>
      <c r="R197" s="40"/>
      <c r="S197" s="40"/>
      <c r="T197" s="153">
        <v>0</v>
      </c>
    </row>
    <row r="198" spans="1:20" s="762" customFormat="1" ht="15.75" customHeight="1" outlineLevel="1">
      <c r="A198" s="762" t="str">
        <f t="shared" si="9"/>
        <v/>
      </c>
      <c r="B198" s="1281" t="s">
        <v>1334</v>
      </c>
      <c r="C198" s="374"/>
      <c r="D198" s="375"/>
      <c r="E198" s="374"/>
      <c r="F198" s="374"/>
      <c r="G198" s="40"/>
      <c r="H198" s="40"/>
      <c r="I198" s="40"/>
      <c r="J198" s="40"/>
      <c r="K198" s="40"/>
      <c r="L198" s="40"/>
      <c r="M198" s="40"/>
      <c r="N198" s="40"/>
      <c r="O198" s="40"/>
      <c r="P198" s="40"/>
      <c r="Q198" s="40"/>
      <c r="R198" s="40"/>
      <c r="S198" s="40"/>
      <c r="T198" s="153">
        <v>0</v>
      </c>
    </row>
    <row r="199" spans="1:20" s="762" customFormat="1" ht="15.75" customHeight="1" outlineLevel="1">
      <c r="A199" s="762" t="str">
        <f t="shared" si="9"/>
        <v/>
      </c>
      <c r="B199" s="1281" t="s">
        <v>1335</v>
      </c>
      <c r="C199" s="374"/>
      <c r="D199" s="375"/>
      <c r="E199" s="374"/>
      <c r="F199" s="374"/>
      <c r="G199" s="40"/>
      <c r="H199" s="40"/>
      <c r="I199" s="40"/>
      <c r="J199" s="40"/>
      <c r="K199" s="40"/>
      <c r="L199" s="40"/>
      <c r="M199" s="40"/>
      <c r="N199" s="40"/>
      <c r="O199" s="40"/>
      <c r="P199" s="40"/>
      <c r="Q199" s="40"/>
      <c r="R199" s="40"/>
      <c r="S199" s="40"/>
      <c r="T199" s="153">
        <v>0</v>
      </c>
    </row>
    <row r="200" spans="1:20" s="762" customFormat="1" ht="15.75" customHeight="1" outlineLevel="1">
      <c r="A200" s="762" t="str">
        <f t="shared" si="9"/>
        <v/>
      </c>
      <c r="B200" s="1281" t="s">
        <v>1336</v>
      </c>
      <c r="C200" s="374"/>
      <c r="D200" s="375"/>
      <c r="E200" s="374"/>
      <c r="F200" s="374"/>
      <c r="G200" s="40"/>
      <c r="H200" s="40"/>
      <c r="I200" s="40"/>
      <c r="J200" s="40"/>
      <c r="K200" s="40"/>
      <c r="L200" s="40"/>
      <c r="M200" s="40"/>
      <c r="N200" s="40"/>
      <c r="O200" s="40"/>
      <c r="P200" s="40"/>
      <c r="Q200" s="40"/>
      <c r="R200" s="40"/>
      <c r="S200" s="40"/>
      <c r="T200" s="153">
        <v>0</v>
      </c>
    </row>
    <row r="201" spans="1:20" s="762" customFormat="1" ht="15.75" customHeight="1" outlineLevel="1">
      <c r="A201" s="762" t="str">
        <f t="shared" si="9"/>
        <v/>
      </c>
      <c r="B201" s="1281" t="s">
        <v>1337</v>
      </c>
      <c r="C201" s="374"/>
      <c r="D201" s="375"/>
      <c r="E201" s="374"/>
      <c r="F201" s="374"/>
      <c r="G201" s="40"/>
      <c r="H201" s="40"/>
      <c r="I201" s="40"/>
      <c r="J201" s="40"/>
      <c r="K201" s="40"/>
      <c r="L201" s="40"/>
      <c r="M201" s="40"/>
      <c r="N201" s="40"/>
      <c r="O201" s="40"/>
      <c r="P201" s="40"/>
      <c r="Q201" s="40"/>
      <c r="R201" s="40"/>
      <c r="S201" s="40"/>
      <c r="T201" s="153">
        <v>0</v>
      </c>
    </row>
    <row r="202" spans="1:20" s="762" customFormat="1" ht="15.75" customHeight="1" outlineLevel="1">
      <c r="A202" s="762" t="str">
        <f t="shared" si="9"/>
        <v/>
      </c>
      <c r="B202" s="1281" t="s">
        <v>1338</v>
      </c>
      <c r="C202" s="374"/>
      <c r="D202" s="375"/>
      <c r="E202" s="374"/>
      <c r="F202" s="374"/>
      <c r="G202" s="40"/>
      <c r="H202" s="40"/>
      <c r="I202" s="40"/>
      <c r="J202" s="40"/>
      <c r="K202" s="40"/>
      <c r="L202" s="40"/>
      <c r="M202" s="40"/>
      <c r="N202" s="40"/>
      <c r="O202" s="40"/>
      <c r="P202" s="40"/>
      <c r="Q202" s="40"/>
      <c r="R202" s="40"/>
      <c r="S202" s="40"/>
      <c r="T202" s="153">
        <v>0</v>
      </c>
    </row>
    <row r="203" spans="1:20" s="762" customFormat="1" ht="15.75" customHeight="1" outlineLevel="1">
      <c r="A203" s="762" t="str">
        <f t="shared" si="9"/>
        <v/>
      </c>
      <c r="B203" s="1281" t="s">
        <v>1339</v>
      </c>
      <c r="C203" s="374"/>
      <c r="D203" s="375"/>
      <c r="E203" s="374"/>
      <c r="F203" s="374"/>
      <c r="G203" s="40"/>
      <c r="H203" s="40"/>
      <c r="I203" s="40"/>
      <c r="J203" s="40"/>
      <c r="K203" s="40"/>
      <c r="L203" s="40"/>
      <c r="M203" s="40"/>
      <c r="N203" s="40"/>
      <c r="O203" s="40"/>
      <c r="P203" s="40"/>
      <c r="Q203" s="40"/>
      <c r="R203" s="40"/>
      <c r="S203" s="40"/>
      <c r="T203" s="153">
        <v>0</v>
      </c>
    </row>
    <row r="204" spans="1:20" s="762" customFormat="1" ht="15.75" customHeight="1" outlineLevel="1">
      <c r="A204" s="762" t="str">
        <f t="shared" si="9"/>
        <v/>
      </c>
      <c r="B204" s="1281" t="s">
        <v>1340</v>
      </c>
      <c r="C204" s="374"/>
      <c r="D204" s="375"/>
      <c r="E204" s="374"/>
      <c r="F204" s="374"/>
      <c r="G204" s="40"/>
      <c r="H204" s="40"/>
      <c r="I204" s="40"/>
      <c r="J204" s="40"/>
      <c r="K204" s="40"/>
      <c r="L204" s="40"/>
      <c r="M204" s="40"/>
      <c r="N204" s="40"/>
      <c r="O204" s="40"/>
      <c r="P204" s="40"/>
      <c r="Q204" s="40"/>
      <c r="R204" s="40"/>
      <c r="S204" s="40"/>
      <c r="T204" s="153">
        <v>0</v>
      </c>
    </row>
    <row r="205" spans="1:20" s="762" customFormat="1" ht="15.75" customHeight="1" outlineLevel="1">
      <c r="A205" s="762" t="str">
        <f t="shared" si="9"/>
        <v/>
      </c>
      <c r="B205" s="1281" t="s">
        <v>1341</v>
      </c>
      <c r="C205" s="374"/>
      <c r="D205" s="375"/>
      <c r="E205" s="374"/>
      <c r="F205" s="374"/>
      <c r="G205" s="40"/>
      <c r="H205" s="40"/>
      <c r="I205" s="40"/>
      <c r="J205" s="40"/>
      <c r="K205" s="40"/>
      <c r="L205" s="40"/>
      <c r="M205" s="40"/>
      <c r="N205" s="40"/>
      <c r="O205" s="40"/>
      <c r="P205" s="40"/>
      <c r="Q205" s="40"/>
      <c r="R205" s="40"/>
      <c r="S205" s="40"/>
      <c r="T205" s="153">
        <v>0</v>
      </c>
    </row>
    <row r="206" spans="1:20" s="762" customFormat="1" ht="15.75" customHeight="1" outlineLevel="1">
      <c r="A206" s="762" t="str">
        <f t="shared" si="9"/>
        <v/>
      </c>
      <c r="B206" s="1281" t="s">
        <v>1342</v>
      </c>
      <c r="C206" s="374"/>
      <c r="D206" s="375"/>
      <c r="E206" s="374"/>
      <c r="F206" s="374"/>
      <c r="G206" s="40"/>
      <c r="H206" s="40"/>
      <c r="I206" s="40"/>
      <c r="J206" s="40"/>
      <c r="K206" s="40"/>
      <c r="L206" s="40"/>
      <c r="M206" s="40"/>
      <c r="N206" s="40"/>
      <c r="O206" s="40"/>
      <c r="P206" s="40"/>
      <c r="Q206" s="40"/>
      <c r="R206" s="40"/>
      <c r="S206" s="40"/>
      <c r="T206" s="153">
        <v>0</v>
      </c>
    </row>
    <row r="207" spans="1:20" s="762" customFormat="1" ht="15.75" customHeight="1" outlineLevel="1">
      <c r="A207" s="762" t="str">
        <f t="shared" si="9"/>
        <v/>
      </c>
      <c r="B207" s="1281" t="s">
        <v>1343</v>
      </c>
      <c r="C207" s="374"/>
      <c r="D207" s="375"/>
      <c r="E207" s="374"/>
      <c r="F207" s="374"/>
      <c r="G207" s="40"/>
      <c r="H207" s="40"/>
      <c r="I207" s="40"/>
      <c r="J207" s="40"/>
      <c r="K207" s="40"/>
      <c r="L207" s="40"/>
      <c r="M207" s="40"/>
      <c r="N207" s="40"/>
      <c r="O207" s="40"/>
      <c r="P207" s="40"/>
      <c r="Q207" s="40"/>
      <c r="R207" s="40"/>
      <c r="S207" s="40"/>
      <c r="T207" s="153">
        <v>0</v>
      </c>
    </row>
    <row r="208" spans="1:20" s="762" customFormat="1" ht="15.75" customHeight="1" outlineLevel="1">
      <c r="A208" s="762" t="str">
        <f t="shared" si="9"/>
        <v/>
      </c>
      <c r="B208" s="1281" t="s">
        <v>1344</v>
      </c>
      <c r="C208" s="374"/>
      <c r="D208" s="375"/>
      <c r="E208" s="374"/>
      <c r="F208" s="374"/>
      <c r="G208" s="40"/>
      <c r="H208" s="40"/>
      <c r="I208" s="40"/>
      <c r="J208" s="40"/>
      <c r="K208" s="40"/>
      <c r="L208" s="40"/>
      <c r="M208" s="40"/>
      <c r="N208" s="40"/>
      <c r="O208" s="40"/>
      <c r="P208" s="40"/>
      <c r="Q208" s="40"/>
      <c r="R208" s="40"/>
      <c r="S208" s="40"/>
      <c r="T208" s="153">
        <v>0</v>
      </c>
    </row>
    <row r="209" spans="1:20" s="762" customFormat="1" ht="15.75" customHeight="1" outlineLevel="1">
      <c r="A209" s="762" t="str">
        <f t="shared" si="9"/>
        <v/>
      </c>
      <c r="B209" s="1281" t="s">
        <v>1345</v>
      </c>
      <c r="C209" s="374"/>
      <c r="D209" s="375"/>
      <c r="E209" s="374"/>
      <c r="F209" s="374"/>
      <c r="G209" s="40"/>
      <c r="H209" s="40"/>
      <c r="I209" s="40"/>
      <c r="J209" s="40"/>
      <c r="K209" s="40"/>
      <c r="L209" s="40"/>
      <c r="M209" s="40"/>
      <c r="N209" s="40"/>
      <c r="O209" s="40"/>
      <c r="P209" s="40"/>
      <c r="Q209" s="40"/>
      <c r="R209" s="40"/>
      <c r="S209" s="40"/>
      <c r="T209" s="153">
        <v>0</v>
      </c>
    </row>
    <row r="210" spans="1:20" s="762" customFormat="1" ht="15.75" customHeight="1" outlineLevel="1">
      <c r="A210" s="762" t="str">
        <f t="shared" si="9"/>
        <v/>
      </c>
      <c r="B210" s="1281" t="s">
        <v>1346</v>
      </c>
      <c r="C210" s="374"/>
      <c r="D210" s="375"/>
      <c r="E210" s="374"/>
      <c r="F210" s="374"/>
      <c r="G210" s="40"/>
      <c r="H210" s="40"/>
      <c r="I210" s="40"/>
      <c r="J210" s="40"/>
      <c r="K210" s="40"/>
      <c r="L210" s="40"/>
      <c r="M210" s="40"/>
      <c r="N210" s="40"/>
      <c r="O210" s="40"/>
      <c r="P210" s="40"/>
      <c r="Q210" s="40"/>
      <c r="R210" s="40"/>
      <c r="S210" s="40"/>
      <c r="T210" s="153">
        <v>0</v>
      </c>
    </row>
    <row r="211" spans="1:20" s="762" customFormat="1" ht="15.75" customHeight="1" outlineLevel="1">
      <c r="A211" s="762" t="str">
        <f t="shared" si="9"/>
        <v/>
      </c>
      <c r="B211" s="1281" t="s">
        <v>1347</v>
      </c>
      <c r="C211" s="374"/>
      <c r="D211" s="375"/>
      <c r="E211" s="374"/>
      <c r="F211" s="374"/>
      <c r="G211" s="40"/>
      <c r="H211" s="40"/>
      <c r="I211" s="40"/>
      <c r="J211" s="40"/>
      <c r="K211" s="40"/>
      <c r="L211" s="40"/>
      <c r="M211" s="40"/>
      <c r="N211" s="40"/>
      <c r="O211" s="40"/>
      <c r="P211" s="40"/>
      <c r="Q211" s="40"/>
      <c r="R211" s="40"/>
      <c r="S211" s="40"/>
      <c r="T211" s="153">
        <v>0</v>
      </c>
    </row>
    <row r="212" spans="1:20" s="762" customFormat="1" ht="15.75" customHeight="1" outlineLevel="1">
      <c r="A212" s="762" t="str">
        <f t="shared" si="9"/>
        <v/>
      </c>
      <c r="B212" s="1281" t="s">
        <v>1348</v>
      </c>
      <c r="C212" s="374"/>
      <c r="D212" s="375"/>
      <c r="E212" s="374"/>
      <c r="F212" s="374"/>
      <c r="G212" s="40"/>
      <c r="H212" s="40"/>
      <c r="I212" s="40"/>
      <c r="J212" s="40"/>
      <c r="K212" s="40"/>
      <c r="L212" s="40"/>
      <c r="M212" s="40"/>
      <c r="N212" s="40"/>
      <c r="O212" s="40"/>
      <c r="P212" s="40"/>
      <c r="Q212" s="40"/>
      <c r="R212" s="40"/>
      <c r="S212" s="40"/>
      <c r="T212" s="153">
        <v>0</v>
      </c>
    </row>
    <row r="213" spans="1:20" s="762" customFormat="1" ht="15.75" customHeight="1" outlineLevel="1">
      <c r="A213" s="762" t="str">
        <f t="shared" ref="A213:A276" si="13">CONCATENATE(D213,E213,F213)</f>
        <v/>
      </c>
      <c r="B213" s="1281" t="s">
        <v>1349</v>
      </c>
      <c r="C213" s="374"/>
      <c r="D213" s="375"/>
      <c r="E213" s="374"/>
      <c r="F213" s="374"/>
      <c r="G213" s="40"/>
      <c r="H213" s="40"/>
      <c r="I213" s="40"/>
      <c r="J213" s="40"/>
      <c r="K213" s="40"/>
      <c r="L213" s="40"/>
      <c r="M213" s="40"/>
      <c r="N213" s="40"/>
      <c r="O213" s="40"/>
      <c r="P213" s="40"/>
      <c r="Q213" s="40"/>
      <c r="R213" s="40"/>
      <c r="S213" s="40"/>
      <c r="T213" s="153">
        <v>0</v>
      </c>
    </row>
    <row r="214" spans="1:20" s="762" customFormat="1" ht="15.75" customHeight="1" outlineLevel="1">
      <c r="A214" s="762" t="str">
        <f t="shared" si="13"/>
        <v/>
      </c>
      <c r="B214" s="1281" t="s">
        <v>1350</v>
      </c>
      <c r="C214" s="374"/>
      <c r="D214" s="375"/>
      <c r="E214" s="374"/>
      <c r="F214" s="374"/>
      <c r="G214" s="40"/>
      <c r="H214" s="40"/>
      <c r="I214" s="40"/>
      <c r="J214" s="40"/>
      <c r="K214" s="40"/>
      <c r="L214" s="40"/>
      <c r="M214" s="40"/>
      <c r="N214" s="40"/>
      <c r="O214" s="40"/>
      <c r="P214" s="40"/>
      <c r="Q214" s="40"/>
      <c r="R214" s="40"/>
      <c r="S214" s="40"/>
      <c r="T214" s="153">
        <v>0</v>
      </c>
    </row>
    <row r="215" spans="1:20" s="762" customFormat="1" ht="15.75" customHeight="1" outlineLevel="1">
      <c r="A215" s="762" t="str">
        <f t="shared" si="13"/>
        <v/>
      </c>
      <c r="B215" s="1281" t="s">
        <v>1351</v>
      </c>
      <c r="C215" s="374"/>
      <c r="D215" s="375"/>
      <c r="E215" s="374"/>
      <c r="F215" s="374"/>
      <c r="G215" s="40"/>
      <c r="H215" s="40"/>
      <c r="I215" s="40"/>
      <c r="J215" s="40"/>
      <c r="K215" s="40"/>
      <c r="L215" s="40"/>
      <c r="M215" s="40"/>
      <c r="N215" s="40"/>
      <c r="O215" s="40"/>
      <c r="P215" s="40"/>
      <c r="Q215" s="40"/>
      <c r="R215" s="40"/>
      <c r="S215" s="40"/>
      <c r="T215" s="153">
        <v>0</v>
      </c>
    </row>
    <row r="216" spans="1:20" s="762" customFormat="1" ht="15.75" customHeight="1" outlineLevel="1">
      <c r="A216" s="762" t="str">
        <f t="shared" si="13"/>
        <v/>
      </c>
      <c r="B216" s="1281" t="s">
        <v>1352</v>
      </c>
      <c r="C216" s="374"/>
      <c r="D216" s="375"/>
      <c r="E216" s="374"/>
      <c r="F216" s="374"/>
      <c r="G216" s="40"/>
      <c r="H216" s="40"/>
      <c r="I216" s="40"/>
      <c r="J216" s="40"/>
      <c r="K216" s="40"/>
      <c r="L216" s="40"/>
      <c r="M216" s="40"/>
      <c r="N216" s="40"/>
      <c r="O216" s="40"/>
      <c r="P216" s="40"/>
      <c r="Q216" s="40"/>
      <c r="R216" s="40"/>
      <c r="S216" s="40"/>
      <c r="T216" s="153">
        <v>0</v>
      </c>
    </row>
    <row r="217" spans="1:20" s="762" customFormat="1" ht="15.75" customHeight="1" outlineLevel="1">
      <c r="A217" s="762" t="str">
        <f t="shared" si="13"/>
        <v/>
      </c>
      <c r="B217" s="1281" t="s">
        <v>1353</v>
      </c>
      <c r="C217" s="374"/>
      <c r="D217" s="375"/>
      <c r="E217" s="374"/>
      <c r="F217" s="374"/>
      <c r="G217" s="40"/>
      <c r="H217" s="40"/>
      <c r="I217" s="40"/>
      <c r="J217" s="40"/>
      <c r="K217" s="40"/>
      <c r="L217" s="40"/>
      <c r="M217" s="40"/>
      <c r="N217" s="40"/>
      <c r="O217" s="40"/>
      <c r="P217" s="40"/>
      <c r="Q217" s="40"/>
      <c r="R217" s="40"/>
      <c r="S217" s="40"/>
      <c r="T217" s="153">
        <v>0</v>
      </c>
    </row>
    <row r="218" spans="1:20" s="762" customFormat="1" ht="15.75" customHeight="1" outlineLevel="1">
      <c r="A218" s="762" t="str">
        <f t="shared" si="13"/>
        <v/>
      </c>
      <c r="B218" s="1281" t="s">
        <v>1354</v>
      </c>
      <c r="C218" s="374"/>
      <c r="D218" s="375"/>
      <c r="E218" s="374"/>
      <c r="F218" s="374"/>
      <c r="G218" s="40"/>
      <c r="H218" s="40"/>
      <c r="I218" s="40"/>
      <c r="J218" s="40"/>
      <c r="K218" s="40"/>
      <c r="L218" s="40"/>
      <c r="M218" s="40"/>
      <c r="N218" s="40"/>
      <c r="O218" s="40"/>
      <c r="P218" s="40"/>
      <c r="Q218" s="40"/>
      <c r="R218" s="40"/>
      <c r="S218" s="40"/>
      <c r="T218" s="153">
        <v>0</v>
      </c>
    </row>
    <row r="219" spans="1:20" s="762" customFormat="1" ht="15.75" customHeight="1" outlineLevel="1">
      <c r="A219" s="762" t="str">
        <f t="shared" si="13"/>
        <v/>
      </c>
      <c r="B219" s="1281" t="s">
        <v>1355</v>
      </c>
      <c r="C219" s="374"/>
      <c r="D219" s="375"/>
      <c r="E219" s="374"/>
      <c r="F219" s="374"/>
      <c r="G219" s="40"/>
      <c r="H219" s="40"/>
      <c r="I219" s="40"/>
      <c r="J219" s="40"/>
      <c r="K219" s="40"/>
      <c r="L219" s="40"/>
      <c r="M219" s="40"/>
      <c r="N219" s="40"/>
      <c r="O219" s="40"/>
      <c r="P219" s="40"/>
      <c r="Q219" s="40"/>
      <c r="R219" s="40"/>
      <c r="S219" s="40"/>
      <c r="T219" s="153">
        <v>0</v>
      </c>
    </row>
    <row r="220" spans="1:20" s="762" customFormat="1" ht="15.75" customHeight="1" outlineLevel="1">
      <c r="A220" s="762" t="str">
        <f t="shared" si="13"/>
        <v/>
      </c>
      <c r="B220" s="1281" t="s">
        <v>1356</v>
      </c>
      <c r="C220" s="374"/>
      <c r="D220" s="375"/>
      <c r="E220" s="374"/>
      <c r="F220" s="374"/>
      <c r="G220" s="40"/>
      <c r="H220" s="40"/>
      <c r="I220" s="40"/>
      <c r="J220" s="40"/>
      <c r="K220" s="40"/>
      <c r="L220" s="40"/>
      <c r="M220" s="40"/>
      <c r="N220" s="40"/>
      <c r="O220" s="40"/>
      <c r="P220" s="40"/>
      <c r="Q220" s="40"/>
      <c r="R220" s="40"/>
      <c r="S220" s="40"/>
      <c r="T220" s="153">
        <v>0</v>
      </c>
    </row>
    <row r="221" spans="1:20" s="762" customFormat="1" ht="15.75" customHeight="1" outlineLevel="1">
      <c r="A221" s="762" t="str">
        <f t="shared" si="13"/>
        <v/>
      </c>
      <c r="B221" s="1281" t="s">
        <v>1357</v>
      </c>
      <c r="C221" s="374"/>
      <c r="D221" s="375"/>
      <c r="E221" s="374"/>
      <c r="F221" s="374"/>
      <c r="G221" s="40"/>
      <c r="H221" s="40"/>
      <c r="I221" s="40"/>
      <c r="J221" s="40"/>
      <c r="K221" s="40"/>
      <c r="L221" s="40"/>
      <c r="M221" s="40"/>
      <c r="N221" s="40"/>
      <c r="O221" s="40"/>
      <c r="P221" s="40"/>
      <c r="Q221" s="40"/>
      <c r="R221" s="40"/>
      <c r="S221" s="40"/>
      <c r="T221" s="153">
        <v>0</v>
      </c>
    </row>
    <row r="222" spans="1:20" s="762" customFormat="1" ht="15.75" customHeight="1" outlineLevel="1">
      <c r="A222" s="762" t="str">
        <f t="shared" si="13"/>
        <v/>
      </c>
      <c r="B222" s="1281" t="s">
        <v>1358</v>
      </c>
      <c r="C222" s="374"/>
      <c r="D222" s="375"/>
      <c r="E222" s="374"/>
      <c r="F222" s="374"/>
      <c r="G222" s="40"/>
      <c r="H222" s="40"/>
      <c r="I222" s="40"/>
      <c r="J222" s="40"/>
      <c r="K222" s="40"/>
      <c r="L222" s="40"/>
      <c r="M222" s="40"/>
      <c r="N222" s="40"/>
      <c r="O222" s="40"/>
      <c r="P222" s="40"/>
      <c r="Q222" s="40"/>
      <c r="R222" s="40"/>
      <c r="S222" s="40"/>
      <c r="T222" s="153">
        <v>0</v>
      </c>
    </row>
    <row r="223" spans="1:20" s="762" customFormat="1" ht="15.75" customHeight="1" outlineLevel="1">
      <c r="A223" s="762" t="str">
        <f t="shared" si="13"/>
        <v/>
      </c>
      <c r="B223" s="1281" t="s">
        <v>1359</v>
      </c>
      <c r="C223" s="374"/>
      <c r="D223" s="375"/>
      <c r="E223" s="374"/>
      <c r="F223" s="374"/>
      <c r="G223" s="40"/>
      <c r="H223" s="40"/>
      <c r="I223" s="40"/>
      <c r="J223" s="40"/>
      <c r="K223" s="40"/>
      <c r="L223" s="40"/>
      <c r="M223" s="40"/>
      <c r="N223" s="40"/>
      <c r="O223" s="40"/>
      <c r="P223" s="40"/>
      <c r="Q223" s="40"/>
      <c r="R223" s="40"/>
      <c r="S223" s="40"/>
      <c r="T223" s="153">
        <v>0</v>
      </c>
    </row>
    <row r="224" spans="1:20" s="762" customFormat="1" ht="15.75" customHeight="1" outlineLevel="1">
      <c r="A224" s="762" t="str">
        <f t="shared" si="13"/>
        <v/>
      </c>
      <c r="B224" s="1281" t="s">
        <v>1360</v>
      </c>
      <c r="C224" s="374"/>
      <c r="D224" s="375"/>
      <c r="E224" s="374"/>
      <c r="F224" s="374"/>
      <c r="G224" s="40"/>
      <c r="H224" s="40"/>
      <c r="I224" s="40"/>
      <c r="J224" s="40"/>
      <c r="K224" s="40"/>
      <c r="L224" s="40"/>
      <c r="M224" s="40"/>
      <c r="N224" s="40"/>
      <c r="O224" s="40"/>
      <c r="P224" s="40"/>
      <c r="Q224" s="40"/>
      <c r="R224" s="40"/>
      <c r="S224" s="40"/>
      <c r="T224" s="153">
        <v>0</v>
      </c>
    </row>
    <row r="225" spans="1:20" s="762" customFormat="1" ht="15.75" customHeight="1" outlineLevel="1">
      <c r="A225" s="762" t="str">
        <f t="shared" si="13"/>
        <v/>
      </c>
      <c r="B225" s="1281" t="s">
        <v>1361</v>
      </c>
      <c r="C225" s="374"/>
      <c r="D225" s="375"/>
      <c r="E225" s="374"/>
      <c r="F225" s="374"/>
      <c r="G225" s="40"/>
      <c r="H225" s="40"/>
      <c r="I225" s="40"/>
      <c r="J225" s="40"/>
      <c r="K225" s="40"/>
      <c r="L225" s="40"/>
      <c r="M225" s="40"/>
      <c r="N225" s="40"/>
      <c r="O225" s="40"/>
      <c r="P225" s="40"/>
      <c r="Q225" s="40"/>
      <c r="R225" s="40"/>
      <c r="S225" s="40"/>
      <c r="T225" s="153">
        <v>0</v>
      </c>
    </row>
    <row r="226" spans="1:20" s="762" customFormat="1" ht="15" customHeight="1" outlineLevel="1">
      <c r="A226" s="762" t="str">
        <f t="shared" si="13"/>
        <v/>
      </c>
      <c r="B226" s="1281" t="s">
        <v>1362</v>
      </c>
      <c r="C226" s="374"/>
      <c r="D226" s="376"/>
      <c r="E226" s="374"/>
      <c r="F226" s="374"/>
      <c r="G226" s="40"/>
      <c r="H226" s="40"/>
      <c r="I226" s="40"/>
      <c r="J226" s="40"/>
      <c r="K226" s="40"/>
      <c r="L226" s="40"/>
      <c r="M226" s="40"/>
      <c r="N226" s="40"/>
      <c r="O226" s="40"/>
      <c r="P226" s="40"/>
      <c r="Q226" s="40"/>
      <c r="R226" s="40"/>
      <c r="S226" s="40"/>
      <c r="T226" s="153">
        <v>0</v>
      </c>
    </row>
    <row r="227" spans="1:20" s="762" customFormat="1" ht="15.75" customHeight="1" outlineLevel="1">
      <c r="A227" s="762" t="str">
        <f t="shared" si="13"/>
        <v/>
      </c>
      <c r="B227" s="1281" t="s">
        <v>1363</v>
      </c>
      <c r="C227" s="374"/>
      <c r="D227" s="375"/>
      <c r="E227" s="374"/>
      <c r="F227" s="374"/>
      <c r="G227" s="40"/>
      <c r="H227" s="40"/>
      <c r="I227" s="40"/>
      <c r="J227" s="40"/>
      <c r="K227" s="40"/>
      <c r="L227" s="40"/>
      <c r="M227" s="40"/>
      <c r="N227" s="40"/>
      <c r="O227" s="40"/>
      <c r="P227" s="40"/>
      <c r="Q227" s="40"/>
      <c r="R227" s="40"/>
      <c r="S227" s="40"/>
      <c r="T227" s="153">
        <v>0</v>
      </c>
    </row>
    <row r="228" spans="1:20" s="762" customFormat="1" ht="15.75" customHeight="1" outlineLevel="1">
      <c r="A228" s="762" t="str">
        <f t="shared" si="13"/>
        <v/>
      </c>
      <c r="B228" s="1281" t="s">
        <v>1364</v>
      </c>
      <c r="C228" s="374"/>
      <c r="D228" s="375"/>
      <c r="E228" s="374"/>
      <c r="F228" s="374"/>
      <c r="G228" s="40"/>
      <c r="H228" s="40"/>
      <c r="I228" s="40"/>
      <c r="J228" s="40"/>
      <c r="K228" s="40"/>
      <c r="L228" s="40"/>
      <c r="M228" s="40"/>
      <c r="N228" s="40"/>
      <c r="O228" s="40"/>
      <c r="P228" s="40"/>
      <c r="Q228" s="40"/>
      <c r="R228" s="40"/>
      <c r="S228" s="40"/>
      <c r="T228" s="153">
        <v>0</v>
      </c>
    </row>
    <row r="229" spans="1:20" s="762" customFormat="1" ht="15.75" customHeight="1" outlineLevel="1">
      <c r="A229" s="762" t="str">
        <f t="shared" si="13"/>
        <v/>
      </c>
      <c r="B229" s="1281" t="s">
        <v>1365</v>
      </c>
      <c r="C229" s="374"/>
      <c r="D229" s="375"/>
      <c r="E229" s="374"/>
      <c r="F229" s="374"/>
      <c r="G229" s="40"/>
      <c r="H229" s="40"/>
      <c r="I229" s="40"/>
      <c r="J229" s="40"/>
      <c r="K229" s="40"/>
      <c r="L229" s="40"/>
      <c r="M229" s="40"/>
      <c r="N229" s="40"/>
      <c r="O229" s="40"/>
      <c r="P229" s="40"/>
      <c r="Q229" s="40"/>
      <c r="R229" s="40"/>
      <c r="S229" s="40"/>
      <c r="T229" s="153">
        <v>0</v>
      </c>
    </row>
    <row r="230" spans="1:20" s="762" customFormat="1" ht="15.75" customHeight="1" outlineLevel="1">
      <c r="A230" s="762" t="str">
        <f t="shared" si="13"/>
        <v/>
      </c>
      <c r="B230" s="1281" t="s">
        <v>1366</v>
      </c>
      <c r="C230" s="374"/>
      <c r="D230" s="375"/>
      <c r="E230" s="374"/>
      <c r="F230" s="374"/>
      <c r="G230" s="40"/>
      <c r="H230" s="40"/>
      <c r="I230" s="40"/>
      <c r="J230" s="40"/>
      <c r="K230" s="40"/>
      <c r="L230" s="40"/>
      <c r="M230" s="40"/>
      <c r="N230" s="40"/>
      <c r="O230" s="40"/>
      <c r="P230" s="40"/>
      <c r="Q230" s="40"/>
      <c r="R230" s="40"/>
      <c r="S230" s="40"/>
      <c r="T230" s="153">
        <v>0</v>
      </c>
    </row>
    <row r="231" spans="1:20" s="762" customFormat="1" ht="15.75" customHeight="1" outlineLevel="1">
      <c r="A231" s="762" t="str">
        <f t="shared" si="13"/>
        <v/>
      </c>
      <c r="B231" s="1281" t="s">
        <v>1367</v>
      </c>
      <c r="C231" s="374"/>
      <c r="D231" s="375"/>
      <c r="E231" s="374"/>
      <c r="F231" s="374"/>
      <c r="G231" s="40"/>
      <c r="H231" s="40"/>
      <c r="I231" s="40"/>
      <c r="J231" s="40"/>
      <c r="K231" s="40"/>
      <c r="L231" s="40"/>
      <c r="M231" s="40"/>
      <c r="N231" s="40"/>
      <c r="O231" s="40"/>
      <c r="P231" s="40"/>
      <c r="Q231" s="40"/>
      <c r="R231" s="40"/>
      <c r="S231" s="40"/>
      <c r="T231" s="153">
        <v>0</v>
      </c>
    </row>
    <row r="232" spans="1:20" s="762" customFormat="1" ht="15.75" customHeight="1" outlineLevel="1">
      <c r="A232" s="762" t="str">
        <f t="shared" si="13"/>
        <v/>
      </c>
      <c r="B232" s="1281" t="s">
        <v>1368</v>
      </c>
      <c r="C232" s="374"/>
      <c r="D232" s="375"/>
      <c r="E232" s="374"/>
      <c r="F232" s="374"/>
      <c r="G232" s="40"/>
      <c r="H232" s="40"/>
      <c r="I232" s="40"/>
      <c r="J232" s="40"/>
      <c r="K232" s="40"/>
      <c r="L232" s="40"/>
      <c r="M232" s="40"/>
      <c r="N232" s="40"/>
      <c r="O232" s="40"/>
      <c r="P232" s="40"/>
      <c r="Q232" s="40"/>
      <c r="R232" s="40"/>
      <c r="S232" s="40"/>
      <c r="T232" s="153">
        <v>0</v>
      </c>
    </row>
    <row r="233" spans="1:20" s="762" customFormat="1" ht="15.75" customHeight="1" outlineLevel="1">
      <c r="A233" s="762" t="str">
        <f t="shared" si="13"/>
        <v/>
      </c>
      <c r="B233" s="1281" t="s">
        <v>1369</v>
      </c>
      <c r="C233" s="374"/>
      <c r="D233" s="375"/>
      <c r="E233" s="374"/>
      <c r="F233" s="374"/>
      <c r="G233" s="40"/>
      <c r="H233" s="40"/>
      <c r="I233" s="40"/>
      <c r="J233" s="40"/>
      <c r="K233" s="40"/>
      <c r="L233" s="40"/>
      <c r="M233" s="40"/>
      <c r="N233" s="40"/>
      <c r="O233" s="40"/>
      <c r="P233" s="40"/>
      <c r="Q233" s="40"/>
      <c r="R233" s="40"/>
      <c r="S233" s="40"/>
      <c r="T233" s="153">
        <v>0</v>
      </c>
    </row>
    <row r="234" spans="1:20" s="762" customFormat="1" ht="15.75" customHeight="1" outlineLevel="1">
      <c r="A234" s="762" t="str">
        <f t="shared" si="13"/>
        <v/>
      </c>
      <c r="B234" s="1281" t="s">
        <v>1370</v>
      </c>
      <c r="C234" s="374"/>
      <c r="D234" s="375"/>
      <c r="E234" s="374"/>
      <c r="F234" s="374"/>
      <c r="G234" s="40"/>
      <c r="H234" s="40"/>
      <c r="I234" s="40"/>
      <c r="J234" s="40"/>
      <c r="K234" s="40"/>
      <c r="L234" s="40"/>
      <c r="M234" s="40"/>
      <c r="N234" s="40"/>
      <c r="O234" s="40"/>
      <c r="P234" s="40"/>
      <c r="Q234" s="40"/>
      <c r="R234" s="40"/>
      <c r="S234" s="40"/>
      <c r="T234" s="153">
        <v>0</v>
      </c>
    </row>
    <row r="235" spans="1:20" s="762" customFormat="1" ht="15.75" customHeight="1" outlineLevel="1">
      <c r="A235" s="762" t="str">
        <f t="shared" si="13"/>
        <v/>
      </c>
      <c r="B235" s="1281" t="s">
        <v>1371</v>
      </c>
      <c r="C235" s="374"/>
      <c r="D235" s="375"/>
      <c r="E235" s="374"/>
      <c r="F235" s="374"/>
      <c r="G235" s="40"/>
      <c r="H235" s="40"/>
      <c r="I235" s="40"/>
      <c r="J235" s="40"/>
      <c r="K235" s="40"/>
      <c r="L235" s="40"/>
      <c r="M235" s="40"/>
      <c r="N235" s="40"/>
      <c r="O235" s="40"/>
      <c r="P235" s="40"/>
      <c r="Q235" s="40"/>
      <c r="R235" s="40"/>
      <c r="S235" s="40"/>
      <c r="T235" s="153">
        <v>0</v>
      </c>
    </row>
    <row r="236" spans="1:20" s="762" customFormat="1" ht="15.75" customHeight="1" outlineLevel="1">
      <c r="A236" s="762" t="str">
        <f t="shared" si="13"/>
        <v/>
      </c>
      <c r="B236" s="1281" t="s">
        <v>1372</v>
      </c>
      <c r="C236" s="374"/>
      <c r="D236" s="375"/>
      <c r="E236" s="374"/>
      <c r="F236" s="374"/>
      <c r="G236" s="40"/>
      <c r="H236" s="40"/>
      <c r="I236" s="40"/>
      <c r="J236" s="40"/>
      <c r="K236" s="40"/>
      <c r="L236" s="40"/>
      <c r="M236" s="40"/>
      <c r="N236" s="40"/>
      <c r="O236" s="40"/>
      <c r="P236" s="40"/>
      <c r="Q236" s="40"/>
      <c r="R236" s="40"/>
      <c r="S236" s="40"/>
      <c r="T236" s="153">
        <v>0</v>
      </c>
    </row>
    <row r="237" spans="1:20" s="762" customFormat="1" ht="15.75" customHeight="1" outlineLevel="1">
      <c r="A237" s="762" t="str">
        <f t="shared" si="13"/>
        <v/>
      </c>
      <c r="B237" s="1281" t="s">
        <v>1373</v>
      </c>
      <c r="C237" s="374"/>
      <c r="D237" s="375"/>
      <c r="E237" s="374"/>
      <c r="F237" s="374"/>
      <c r="G237" s="40"/>
      <c r="H237" s="40"/>
      <c r="I237" s="40"/>
      <c r="J237" s="40"/>
      <c r="K237" s="40"/>
      <c r="L237" s="40"/>
      <c r="M237" s="40"/>
      <c r="N237" s="40"/>
      <c r="O237" s="40"/>
      <c r="P237" s="40"/>
      <c r="Q237" s="40"/>
      <c r="R237" s="40"/>
      <c r="S237" s="40"/>
      <c r="T237" s="153">
        <v>0</v>
      </c>
    </row>
    <row r="238" spans="1:20" s="762" customFormat="1" ht="15.75" customHeight="1" outlineLevel="1">
      <c r="A238" s="762" t="str">
        <f t="shared" si="13"/>
        <v/>
      </c>
      <c r="B238" s="1281" t="s">
        <v>1374</v>
      </c>
      <c r="C238" s="374"/>
      <c r="D238" s="375"/>
      <c r="E238" s="374"/>
      <c r="F238" s="374"/>
      <c r="G238" s="40"/>
      <c r="H238" s="40"/>
      <c r="I238" s="40"/>
      <c r="J238" s="40"/>
      <c r="K238" s="40"/>
      <c r="L238" s="40"/>
      <c r="M238" s="40"/>
      <c r="N238" s="40"/>
      <c r="O238" s="40"/>
      <c r="P238" s="40"/>
      <c r="Q238" s="40"/>
      <c r="R238" s="40"/>
      <c r="S238" s="40"/>
      <c r="T238" s="153">
        <v>0</v>
      </c>
    </row>
    <row r="239" spans="1:20" s="762" customFormat="1" ht="15.75" customHeight="1" outlineLevel="1">
      <c r="A239" s="762" t="str">
        <f>CONCATENATE(D239,E239,F239)</f>
        <v/>
      </c>
      <c r="B239" s="1281" t="s">
        <v>1375</v>
      </c>
      <c r="C239" s="374"/>
      <c r="D239" s="389"/>
      <c r="E239" s="374"/>
      <c r="F239" s="390"/>
      <c r="G239" s="40"/>
      <c r="H239" s="40"/>
      <c r="I239" s="40"/>
      <c r="J239" s="40"/>
      <c r="K239" s="40"/>
      <c r="L239" s="40"/>
      <c r="M239" s="40"/>
      <c r="N239" s="40"/>
      <c r="O239" s="40"/>
      <c r="P239" s="40"/>
      <c r="Q239" s="40"/>
      <c r="R239" s="40"/>
      <c r="S239" s="40"/>
      <c r="T239" s="153">
        <v>0</v>
      </c>
    </row>
    <row r="240" spans="1:20" s="762" customFormat="1" ht="15.75" outlineLevel="1">
      <c r="A240" s="762" t="str">
        <f>CONCATENATE(D240,E240,F240)</f>
        <v/>
      </c>
      <c r="B240" s="1281" t="s">
        <v>1376</v>
      </c>
      <c r="C240" s="374"/>
      <c r="D240" s="389"/>
      <c r="E240" s="374"/>
      <c r="F240" s="392"/>
      <c r="G240" s="40"/>
      <c r="H240" s="40"/>
      <c r="I240" s="40"/>
      <c r="J240" s="40"/>
      <c r="K240" s="40"/>
      <c r="L240" s="40"/>
      <c r="M240" s="40"/>
      <c r="N240" s="40"/>
      <c r="O240" s="40"/>
      <c r="P240" s="40"/>
      <c r="Q240" s="40"/>
      <c r="R240" s="40"/>
      <c r="S240" s="40"/>
      <c r="T240" s="153">
        <v>0</v>
      </c>
    </row>
    <row r="241" spans="1:20" s="762" customFormat="1" ht="15.75" customHeight="1" outlineLevel="1">
      <c r="A241" s="762" t="str">
        <f t="shared" ref="A241:A242" si="14">CONCATENATE(D241,E241,F241)</f>
        <v/>
      </c>
      <c r="B241" s="376" t="s">
        <v>126</v>
      </c>
      <c r="C241" s="374"/>
      <c r="D241" s="374"/>
      <c r="E241" s="40"/>
      <c r="F241" s="374"/>
      <c r="G241" s="40"/>
      <c r="H241" s="40"/>
      <c r="I241" s="40"/>
      <c r="J241" s="40"/>
      <c r="K241" s="40"/>
      <c r="L241" s="40"/>
      <c r="M241" s="40"/>
      <c r="N241" s="40"/>
      <c r="O241" s="40"/>
      <c r="P241" s="40"/>
      <c r="Q241" s="40"/>
      <c r="R241" s="40"/>
      <c r="S241" s="40"/>
      <c r="T241" s="40"/>
    </row>
    <row r="242" spans="1:20" s="762" customFormat="1" ht="15.75" customHeight="1" outlineLevel="1" thickBot="1">
      <c r="A242" s="762" t="str">
        <f t="shared" si="14"/>
        <v/>
      </c>
      <c r="B242" s="376" t="s">
        <v>126</v>
      </c>
      <c r="C242" s="374"/>
      <c r="D242" s="374"/>
      <c r="E242" s="40"/>
      <c r="F242" s="374"/>
      <c r="G242" s="40"/>
      <c r="H242" s="40"/>
      <c r="I242" s="40"/>
      <c r="J242" s="40"/>
      <c r="K242" s="40"/>
      <c r="L242" s="40"/>
      <c r="M242" s="40"/>
      <c r="N242" s="40"/>
      <c r="O242" s="40"/>
      <c r="P242" s="40"/>
      <c r="Q242" s="40"/>
      <c r="R242" s="40"/>
      <c r="S242" s="40"/>
      <c r="T242" s="40"/>
    </row>
    <row r="243" spans="1:20" s="763" customFormat="1" ht="16.5" customHeight="1" thickBot="1">
      <c r="A243" s="762" t="str">
        <f t="shared" si="13"/>
        <v>Transmission Total</v>
      </c>
      <c r="B243" s="1282">
        <v>11</v>
      </c>
      <c r="C243" s="887"/>
      <c r="D243" s="887"/>
      <c r="E243" s="887"/>
      <c r="F243" s="891" t="s">
        <v>1377</v>
      </c>
      <c r="G243" s="889">
        <f t="shared" ref="G243:S243" si="15">SUBTOTAL(9,G171:G242)</f>
        <v>0</v>
      </c>
      <c r="H243" s="889">
        <f t="shared" si="15"/>
        <v>0</v>
      </c>
      <c r="I243" s="889">
        <f t="shared" si="15"/>
        <v>0</v>
      </c>
      <c r="J243" s="889">
        <f t="shared" si="15"/>
        <v>0</v>
      </c>
      <c r="K243" s="889">
        <f t="shared" si="15"/>
        <v>0</v>
      </c>
      <c r="L243" s="889">
        <f t="shared" si="15"/>
        <v>0</v>
      </c>
      <c r="M243" s="889">
        <f t="shared" si="15"/>
        <v>0</v>
      </c>
      <c r="N243" s="889">
        <f t="shared" si="15"/>
        <v>0</v>
      </c>
      <c r="O243" s="889">
        <f t="shared" si="15"/>
        <v>0</v>
      </c>
      <c r="P243" s="889">
        <f t="shared" si="15"/>
        <v>0</v>
      </c>
      <c r="Q243" s="889">
        <f t="shared" si="15"/>
        <v>0</v>
      </c>
      <c r="R243" s="889">
        <f t="shared" si="15"/>
        <v>0</v>
      </c>
      <c r="S243" s="889">
        <f t="shared" si="15"/>
        <v>0</v>
      </c>
      <c r="T243" s="889">
        <f t="shared" ref="T243" si="16">SUBTOTAL(9,T171:T242)</f>
        <v>0</v>
      </c>
    </row>
    <row r="244" spans="1:20" s="762" customFormat="1" ht="15.75" customHeight="1" outlineLevel="1">
      <c r="A244" s="762" t="str">
        <f t="shared" si="13"/>
        <v/>
      </c>
      <c r="B244" s="377"/>
      <c r="C244" s="378"/>
      <c r="D244" s="378"/>
      <c r="E244" s="378"/>
      <c r="F244" s="240"/>
      <c r="G244" s="945"/>
      <c r="H244" s="41"/>
      <c r="I244" s="41"/>
      <c r="J244" s="41"/>
      <c r="K244" s="41"/>
      <c r="L244" s="41"/>
      <c r="M244" s="41"/>
      <c r="N244" s="41"/>
      <c r="O244" s="41"/>
      <c r="P244" s="41"/>
      <c r="Q244" s="41"/>
      <c r="R244" s="41"/>
      <c r="S244" s="41"/>
      <c r="T244" s="41"/>
    </row>
    <row r="245" spans="1:20" s="762" customFormat="1" ht="15.75" customHeight="1" outlineLevel="1">
      <c r="A245" s="762" t="str">
        <f t="shared" si="13"/>
        <v/>
      </c>
      <c r="B245" s="377"/>
      <c r="C245" s="378"/>
      <c r="D245" s="387"/>
      <c r="E245" s="378"/>
      <c r="F245" s="393"/>
      <c r="G245" s="41"/>
      <c r="H245" s="41"/>
      <c r="I245" s="41"/>
      <c r="J245" s="41"/>
      <c r="K245" s="41"/>
      <c r="L245" s="41"/>
      <c r="M245" s="41"/>
      <c r="N245" s="41"/>
      <c r="O245" s="41"/>
      <c r="P245" s="41"/>
      <c r="Q245" s="41"/>
      <c r="R245" s="41"/>
      <c r="S245" s="41"/>
      <c r="T245" s="41"/>
    </row>
    <row r="246" spans="1:20" s="763" customFormat="1" ht="16.5" customHeight="1" outlineLevel="1" thickBot="1">
      <c r="A246" s="762" t="str">
        <f t="shared" si="13"/>
        <v>General</v>
      </c>
      <c r="B246" s="1283">
        <v>12</v>
      </c>
      <c r="C246" s="381"/>
      <c r="D246" s="382"/>
      <c r="E246" s="381"/>
      <c r="F246" s="383" t="s">
        <v>362</v>
      </c>
      <c r="G246" s="384"/>
      <c r="H246" s="384"/>
      <c r="I246" s="384"/>
      <c r="J246" s="384"/>
      <c r="K246" s="384"/>
      <c r="L246" s="384"/>
      <c r="M246" s="384"/>
      <c r="N246" s="384"/>
      <c r="O246" s="384"/>
      <c r="P246" s="384"/>
      <c r="Q246" s="384"/>
      <c r="R246" s="384"/>
      <c r="S246" s="384"/>
      <c r="T246" s="384"/>
    </row>
    <row r="247" spans="1:20" s="762" customFormat="1" ht="15.75" customHeight="1" outlineLevel="1">
      <c r="A247" s="762" t="str">
        <f t="shared" si="13"/>
        <v/>
      </c>
      <c r="B247" s="1281" t="s">
        <v>1378</v>
      </c>
      <c r="C247" s="374"/>
      <c r="D247" s="375"/>
      <c r="E247" s="374"/>
      <c r="F247" s="374"/>
      <c r="G247" s="40"/>
      <c r="H247" s="40"/>
      <c r="I247" s="40"/>
      <c r="J247" s="40"/>
      <c r="K247" s="40"/>
      <c r="L247" s="40"/>
      <c r="M247" s="40"/>
      <c r="N247" s="40"/>
      <c r="O247" s="40"/>
      <c r="P247" s="40"/>
      <c r="Q247" s="40"/>
      <c r="R247" s="40"/>
      <c r="S247" s="40"/>
      <c r="T247" s="153">
        <v>0</v>
      </c>
    </row>
    <row r="248" spans="1:20" s="762" customFormat="1" ht="15.75" customHeight="1" outlineLevel="1">
      <c r="A248" s="762" t="str">
        <f t="shared" si="13"/>
        <v/>
      </c>
      <c r="B248" s="1281" t="s">
        <v>1379</v>
      </c>
      <c r="C248" s="374"/>
      <c r="D248" s="375"/>
      <c r="E248" s="374"/>
      <c r="F248" s="374"/>
      <c r="G248" s="40"/>
      <c r="H248" s="40"/>
      <c r="I248" s="40"/>
      <c r="J248" s="40"/>
      <c r="K248" s="40"/>
      <c r="L248" s="40"/>
      <c r="M248" s="40"/>
      <c r="N248" s="40"/>
      <c r="O248" s="40"/>
      <c r="P248" s="40"/>
      <c r="Q248" s="40"/>
      <c r="R248" s="40"/>
      <c r="S248" s="40"/>
      <c r="T248" s="153">
        <v>0</v>
      </c>
    </row>
    <row r="249" spans="1:20" s="762" customFormat="1" ht="15.75" customHeight="1" outlineLevel="1">
      <c r="A249" s="762" t="str">
        <f t="shared" si="13"/>
        <v/>
      </c>
      <c r="B249" s="1281" t="s">
        <v>1380</v>
      </c>
      <c r="C249" s="374"/>
      <c r="D249" s="375"/>
      <c r="E249" s="374"/>
      <c r="F249" s="374"/>
      <c r="G249" s="40"/>
      <c r="H249" s="40"/>
      <c r="I249" s="40"/>
      <c r="J249" s="40"/>
      <c r="K249" s="40"/>
      <c r="L249" s="40"/>
      <c r="M249" s="40"/>
      <c r="N249" s="40"/>
      <c r="O249" s="40"/>
      <c r="P249" s="40"/>
      <c r="Q249" s="40"/>
      <c r="R249" s="40"/>
      <c r="S249" s="40"/>
      <c r="T249" s="153">
        <v>0</v>
      </c>
    </row>
    <row r="250" spans="1:20" s="762" customFormat="1" ht="15.75" customHeight="1" outlineLevel="1">
      <c r="A250" s="762" t="str">
        <f t="shared" si="13"/>
        <v/>
      </c>
      <c r="B250" s="1281" t="s">
        <v>1381</v>
      </c>
      <c r="C250" s="374"/>
      <c r="D250" s="375"/>
      <c r="E250" s="374"/>
      <c r="F250" s="374"/>
      <c r="G250" s="40"/>
      <c r="H250" s="40"/>
      <c r="I250" s="40"/>
      <c r="J250" s="40"/>
      <c r="K250" s="40"/>
      <c r="L250" s="40"/>
      <c r="M250" s="40"/>
      <c r="N250" s="40"/>
      <c r="O250" s="40"/>
      <c r="P250" s="40"/>
      <c r="Q250" s="40"/>
      <c r="R250" s="40"/>
      <c r="S250" s="40"/>
      <c r="T250" s="153">
        <v>0</v>
      </c>
    </row>
    <row r="251" spans="1:20" s="762" customFormat="1" ht="15.75" customHeight="1" outlineLevel="1">
      <c r="A251" s="762" t="str">
        <f t="shared" si="13"/>
        <v/>
      </c>
      <c r="B251" s="1281" t="s">
        <v>1382</v>
      </c>
      <c r="C251" s="374"/>
      <c r="D251" s="375"/>
      <c r="E251" s="374"/>
      <c r="F251" s="374"/>
      <c r="G251" s="40"/>
      <c r="H251" s="40"/>
      <c r="I251" s="40"/>
      <c r="J251" s="40"/>
      <c r="K251" s="40"/>
      <c r="L251" s="40"/>
      <c r="M251" s="40"/>
      <c r="N251" s="40"/>
      <c r="O251" s="40"/>
      <c r="P251" s="40"/>
      <c r="Q251" s="40"/>
      <c r="R251" s="40"/>
      <c r="S251" s="40"/>
      <c r="T251" s="153">
        <v>0</v>
      </c>
    </row>
    <row r="252" spans="1:20" s="762" customFormat="1" ht="15.75" customHeight="1" outlineLevel="1">
      <c r="A252" s="762" t="str">
        <f t="shared" si="13"/>
        <v/>
      </c>
      <c r="B252" s="1281" t="s">
        <v>1383</v>
      </c>
      <c r="C252" s="374"/>
      <c r="D252" s="375"/>
      <c r="E252" s="374"/>
      <c r="F252" s="374"/>
      <c r="G252" s="40"/>
      <c r="H252" s="40"/>
      <c r="I252" s="40"/>
      <c r="J252" s="40"/>
      <c r="K252" s="40"/>
      <c r="L252" s="40"/>
      <c r="M252" s="40"/>
      <c r="N252" s="40"/>
      <c r="O252" s="40"/>
      <c r="P252" s="40"/>
      <c r="Q252" s="40"/>
      <c r="R252" s="40"/>
      <c r="S252" s="40"/>
      <c r="T252" s="153">
        <v>0</v>
      </c>
    </row>
    <row r="253" spans="1:20" s="762" customFormat="1" ht="15.75" customHeight="1" outlineLevel="1">
      <c r="A253" s="762" t="str">
        <f t="shared" si="13"/>
        <v/>
      </c>
      <c r="B253" s="1281" t="s">
        <v>1384</v>
      </c>
      <c r="C253" s="374"/>
      <c r="D253" s="375"/>
      <c r="E253" s="374"/>
      <c r="F253" s="374"/>
      <c r="G253" s="40"/>
      <c r="H253" s="40"/>
      <c r="I253" s="40"/>
      <c r="J253" s="40"/>
      <c r="K253" s="40"/>
      <c r="L253" s="40"/>
      <c r="M253" s="40"/>
      <c r="N253" s="40"/>
      <c r="O253" s="40"/>
      <c r="P253" s="40"/>
      <c r="Q253" s="40"/>
      <c r="R253" s="40"/>
      <c r="S253" s="40"/>
      <c r="T253" s="153">
        <v>0</v>
      </c>
    </row>
    <row r="254" spans="1:20" s="762" customFormat="1" ht="15.75" customHeight="1" outlineLevel="1">
      <c r="A254" s="762" t="str">
        <f t="shared" si="13"/>
        <v/>
      </c>
      <c r="B254" s="1281" t="s">
        <v>1385</v>
      </c>
      <c r="C254" s="374"/>
      <c r="D254" s="375"/>
      <c r="E254" s="374"/>
      <c r="F254" s="374"/>
      <c r="G254" s="40"/>
      <c r="H254" s="40"/>
      <c r="I254" s="40"/>
      <c r="J254" s="40"/>
      <c r="K254" s="40"/>
      <c r="L254" s="40"/>
      <c r="M254" s="40"/>
      <c r="N254" s="40"/>
      <c r="O254" s="40"/>
      <c r="P254" s="40"/>
      <c r="Q254" s="40"/>
      <c r="R254" s="40"/>
      <c r="S254" s="40"/>
      <c r="T254" s="153">
        <v>0</v>
      </c>
    </row>
    <row r="255" spans="1:20" s="762" customFormat="1" ht="15.75" customHeight="1" outlineLevel="1">
      <c r="A255" s="762" t="str">
        <f t="shared" si="13"/>
        <v/>
      </c>
      <c r="B255" s="1281" t="s">
        <v>1386</v>
      </c>
      <c r="C255" s="374"/>
      <c r="D255" s="375"/>
      <c r="E255" s="374"/>
      <c r="F255" s="374"/>
      <c r="G255" s="40"/>
      <c r="H255" s="40"/>
      <c r="I255" s="40"/>
      <c r="J255" s="40"/>
      <c r="K255" s="40"/>
      <c r="L255" s="40"/>
      <c r="M255" s="40"/>
      <c r="N255" s="40"/>
      <c r="O255" s="40"/>
      <c r="P255" s="40"/>
      <c r="Q255" s="40"/>
      <c r="R255" s="40"/>
      <c r="S255" s="40"/>
      <c r="T255" s="153">
        <v>0</v>
      </c>
    </row>
    <row r="256" spans="1:20" s="762" customFormat="1" ht="15.75" customHeight="1" outlineLevel="1">
      <c r="A256" s="762" t="str">
        <f t="shared" si="13"/>
        <v/>
      </c>
      <c r="B256" s="1281" t="s">
        <v>1387</v>
      </c>
      <c r="C256" s="374"/>
      <c r="D256" s="375"/>
      <c r="E256" s="374"/>
      <c r="F256" s="374"/>
      <c r="G256" s="40"/>
      <c r="H256" s="40"/>
      <c r="I256" s="40"/>
      <c r="J256" s="40"/>
      <c r="K256" s="40"/>
      <c r="L256" s="40"/>
      <c r="M256" s="40"/>
      <c r="N256" s="40"/>
      <c r="O256" s="40"/>
      <c r="P256" s="40"/>
      <c r="Q256" s="40"/>
      <c r="R256" s="40"/>
      <c r="S256" s="40"/>
      <c r="T256" s="153">
        <v>0</v>
      </c>
    </row>
    <row r="257" spans="1:20" s="762" customFormat="1" ht="15.75" customHeight="1" outlineLevel="1">
      <c r="A257" s="762" t="str">
        <f t="shared" si="13"/>
        <v/>
      </c>
      <c r="B257" s="1281" t="s">
        <v>1388</v>
      </c>
      <c r="C257" s="374"/>
      <c r="D257" s="375"/>
      <c r="E257" s="374"/>
      <c r="F257" s="374"/>
      <c r="G257" s="40"/>
      <c r="H257" s="40"/>
      <c r="I257" s="40"/>
      <c r="J257" s="40"/>
      <c r="K257" s="40"/>
      <c r="L257" s="40"/>
      <c r="M257" s="40"/>
      <c r="N257" s="40"/>
      <c r="O257" s="40"/>
      <c r="P257" s="40"/>
      <c r="Q257" s="40"/>
      <c r="R257" s="40"/>
      <c r="S257" s="40"/>
      <c r="T257" s="153">
        <v>0</v>
      </c>
    </row>
    <row r="258" spans="1:20" s="762" customFormat="1" ht="15.75" customHeight="1" outlineLevel="1">
      <c r="A258" s="762" t="str">
        <f t="shared" si="13"/>
        <v/>
      </c>
      <c r="B258" s="1281" t="s">
        <v>1389</v>
      </c>
      <c r="C258" s="374"/>
      <c r="D258" s="375"/>
      <c r="E258" s="374"/>
      <c r="F258" s="374"/>
      <c r="G258" s="40"/>
      <c r="H258" s="40"/>
      <c r="I258" s="40"/>
      <c r="J258" s="40"/>
      <c r="K258" s="40"/>
      <c r="L258" s="40"/>
      <c r="M258" s="40"/>
      <c r="N258" s="40"/>
      <c r="O258" s="40"/>
      <c r="P258" s="40"/>
      <c r="Q258" s="40"/>
      <c r="R258" s="40"/>
      <c r="S258" s="40"/>
      <c r="T258" s="153">
        <v>0</v>
      </c>
    </row>
    <row r="259" spans="1:20" s="762" customFormat="1" ht="15.75" customHeight="1" outlineLevel="1">
      <c r="A259" s="762" t="str">
        <f t="shared" si="13"/>
        <v/>
      </c>
      <c r="B259" s="1281" t="s">
        <v>1390</v>
      </c>
      <c r="C259" s="374"/>
      <c r="D259" s="375"/>
      <c r="E259" s="374"/>
      <c r="F259" s="374"/>
      <c r="G259" s="40"/>
      <c r="H259" s="40"/>
      <c r="I259" s="40"/>
      <c r="J259" s="40"/>
      <c r="K259" s="40"/>
      <c r="L259" s="40"/>
      <c r="M259" s="40"/>
      <c r="N259" s="40"/>
      <c r="O259" s="40"/>
      <c r="P259" s="40"/>
      <c r="Q259" s="40"/>
      <c r="R259" s="40"/>
      <c r="S259" s="40"/>
      <c r="T259" s="153">
        <v>0</v>
      </c>
    </row>
    <row r="260" spans="1:20" s="762" customFormat="1" ht="15.75" customHeight="1" outlineLevel="1">
      <c r="A260" s="762" t="str">
        <f t="shared" si="13"/>
        <v/>
      </c>
      <c r="B260" s="1281" t="s">
        <v>1391</v>
      </c>
      <c r="C260" s="374"/>
      <c r="D260" s="375"/>
      <c r="E260" s="374"/>
      <c r="F260" s="374"/>
      <c r="G260" s="40"/>
      <c r="H260" s="40"/>
      <c r="I260" s="40"/>
      <c r="J260" s="40"/>
      <c r="K260" s="40"/>
      <c r="L260" s="40"/>
      <c r="M260" s="40"/>
      <c r="N260" s="40"/>
      <c r="O260" s="40"/>
      <c r="P260" s="40"/>
      <c r="Q260" s="40"/>
      <c r="R260" s="40"/>
      <c r="S260" s="40"/>
      <c r="T260" s="153">
        <v>0</v>
      </c>
    </row>
    <row r="261" spans="1:20" s="762" customFormat="1" ht="15.75" customHeight="1" outlineLevel="1">
      <c r="A261" s="762" t="str">
        <f t="shared" si="13"/>
        <v/>
      </c>
      <c r="B261" s="1281" t="s">
        <v>1392</v>
      </c>
      <c r="C261" s="374"/>
      <c r="D261" s="375"/>
      <c r="E261" s="374"/>
      <c r="F261" s="374"/>
      <c r="G261" s="40"/>
      <c r="H261" s="40"/>
      <c r="I261" s="40"/>
      <c r="J261" s="40"/>
      <c r="K261" s="40"/>
      <c r="L261" s="40"/>
      <c r="M261" s="40"/>
      <c r="N261" s="40"/>
      <c r="O261" s="40"/>
      <c r="P261" s="40"/>
      <c r="Q261" s="40"/>
      <c r="R261" s="40"/>
      <c r="S261" s="40"/>
      <c r="T261" s="153">
        <v>0</v>
      </c>
    </row>
    <row r="262" spans="1:20" s="762" customFormat="1" ht="15.75" customHeight="1" outlineLevel="1">
      <c r="A262" s="762" t="str">
        <f t="shared" si="13"/>
        <v/>
      </c>
      <c r="B262" s="1281" t="s">
        <v>1393</v>
      </c>
      <c r="C262" s="374"/>
      <c r="D262" s="375"/>
      <c r="E262" s="374"/>
      <c r="F262" s="374"/>
      <c r="G262" s="40"/>
      <c r="H262" s="40"/>
      <c r="I262" s="40"/>
      <c r="J262" s="40"/>
      <c r="K262" s="40"/>
      <c r="L262" s="40"/>
      <c r="M262" s="40"/>
      <c r="N262" s="40"/>
      <c r="O262" s="40"/>
      <c r="P262" s="40"/>
      <c r="Q262" s="40"/>
      <c r="R262" s="40"/>
      <c r="S262" s="40"/>
      <c r="T262" s="153">
        <v>0</v>
      </c>
    </row>
    <row r="263" spans="1:20" s="762" customFormat="1" ht="15.75" customHeight="1" outlineLevel="1">
      <c r="A263" s="762" t="str">
        <f t="shared" si="13"/>
        <v/>
      </c>
      <c r="B263" s="1281" t="s">
        <v>1394</v>
      </c>
      <c r="C263" s="374"/>
      <c r="D263" s="375"/>
      <c r="E263" s="374"/>
      <c r="F263" s="374"/>
      <c r="G263" s="40"/>
      <c r="H263" s="40"/>
      <c r="I263" s="40"/>
      <c r="J263" s="40"/>
      <c r="K263" s="40"/>
      <c r="L263" s="40"/>
      <c r="M263" s="40"/>
      <c r="N263" s="40"/>
      <c r="O263" s="40"/>
      <c r="P263" s="40"/>
      <c r="Q263" s="40"/>
      <c r="R263" s="40"/>
      <c r="S263" s="40"/>
      <c r="T263" s="153">
        <v>0</v>
      </c>
    </row>
    <row r="264" spans="1:20" s="762" customFormat="1" ht="15.75" customHeight="1" outlineLevel="1">
      <c r="A264" s="762" t="str">
        <f t="shared" si="13"/>
        <v/>
      </c>
      <c r="B264" s="1281" t="s">
        <v>1395</v>
      </c>
      <c r="C264" s="374"/>
      <c r="D264" s="375"/>
      <c r="E264" s="374"/>
      <c r="F264" s="374"/>
      <c r="G264" s="40"/>
      <c r="H264" s="40"/>
      <c r="I264" s="40"/>
      <c r="J264" s="40"/>
      <c r="K264" s="40"/>
      <c r="L264" s="40"/>
      <c r="M264" s="40"/>
      <c r="N264" s="40"/>
      <c r="O264" s="40"/>
      <c r="P264" s="40"/>
      <c r="Q264" s="40"/>
      <c r="R264" s="40"/>
      <c r="S264" s="40"/>
      <c r="T264" s="153">
        <v>0</v>
      </c>
    </row>
    <row r="265" spans="1:20" s="762" customFormat="1" ht="15.75" customHeight="1" outlineLevel="1">
      <c r="A265" s="762" t="str">
        <f t="shared" si="13"/>
        <v/>
      </c>
      <c r="B265" s="1281" t="s">
        <v>1396</v>
      </c>
      <c r="C265" s="374"/>
      <c r="D265" s="375"/>
      <c r="E265" s="374"/>
      <c r="F265" s="374"/>
      <c r="G265" s="40"/>
      <c r="H265" s="40"/>
      <c r="I265" s="40"/>
      <c r="J265" s="40"/>
      <c r="K265" s="40"/>
      <c r="L265" s="40"/>
      <c r="M265" s="40"/>
      <c r="N265" s="40"/>
      <c r="O265" s="40"/>
      <c r="P265" s="40"/>
      <c r="Q265" s="40"/>
      <c r="R265" s="40"/>
      <c r="S265" s="40"/>
      <c r="T265" s="153">
        <v>0</v>
      </c>
    </row>
    <row r="266" spans="1:20" s="762" customFormat="1" ht="15.75" customHeight="1" outlineLevel="1">
      <c r="A266" s="762" t="str">
        <f t="shared" si="13"/>
        <v/>
      </c>
      <c r="B266" s="1281" t="s">
        <v>1397</v>
      </c>
      <c r="C266" s="374"/>
      <c r="D266" s="375"/>
      <c r="E266" s="374"/>
      <c r="F266" s="374"/>
      <c r="G266" s="40"/>
      <c r="H266" s="40"/>
      <c r="I266" s="40"/>
      <c r="J266" s="40"/>
      <c r="K266" s="40"/>
      <c r="L266" s="40"/>
      <c r="M266" s="40"/>
      <c r="N266" s="40"/>
      <c r="O266" s="40"/>
      <c r="P266" s="40"/>
      <c r="Q266" s="40"/>
      <c r="R266" s="40"/>
      <c r="S266" s="40"/>
      <c r="T266" s="153">
        <v>0</v>
      </c>
    </row>
    <row r="267" spans="1:20" s="762" customFormat="1" ht="15.75" customHeight="1" outlineLevel="1">
      <c r="A267" s="762" t="str">
        <f t="shared" si="13"/>
        <v/>
      </c>
      <c r="B267" s="1281" t="s">
        <v>1398</v>
      </c>
      <c r="C267" s="374"/>
      <c r="D267" s="375"/>
      <c r="E267" s="374"/>
      <c r="F267" s="374"/>
      <c r="G267" s="40"/>
      <c r="H267" s="40"/>
      <c r="I267" s="40"/>
      <c r="J267" s="40"/>
      <c r="K267" s="40"/>
      <c r="L267" s="40"/>
      <c r="M267" s="40"/>
      <c r="N267" s="40"/>
      <c r="O267" s="40"/>
      <c r="P267" s="40"/>
      <c r="Q267" s="40"/>
      <c r="R267" s="40"/>
      <c r="S267" s="40"/>
      <c r="T267" s="153">
        <v>0</v>
      </c>
    </row>
    <row r="268" spans="1:20" s="762" customFormat="1" ht="15.75" customHeight="1" outlineLevel="1">
      <c r="A268" s="762" t="str">
        <f t="shared" si="13"/>
        <v/>
      </c>
      <c r="B268" s="1281" t="s">
        <v>1399</v>
      </c>
      <c r="C268" s="374"/>
      <c r="D268" s="375"/>
      <c r="E268" s="374"/>
      <c r="F268" s="374"/>
      <c r="G268" s="40"/>
      <c r="H268" s="40"/>
      <c r="I268" s="40"/>
      <c r="J268" s="40"/>
      <c r="K268" s="40"/>
      <c r="L268" s="40"/>
      <c r="M268" s="40"/>
      <c r="N268" s="40"/>
      <c r="O268" s="40"/>
      <c r="P268" s="40"/>
      <c r="Q268" s="40"/>
      <c r="R268" s="40"/>
      <c r="S268" s="40"/>
      <c r="T268" s="153">
        <v>0</v>
      </c>
    </row>
    <row r="269" spans="1:20" s="762" customFormat="1" ht="15.75" customHeight="1" outlineLevel="1">
      <c r="A269" s="762" t="str">
        <f t="shared" si="13"/>
        <v/>
      </c>
      <c r="B269" s="1281" t="s">
        <v>1400</v>
      </c>
      <c r="C269" s="374"/>
      <c r="D269" s="375"/>
      <c r="E269" s="374"/>
      <c r="F269" s="374"/>
      <c r="G269" s="40"/>
      <c r="H269" s="40"/>
      <c r="I269" s="40"/>
      <c r="J269" s="40"/>
      <c r="K269" s="40"/>
      <c r="L269" s="40"/>
      <c r="M269" s="40"/>
      <c r="N269" s="40"/>
      <c r="O269" s="40"/>
      <c r="P269" s="40"/>
      <c r="Q269" s="40"/>
      <c r="R269" s="40"/>
      <c r="S269" s="40"/>
      <c r="T269" s="153">
        <v>0</v>
      </c>
    </row>
    <row r="270" spans="1:20" s="762" customFormat="1" ht="15.75" customHeight="1" outlineLevel="1">
      <c r="A270" s="762" t="str">
        <f t="shared" si="13"/>
        <v/>
      </c>
      <c r="B270" s="1281" t="s">
        <v>1401</v>
      </c>
      <c r="C270" s="374"/>
      <c r="D270" s="375"/>
      <c r="E270" s="374"/>
      <c r="F270" s="374"/>
      <c r="G270" s="40"/>
      <c r="H270" s="40"/>
      <c r="I270" s="40"/>
      <c r="J270" s="40"/>
      <c r="K270" s="40"/>
      <c r="L270" s="40"/>
      <c r="M270" s="40"/>
      <c r="N270" s="40"/>
      <c r="O270" s="40"/>
      <c r="P270" s="40"/>
      <c r="Q270" s="40"/>
      <c r="R270" s="40"/>
      <c r="S270" s="40"/>
      <c r="T270" s="153">
        <v>0</v>
      </c>
    </row>
    <row r="271" spans="1:20" s="762" customFormat="1" ht="15.75" customHeight="1" outlineLevel="1">
      <c r="A271" s="762" t="str">
        <f t="shared" si="13"/>
        <v/>
      </c>
      <c r="B271" s="1281" t="s">
        <v>1402</v>
      </c>
      <c r="C271" s="374"/>
      <c r="D271" s="375"/>
      <c r="E271" s="374"/>
      <c r="F271" s="374"/>
      <c r="G271" s="40"/>
      <c r="H271" s="40"/>
      <c r="I271" s="40"/>
      <c r="J271" s="40"/>
      <c r="K271" s="40"/>
      <c r="L271" s="40"/>
      <c r="M271" s="40"/>
      <c r="N271" s="40"/>
      <c r="O271" s="40"/>
      <c r="P271" s="40"/>
      <c r="Q271" s="40"/>
      <c r="R271" s="40"/>
      <c r="S271" s="40"/>
      <c r="T271" s="153">
        <v>0</v>
      </c>
    </row>
    <row r="272" spans="1:20" s="762" customFormat="1" ht="15.75" customHeight="1" outlineLevel="1">
      <c r="A272" s="762" t="str">
        <f t="shared" si="13"/>
        <v/>
      </c>
      <c r="B272" s="1281" t="s">
        <v>1403</v>
      </c>
      <c r="C272" s="374"/>
      <c r="D272" s="375"/>
      <c r="E272" s="374"/>
      <c r="F272" s="374"/>
      <c r="G272" s="40"/>
      <c r="H272" s="40"/>
      <c r="I272" s="40"/>
      <c r="J272" s="40"/>
      <c r="K272" s="40"/>
      <c r="L272" s="40"/>
      <c r="M272" s="40"/>
      <c r="N272" s="40"/>
      <c r="O272" s="40"/>
      <c r="P272" s="40"/>
      <c r="Q272" s="40"/>
      <c r="R272" s="40"/>
      <c r="S272" s="40"/>
      <c r="T272" s="153">
        <v>0</v>
      </c>
    </row>
    <row r="273" spans="1:20" s="762" customFormat="1" ht="15.75" customHeight="1" outlineLevel="1">
      <c r="A273" s="762" t="str">
        <f t="shared" si="13"/>
        <v/>
      </c>
      <c r="B273" s="1281" t="s">
        <v>1404</v>
      </c>
      <c r="C273" s="374"/>
      <c r="D273" s="375"/>
      <c r="E273" s="374"/>
      <c r="F273" s="374"/>
      <c r="G273" s="40"/>
      <c r="H273" s="40"/>
      <c r="I273" s="40"/>
      <c r="J273" s="40"/>
      <c r="K273" s="40"/>
      <c r="L273" s="40"/>
      <c r="M273" s="40"/>
      <c r="N273" s="40"/>
      <c r="O273" s="40"/>
      <c r="P273" s="40"/>
      <c r="Q273" s="40"/>
      <c r="R273" s="40"/>
      <c r="S273" s="40"/>
      <c r="T273" s="153">
        <v>0</v>
      </c>
    </row>
    <row r="274" spans="1:20" s="762" customFormat="1" ht="15.75" customHeight="1" outlineLevel="1">
      <c r="A274" s="762" t="str">
        <f t="shared" si="13"/>
        <v/>
      </c>
      <c r="B274" s="1281" t="s">
        <v>1405</v>
      </c>
      <c r="C274" s="374"/>
      <c r="D274" s="375"/>
      <c r="E274" s="374"/>
      <c r="F274" s="374"/>
      <c r="G274" s="40"/>
      <c r="H274" s="40"/>
      <c r="I274" s="40"/>
      <c r="J274" s="40"/>
      <c r="K274" s="40"/>
      <c r="L274" s="40"/>
      <c r="M274" s="40"/>
      <c r="N274" s="40"/>
      <c r="O274" s="40"/>
      <c r="P274" s="40"/>
      <c r="Q274" s="40"/>
      <c r="R274" s="40"/>
      <c r="S274" s="40"/>
      <c r="T274" s="153">
        <v>0</v>
      </c>
    </row>
    <row r="275" spans="1:20" s="762" customFormat="1" ht="15.75" customHeight="1" outlineLevel="1">
      <c r="A275" s="762" t="str">
        <f t="shared" si="13"/>
        <v/>
      </c>
      <c r="B275" s="1281" t="s">
        <v>1406</v>
      </c>
      <c r="C275" s="374"/>
      <c r="D275" s="375"/>
      <c r="E275" s="374"/>
      <c r="F275" s="374"/>
      <c r="G275" s="40"/>
      <c r="H275" s="40"/>
      <c r="I275" s="40"/>
      <c r="J275" s="40"/>
      <c r="K275" s="40"/>
      <c r="L275" s="40"/>
      <c r="M275" s="40"/>
      <c r="N275" s="40"/>
      <c r="O275" s="40"/>
      <c r="P275" s="40"/>
      <c r="Q275" s="40"/>
      <c r="R275" s="40"/>
      <c r="S275" s="40"/>
      <c r="T275" s="153">
        <v>0</v>
      </c>
    </row>
    <row r="276" spans="1:20" s="762" customFormat="1" ht="15.75" customHeight="1" outlineLevel="1">
      <c r="A276" s="762" t="str">
        <f t="shared" si="13"/>
        <v/>
      </c>
      <c r="B276" s="1281" t="s">
        <v>1407</v>
      </c>
      <c r="C276" s="374"/>
      <c r="D276" s="375"/>
      <c r="E276" s="374"/>
      <c r="F276" s="374"/>
      <c r="G276" s="40"/>
      <c r="H276" s="40"/>
      <c r="I276" s="40"/>
      <c r="J276" s="40"/>
      <c r="K276" s="40"/>
      <c r="L276" s="40"/>
      <c r="M276" s="40"/>
      <c r="N276" s="40"/>
      <c r="O276" s="40"/>
      <c r="P276" s="40"/>
      <c r="Q276" s="40"/>
      <c r="R276" s="40"/>
      <c r="S276" s="40"/>
      <c r="T276" s="153">
        <v>0</v>
      </c>
    </row>
    <row r="277" spans="1:20" s="762" customFormat="1" ht="15.75" customHeight="1" outlineLevel="1">
      <c r="A277" s="762" t="str">
        <f t="shared" ref="A277:A340" si="17">CONCATENATE(D277,E277,F277)</f>
        <v/>
      </c>
      <c r="B277" s="1281" t="s">
        <v>1408</v>
      </c>
      <c r="C277" s="374"/>
      <c r="D277" s="375"/>
      <c r="E277" s="374"/>
      <c r="F277" s="374"/>
      <c r="G277" s="40"/>
      <c r="H277" s="40"/>
      <c r="I277" s="40"/>
      <c r="J277" s="40"/>
      <c r="K277" s="40"/>
      <c r="L277" s="40"/>
      <c r="M277" s="40"/>
      <c r="N277" s="40"/>
      <c r="O277" s="40"/>
      <c r="P277" s="40"/>
      <c r="Q277" s="40"/>
      <c r="R277" s="40"/>
      <c r="S277" s="40"/>
      <c r="T277" s="153">
        <v>0</v>
      </c>
    </row>
    <row r="278" spans="1:20" s="762" customFormat="1" ht="15.75" customHeight="1" outlineLevel="1">
      <c r="A278" s="762" t="str">
        <f t="shared" si="17"/>
        <v/>
      </c>
      <c r="B278" s="1281" t="s">
        <v>1409</v>
      </c>
      <c r="C278" s="374"/>
      <c r="D278" s="375"/>
      <c r="E278" s="374"/>
      <c r="F278" s="374"/>
      <c r="G278" s="40"/>
      <c r="H278" s="40"/>
      <c r="I278" s="40"/>
      <c r="J278" s="40"/>
      <c r="K278" s="40"/>
      <c r="L278" s="40"/>
      <c r="M278" s="40"/>
      <c r="N278" s="40"/>
      <c r="O278" s="40"/>
      <c r="P278" s="40"/>
      <c r="Q278" s="40"/>
      <c r="R278" s="40"/>
      <c r="S278" s="40"/>
      <c r="T278" s="153">
        <v>0</v>
      </c>
    </row>
    <row r="279" spans="1:20" s="762" customFormat="1" ht="15.75" customHeight="1" outlineLevel="1">
      <c r="A279" s="762" t="str">
        <f t="shared" si="17"/>
        <v/>
      </c>
      <c r="B279" s="1281" t="s">
        <v>1410</v>
      </c>
      <c r="C279" s="374"/>
      <c r="D279" s="375"/>
      <c r="E279" s="374"/>
      <c r="F279" s="374"/>
      <c r="G279" s="40"/>
      <c r="H279" s="40"/>
      <c r="I279" s="40"/>
      <c r="J279" s="40"/>
      <c r="K279" s="40"/>
      <c r="L279" s="40"/>
      <c r="M279" s="40"/>
      <c r="N279" s="40"/>
      <c r="O279" s="40"/>
      <c r="P279" s="40"/>
      <c r="Q279" s="40"/>
      <c r="R279" s="40"/>
      <c r="S279" s="40"/>
      <c r="T279" s="153">
        <v>0</v>
      </c>
    </row>
    <row r="280" spans="1:20" s="762" customFormat="1" ht="15.75" customHeight="1" outlineLevel="1">
      <c r="A280" s="762" t="str">
        <f t="shared" si="17"/>
        <v/>
      </c>
      <c r="B280" s="1281" t="s">
        <v>1411</v>
      </c>
      <c r="C280" s="374"/>
      <c r="D280" s="375"/>
      <c r="E280" s="374"/>
      <c r="F280" s="374"/>
      <c r="G280" s="40"/>
      <c r="H280" s="40"/>
      <c r="I280" s="40"/>
      <c r="J280" s="40"/>
      <c r="K280" s="40"/>
      <c r="L280" s="40"/>
      <c r="M280" s="40"/>
      <c r="N280" s="40"/>
      <c r="O280" s="40"/>
      <c r="P280" s="40"/>
      <c r="Q280" s="40"/>
      <c r="R280" s="40"/>
      <c r="S280" s="40"/>
      <c r="T280" s="153">
        <v>0</v>
      </c>
    </row>
    <row r="281" spans="1:20" s="762" customFormat="1" ht="15.75" customHeight="1" outlineLevel="1">
      <c r="A281" s="762" t="str">
        <f t="shared" si="17"/>
        <v/>
      </c>
      <c r="B281" s="1281" t="s">
        <v>1412</v>
      </c>
      <c r="C281" s="374"/>
      <c r="D281" s="375"/>
      <c r="E281" s="374"/>
      <c r="F281" s="374"/>
      <c r="G281" s="40"/>
      <c r="H281" s="40"/>
      <c r="I281" s="40"/>
      <c r="J281" s="40"/>
      <c r="K281" s="40"/>
      <c r="L281" s="40"/>
      <c r="M281" s="40"/>
      <c r="N281" s="40"/>
      <c r="O281" s="40"/>
      <c r="P281" s="40"/>
      <c r="Q281" s="40"/>
      <c r="R281" s="40"/>
      <c r="S281" s="40"/>
      <c r="T281" s="153">
        <v>0</v>
      </c>
    </row>
    <row r="282" spans="1:20" s="762" customFormat="1" ht="15.75" customHeight="1" outlineLevel="1">
      <c r="A282" s="762" t="str">
        <f t="shared" si="17"/>
        <v/>
      </c>
      <c r="B282" s="1281" t="s">
        <v>1413</v>
      </c>
      <c r="C282" s="374"/>
      <c r="D282" s="375"/>
      <c r="E282" s="374"/>
      <c r="F282" s="374"/>
      <c r="G282" s="40"/>
      <c r="H282" s="40"/>
      <c r="I282" s="40"/>
      <c r="J282" s="40"/>
      <c r="K282" s="40"/>
      <c r="L282" s="40"/>
      <c r="M282" s="40"/>
      <c r="N282" s="40"/>
      <c r="O282" s="40"/>
      <c r="P282" s="40"/>
      <c r="Q282" s="40"/>
      <c r="R282" s="40"/>
      <c r="S282" s="40"/>
      <c r="T282" s="153">
        <v>0</v>
      </c>
    </row>
    <row r="283" spans="1:20" s="762" customFormat="1" ht="15.75" customHeight="1" outlineLevel="1">
      <c r="A283" s="762" t="str">
        <f t="shared" si="17"/>
        <v/>
      </c>
      <c r="B283" s="1281" t="s">
        <v>1414</v>
      </c>
      <c r="C283" s="374"/>
      <c r="D283" s="375"/>
      <c r="E283" s="374"/>
      <c r="F283" s="374"/>
      <c r="G283" s="40"/>
      <c r="H283" s="40"/>
      <c r="I283" s="40"/>
      <c r="J283" s="40"/>
      <c r="K283" s="40"/>
      <c r="L283" s="40"/>
      <c r="M283" s="40"/>
      <c r="N283" s="40"/>
      <c r="O283" s="40"/>
      <c r="P283" s="40"/>
      <c r="Q283" s="40"/>
      <c r="R283" s="40"/>
      <c r="S283" s="40"/>
      <c r="T283" s="153">
        <v>0</v>
      </c>
    </row>
    <row r="284" spans="1:20" s="762" customFormat="1" ht="15.75" customHeight="1" outlineLevel="1">
      <c r="A284" s="762" t="str">
        <f t="shared" si="17"/>
        <v/>
      </c>
      <c r="B284" s="1281" t="s">
        <v>1415</v>
      </c>
      <c r="C284" s="374"/>
      <c r="D284" s="375"/>
      <c r="E284" s="374"/>
      <c r="F284" s="374"/>
      <c r="G284" s="40"/>
      <c r="H284" s="40"/>
      <c r="I284" s="40"/>
      <c r="J284" s="40"/>
      <c r="K284" s="40"/>
      <c r="L284" s="40"/>
      <c r="M284" s="40"/>
      <c r="N284" s="40"/>
      <c r="O284" s="40"/>
      <c r="P284" s="40"/>
      <c r="Q284" s="40"/>
      <c r="R284" s="40"/>
      <c r="S284" s="40"/>
      <c r="T284" s="153">
        <v>0</v>
      </c>
    </row>
    <row r="285" spans="1:20" s="762" customFormat="1" ht="15.75" customHeight="1" outlineLevel="1">
      <c r="A285" s="762" t="str">
        <f t="shared" si="17"/>
        <v/>
      </c>
      <c r="B285" s="1281" t="s">
        <v>1416</v>
      </c>
      <c r="C285" s="374"/>
      <c r="D285" s="375"/>
      <c r="E285" s="374"/>
      <c r="F285" s="374"/>
      <c r="G285" s="40"/>
      <c r="H285" s="40"/>
      <c r="I285" s="40"/>
      <c r="J285" s="40"/>
      <c r="K285" s="40"/>
      <c r="L285" s="40"/>
      <c r="M285" s="40"/>
      <c r="N285" s="40"/>
      <c r="O285" s="40"/>
      <c r="P285" s="40"/>
      <c r="Q285" s="40"/>
      <c r="R285" s="40"/>
      <c r="S285" s="40"/>
      <c r="T285" s="153">
        <v>0</v>
      </c>
    </row>
    <row r="286" spans="1:20" s="762" customFormat="1" ht="15.75" customHeight="1" outlineLevel="1">
      <c r="A286" s="762" t="str">
        <f t="shared" si="17"/>
        <v/>
      </c>
      <c r="B286" s="1281" t="s">
        <v>1417</v>
      </c>
      <c r="C286" s="374"/>
      <c r="D286" s="375"/>
      <c r="E286" s="374"/>
      <c r="F286" s="374"/>
      <c r="G286" s="40"/>
      <c r="H286" s="40"/>
      <c r="I286" s="40"/>
      <c r="J286" s="40"/>
      <c r="K286" s="40"/>
      <c r="L286" s="40"/>
      <c r="M286" s="40"/>
      <c r="N286" s="40"/>
      <c r="O286" s="40"/>
      <c r="P286" s="40"/>
      <c r="Q286" s="40"/>
      <c r="R286" s="40"/>
      <c r="S286" s="40"/>
      <c r="T286" s="153">
        <v>0</v>
      </c>
    </row>
    <row r="287" spans="1:20" s="762" customFormat="1" ht="15.75" customHeight="1" outlineLevel="1">
      <c r="A287" s="762" t="str">
        <f t="shared" si="17"/>
        <v/>
      </c>
      <c r="B287" s="1281" t="s">
        <v>1418</v>
      </c>
      <c r="C287" s="374"/>
      <c r="D287" s="375"/>
      <c r="E287" s="374"/>
      <c r="F287" s="374"/>
      <c r="G287" s="40"/>
      <c r="H287" s="40"/>
      <c r="I287" s="40"/>
      <c r="J287" s="40"/>
      <c r="K287" s="40"/>
      <c r="L287" s="40"/>
      <c r="M287" s="40"/>
      <c r="N287" s="40"/>
      <c r="O287" s="40"/>
      <c r="P287" s="40"/>
      <c r="Q287" s="40"/>
      <c r="R287" s="40"/>
      <c r="S287" s="40"/>
      <c r="T287" s="153">
        <v>0</v>
      </c>
    </row>
    <row r="288" spans="1:20" s="762" customFormat="1" ht="15.75" customHeight="1" outlineLevel="1">
      <c r="A288" s="762" t="str">
        <f t="shared" si="17"/>
        <v/>
      </c>
      <c r="B288" s="1281" t="s">
        <v>1419</v>
      </c>
      <c r="C288" s="374"/>
      <c r="D288" s="375"/>
      <c r="E288" s="374"/>
      <c r="F288" s="374"/>
      <c r="G288" s="40"/>
      <c r="H288" s="40"/>
      <c r="I288" s="40"/>
      <c r="J288" s="40"/>
      <c r="K288" s="40"/>
      <c r="L288" s="40"/>
      <c r="M288" s="40"/>
      <c r="N288" s="40"/>
      <c r="O288" s="40"/>
      <c r="P288" s="40"/>
      <c r="Q288" s="40"/>
      <c r="R288" s="40"/>
      <c r="S288" s="40"/>
      <c r="T288" s="153">
        <v>0</v>
      </c>
    </row>
    <row r="289" spans="1:20" s="762" customFormat="1" ht="15.75" customHeight="1" outlineLevel="1">
      <c r="A289" s="762" t="str">
        <f t="shared" si="17"/>
        <v/>
      </c>
      <c r="B289" s="1281" t="s">
        <v>1420</v>
      </c>
      <c r="C289" s="374"/>
      <c r="D289" s="375"/>
      <c r="E289" s="374"/>
      <c r="F289" s="374"/>
      <c r="G289" s="40"/>
      <c r="H289" s="40"/>
      <c r="I289" s="40"/>
      <c r="J289" s="40"/>
      <c r="K289" s="40"/>
      <c r="L289" s="40"/>
      <c r="M289" s="40"/>
      <c r="N289" s="40"/>
      <c r="O289" s="40"/>
      <c r="P289" s="40"/>
      <c r="Q289" s="40"/>
      <c r="R289" s="40"/>
      <c r="S289" s="40"/>
      <c r="T289" s="153">
        <v>0</v>
      </c>
    </row>
    <row r="290" spans="1:20" s="762" customFormat="1" ht="15.75" customHeight="1" outlineLevel="1">
      <c r="A290" s="762" t="str">
        <f t="shared" si="17"/>
        <v/>
      </c>
      <c r="B290" s="1281" t="s">
        <v>1421</v>
      </c>
      <c r="C290" s="374"/>
      <c r="D290" s="375"/>
      <c r="E290" s="374"/>
      <c r="F290" s="374"/>
      <c r="G290" s="40"/>
      <c r="H290" s="40"/>
      <c r="I290" s="40"/>
      <c r="J290" s="40"/>
      <c r="K290" s="40"/>
      <c r="L290" s="40"/>
      <c r="M290" s="40"/>
      <c r="N290" s="40"/>
      <c r="O290" s="40"/>
      <c r="P290" s="40"/>
      <c r="Q290" s="40"/>
      <c r="R290" s="40"/>
      <c r="S290" s="40"/>
      <c r="T290" s="153">
        <v>0</v>
      </c>
    </row>
    <row r="291" spans="1:20" s="762" customFormat="1" ht="15.75" customHeight="1" outlineLevel="1">
      <c r="A291" s="762" t="str">
        <f t="shared" si="17"/>
        <v/>
      </c>
      <c r="B291" s="1281" t="s">
        <v>1422</v>
      </c>
      <c r="C291" s="374"/>
      <c r="D291" s="375"/>
      <c r="E291" s="374"/>
      <c r="F291" s="374"/>
      <c r="G291" s="40"/>
      <c r="H291" s="40"/>
      <c r="I291" s="40"/>
      <c r="J291" s="40"/>
      <c r="K291" s="40"/>
      <c r="L291" s="40"/>
      <c r="M291" s="40"/>
      <c r="N291" s="40"/>
      <c r="O291" s="40"/>
      <c r="P291" s="40"/>
      <c r="Q291" s="40"/>
      <c r="R291" s="40"/>
      <c r="S291" s="40"/>
      <c r="T291" s="153">
        <v>0</v>
      </c>
    </row>
    <row r="292" spans="1:20" s="762" customFormat="1" ht="15.75" customHeight="1" outlineLevel="1">
      <c r="A292" s="762" t="str">
        <f t="shared" si="17"/>
        <v/>
      </c>
      <c r="B292" s="1281" t="s">
        <v>1423</v>
      </c>
      <c r="C292" s="374"/>
      <c r="D292" s="375"/>
      <c r="E292" s="374"/>
      <c r="F292" s="374"/>
      <c r="G292" s="40"/>
      <c r="H292" s="40"/>
      <c r="I292" s="40"/>
      <c r="J292" s="40"/>
      <c r="K292" s="40"/>
      <c r="L292" s="40"/>
      <c r="M292" s="40"/>
      <c r="N292" s="40"/>
      <c r="O292" s="40"/>
      <c r="P292" s="40"/>
      <c r="Q292" s="40"/>
      <c r="R292" s="40"/>
      <c r="S292" s="40"/>
      <c r="T292" s="153">
        <v>0</v>
      </c>
    </row>
    <row r="293" spans="1:20" s="762" customFormat="1" ht="15.75" customHeight="1" outlineLevel="1">
      <c r="A293" s="762" t="str">
        <f t="shared" si="17"/>
        <v/>
      </c>
      <c r="B293" s="1281" t="s">
        <v>1424</v>
      </c>
      <c r="C293" s="374"/>
      <c r="D293" s="375"/>
      <c r="E293" s="374"/>
      <c r="F293" s="374"/>
      <c r="G293" s="40"/>
      <c r="H293" s="40"/>
      <c r="I293" s="40"/>
      <c r="J293" s="40"/>
      <c r="K293" s="40"/>
      <c r="L293" s="40"/>
      <c r="M293" s="40"/>
      <c r="N293" s="40"/>
      <c r="O293" s="40"/>
      <c r="P293" s="40"/>
      <c r="Q293" s="40"/>
      <c r="R293" s="40"/>
      <c r="S293" s="40"/>
      <c r="T293" s="153">
        <v>0</v>
      </c>
    </row>
    <row r="294" spans="1:20" s="762" customFormat="1" ht="15.75" customHeight="1" outlineLevel="1">
      <c r="A294" s="762" t="str">
        <f t="shared" si="17"/>
        <v/>
      </c>
      <c r="B294" s="1281" t="s">
        <v>1425</v>
      </c>
      <c r="C294" s="374"/>
      <c r="D294" s="375"/>
      <c r="E294" s="374"/>
      <c r="F294" s="374"/>
      <c r="G294" s="40"/>
      <c r="H294" s="40"/>
      <c r="I294" s="40"/>
      <c r="J294" s="40"/>
      <c r="K294" s="40"/>
      <c r="L294" s="40"/>
      <c r="M294" s="40"/>
      <c r="N294" s="40"/>
      <c r="O294" s="40"/>
      <c r="P294" s="40"/>
      <c r="Q294" s="40"/>
      <c r="R294" s="40"/>
      <c r="S294" s="40"/>
      <c r="T294" s="153">
        <v>0</v>
      </c>
    </row>
    <row r="295" spans="1:20" s="762" customFormat="1" ht="15.75" customHeight="1" outlineLevel="1">
      <c r="A295" s="762" t="str">
        <f t="shared" si="17"/>
        <v/>
      </c>
      <c r="B295" s="1281" t="s">
        <v>1426</v>
      </c>
      <c r="C295" s="374"/>
      <c r="D295" s="375"/>
      <c r="E295" s="374"/>
      <c r="F295" s="374"/>
      <c r="G295" s="40"/>
      <c r="H295" s="40"/>
      <c r="I295" s="40"/>
      <c r="J295" s="40"/>
      <c r="K295" s="40"/>
      <c r="L295" s="40"/>
      <c r="M295" s="40"/>
      <c r="N295" s="40"/>
      <c r="O295" s="40"/>
      <c r="P295" s="40"/>
      <c r="Q295" s="40"/>
      <c r="R295" s="40"/>
      <c r="S295" s="40"/>
      <c r="T295" s="153">
        <v>0</v>
      </c>
    </row>
    <row r="296" spans="1:20" s="762" customFormat="1" ht="15.75" customHeight="1" outlineLevel="1">
      <c r="A296" s="762" t="str">
        <f t="shared" si="17"/>
        <v/>
      </c>
      <c r="B296" s="1281" t="s">
        <v>1427</v>
      </c>
      <c r="C296" s="374"/>
      <c r="D296" s="375"/>
      <c r="E296" s="374"/>
      <c r="F296" s="374"/>
      <c r="G296" s="40"/>
      <c r="H296" s="40"/>
      <c r="I296" s="40"/>
      <c r="J296" s="40"/>
      <c r="K296" s="40"/>
      <c r="L296" s="40"/>
      <c r="M296" s="40"/>
      <c r="N296" s="40"/>
      <c r="O296" s="40"/>
      <c r="P296" s="40"/>
      <c r="Q296" s="40"/>
      <c r="R296" s="40"/>
      <c r="S296" s="40"/>
      <c r="T296" s="153">
        <v>0</v>
      </c>
    </row>
    <row r="297" spans="1:20" s="762" customFormat="1" ht="15.75" customHeight="1" outlineLevel="1">
      <c r="A297" s="762" t="str">
        <f t="shared" si="17"/>
        <v/>
      </c>
      <c r="B297" s="1281" t="s">
        <v>1428</v>
      </c>
      <c r="C297" s="374"/>
      <c r="D297" s="375"/>
      <c r="E297" s="374"/>
      <c r="F297" s="374"/>
      <c r="G297" s="40"/>
      <c r="H297" s="40"/>
      <c r="I297" s="40"/>
      <c r="J297" s="40"/>
      <c r="K297" s="40"/>
      <c r="L297" s="40"/>
      <c r="M297" s="40"/>
      <c r="N297" s="40"/>
      <c r="O297" s="40"/>
      <c r="P297" s="40"/>
      <c r="Q297" s="40"/>
      <c r="R297" s="40"/>
      <c r="S297" s="40"/>
      <c r="T297" s="153">
        <v>0</v>
      </c>
    </row>
    <row r="298" spans="1:20" s="762" customFormat="1" ht="15.75" customHeight="1" outlineLevel="1">
      <c r="A298" s="762" t="str">
        <f t="shared" si="17"/>
        <v/>
      </c>
      <c r="B298" s="1281" t="s">
        <v>1429</v>
      </c>
      <c r="C298" s="374"/>
      <c r="D298" s="375"/>
      <c r="E298" s="374"/>
      <c r="F298" s="374"/>
      <c r="G298" s="40"/>
      <c r="H298" s="40"/>
      <c r="I298" s="40"/>
      <c r="J298" s="40"/>
      <c r="K298" s="40"/>
      <c r="L298" s="40"/>
      <c r="M298" s="40"/>
      <c r="N298" s="40"/>
      <c r="O298" s="40"/>
      <c r="P298" s="40"/>
      <c r="Q298" s="40"/>
      <c r="R298" s="40"/>
      <c r="S298" s="40"/>
      <c r="T298" s="153">
        <v>0</v>
      </c>
    </row>
    <row r="299" spans="1:20" s="762" customFormat="1" ht="15.75" customHeight="1" outlineLevel="1">
      <c r="A299" s="762" t="str">
        <f t="shared" si="17"/>
        <v/>
      </c>
      <c r="B299" s="1281" t="s">
        <v>1430</v>
      </c>
      <c r="C299" s="374"/>
      <c r="D299" s="375"/>
      <c r="E299" s="374"/>
      <c r="F299" s="374"/>
      <c r="G299" s="40"/>
      <c r="H299" s="40"/>
      <c r="I299" s="40"/>
      <c r="J299" s="40"/>
      <c r="K299" s="40"/>
      <c r="L299" s="40"/>
      <c r="M299" s="40"/>
      <c r="N299" s="40"/>
      <c r="O299" s="40"/>
      <c r="P299" s="40"/>
      <c r="Q299" s="40"/>
      <c r="R299" s="40"/>
      <c r="S299" s="40"/>
      <c r="T299" s="153">
        <v>0</v>
      </c>
    </row>
    <row r="300" spans="1:20" s="762" customFormat="1" ht="15.75" customHeight="1" outlineLevel="1">
      <c r="A300" s="762" t="str">
        <f t="shared" si="17"/>
        <v/>
      </c>
      <c r="B300" s="1281" t="s">
        <v>1431</v>
      </c>
      <c r="C300" s="374"/>
      <c r="D300" s="375"/>
      <c r="E300" s="374"/>
      <c r="F300" s="374"/>
      <c r="G300" s="40"/>
      <c r="H300" s="40"/>
      <c r="I300" s="40"/>
      <c r="J300" s="40"/>
      <c r="K300" s="40"/>
      <c r="L300" s="40"/>
      <c r="M300" s="40"/>
      <c r="N300" s="40"/>
      <c r="O300" s="40"/>
      <c r="P300" s="40"/>
      <c r="Q300" s="40"/>
      <c r="R300" s="40"/>
      <c r="S300" s="40"/>
      <c r="T300" s="153">
        <v>0</v>
      </c>
    </row>
    <row r="301" spans="1:20" s="762" customFormat="1" ht="15.75" customHeight="1" outlineLevel="1">
      <c r="A301" s="762" t="str">
        <f t="shared" si="17"/>
        <v/>
      </c>
      <c r="B301" s="1281" t="s">
        <v>1432</v>
      </c>
      <c r="C301" s="374"/>
      <c r="D301" s="375"/>
      <c r="E301" s="374"/>
      <c r="F301" s="374"/>
      <c r="G301" s="40"/>
      <c r="H301" s="40"/>
      <c r="I301" s="40"/>
      <c r="J301" s="40"/>
      <c r="K301" s="40"/>
      <c r="L301" s="40"/>
      <c r="M301" s="40"/>
      <c r="N301" s="40"/>
      <c r="O301" s="40"/>
      <c r="P301" s="40"/>
      <c r="Q301" s="40"/>
      <c r="R301" s="40"/>
      <c r="S301" s="40"/>
      <c r="T301" s="153">
        <v>0</v>
      </c>
    </row>
    <row r="302" spans="1:20" s="762" customFormat="1" ht="15.75" customHeight="1" outlineLevel="1">
      <c r="A302" s="762" t="str">
        <f t="shared" si="17"/>
        <v/>
      </c>
      <c r="B302" s="1281" t="s">
        <v>1433</v>
      </c>
      <c r="C302" s="374"/>
      <c r="D302" s="375"/>
      <c r="E302" s="374"/>
      <c r="F302" s="374"/>
      <c r="G302" s="40"/>
      <c r="H302" s="40"/>
      <c r="I302" s="40"/>
      <c r="J302" s="40"/>
      <c r="K302" s="40"/>
      <c r="L302" s="40"/>
      <c r="M302" s="40"/>
      <c r="N302" s="40"/>
      <c r="O302" s="40"/>
      <c r="P302" s="40"/>
      <c r="Q302" s="40"/>
      <c r="R302" s="40"/>
      <c r="S302" s="40"/>
      <c r="T302" s="153">
        <v>0</v>
      </c>
    </row>
    <row r="303" spans="1:20" s="762" customFormat="1" ht="15.75" customHeight="1" outlineLevel="1">
      <c r="A303" s="762" t="str">
        <f t="shared" si="17"/>
        <v/>
      </c>
      <c r="B303" s="1281" t="s">
        <v>1434</v>
      </c>
      <c r="C303" s="374"/>
      <c r="D303" s="375"/>
      <c r="E303" s="374"/>
      <c r="F303" s="374"/>
      <c r="G303" s="40"/>
      <c r="H303" s="40"/>
      <c r="I303" s="40"/>
      <c r="J303" s="40"/>
      <c r="K303" s="40"/>
      <c r="L303" s="40"/>
      <c r="M303" s="40"/>
      <c r="N303" s="40"/>
      <c r="O303" s="40"/>
      <c r="P303" s="40"/>
      <c r="Q303" s="40"/>
      <c r="R303" s="40"/>
      <c r="S303" s="40"/>
      <c r="T303" s="153">
        <v>0</v>
      </c>
    </row>
    <row r="304" spans="1:20" s="762" customFormat="1" ht="15.75" customHeight="1" outlineLevel="1">
      <c r="A304" s="762" t="str">
        <f t="shared" si="17"/>
        <v/>
      </c>
      <c r="B304" s="1281" t="s">
        <v>1435</v>
      </c>
      <c r="C304" s="374"/>
      <c r="D304" s="375"/>
      <c r="E304" s="374"/>
      <c r="F304" s="374"/>
      <c r="G304" s="40"/>
      <c r="H304" s="40"/>
      <c r="I304" s="40"/>
      <c r="J304" s="40"/>
      <c r="K304" s="40"/>
      <c r="L304" s="40"/>
      <c r="M304" s="40"/>
      <c r="N304" s="40"/>
      <c r="O304" s="40"/>
      <c r="P304" s="40"/>
      <c r="Q304" s="40"/>
      <c r="R304" s="40"/>
      <c r="S304" s="40"/>
      <c r="T304" s="153">
        <v>0</v>
      </c>
    </row>
    <row r="305" spans="1:20" s="762" customFormat="1" ht="15.75" customHeight="1" outlineLevel="1">
      <c r="A305" s="762" t="str">
        <f t="shared" si="17"/>
        <v/>
      </c>
      <c r="B305" s="1281" t="s">
        <v>1436</v>
      </c>
      <c r="C305" s="374"/>
      <c r="D305" s="375"/>
      <c r="E305" s="374"/>
      <c r="F305" s="374"/>
      <c r="G305" s="40"/>
      <c r="H305" s="40"/>
      <c r="I305" s="40"/>
      <c r="J305" s="40"/>
      <c r="K305" s="40"/>
      <c r="L305" s="40"/>
      <c r="M305" s="40"/>
      <c r="N305" s="40"/>
      <c r="O305" s="40"/>
      <c r="P305" s="40"/>
      <c r="Q305" s="40"/>
      <c r="R305" s="40"/>
      <c r="S305" s="40"/>
      <c r="T305" s="153">
        <v>0</v>
      </c>
    </row>
    <row r="306" spans="1:20" s="762" customFormat="1" ht="15.75" customHeight="1" outlineLevel="1">
      <c r="A306" s="762" t="str">
        <f t="shared" si="17"/>
        <v/>
      </c>
      <c r="B306" s="1281" t="s">
        <v>1437</v>
      </c>
      <c r="C306" s="374"/>
      <c r="D306" s="375"/>
      <c r="E306" s="374"/>
      <c r="F306" s="374"/>
      <c r="G306" s="40"/>
      <c r="H306" s="40"/>
      <c r="I306" s="40"/>
      <c r="J306" s="40"/>
      <c r="K306" s="40"/>
      <c r="L306" s="40"/>
      <c r="M306" s="40"/>
      <c r="N306" s="40"/>
      <c r="O306" s="40"/>
      <c r="P306" s="40"/>
      <c r="Q306" s="40"/>
      <c r="R306" s="40"/>
      <c r="S306" s="40"/>
      <c r="T306" s="153">
        <v>0</v>
      </c>
    </row>
    <row r="307" spans="1:20" s="762" customFormat="1" ht="15.75" customHeight="1" outlineLevel="1">
      <c r="A307" s="762" t="str">
        <f t="shared" si="17"/>
        <v/>
      </c>
      <c r="B307" s="1281" t="s">
        <v>1438</v>
      </c>
      <c r="C307" s="374"/>
      <c r="D307" s="375"/>
      <c r="E307" s="374"/>
      <c r="F307" s="374"/>
      <c r="G307" s="40"/>
      <c r="H307" s="40"/>
      <c r="I307" s="40"/>
      <c r="J307" s="40"/>
      <c r="K307" s="40"/>
      <c r="L307" s="40"/>
      <c r="M307" s="40"/>
      <c r="N307" s="40"/>
      <c r="O307" s="40"/>
      <c r="P307" s="40"/>
      <c r="Q307" s="40"/>
      <c r="R307" s="40"/>
      <c r="S307" s="40"/>
      <c r="T307" s="153">
        <v>0</v>
      </c>
    </row>
    <row r="308" spans="1:20" s="762" customFormat="1" ht="15.75" customHeight="1" outlineLevel="1">
      <c r="A308" s="762" t="str">
        <f t="shared" si="17"/>
        <v/>
      </c>
      <c r="B308" s="1281" t="s">
        <v>1439</v>
      </c>
      <c r="C308" s="374"/>
      <c r="D308" s="375"/>
      <c r="E308" s="374"/>
      <c r="F308" s="374"/>
      <c r="G308" s="40"/>
      <c r="H308" s="40"/>
      <c r="I308" s="40"/>
      <c r="J308" s="40"/>
      <c r="K308" s="40"/>
      <c r="L308" s="40"/>
      <c r="M308" s="40"/>
      <c r="N308" s="40"/>
      <c r="O308" s="40"/>
      <c r="P308" s="40"/>
      <c r="Q308" s="40"/>
      <c r="R308" s="40"/>
      <c r="S308" s="40"/>
      <c r="T308" s="153">
        <v>0</v>
      </c>
    </row>
    <row r="309" spans="1:20" s="762" customFormat="1" ht="12.75" customHeight="1" outlineLevel="1">
      <c r="A309" s="762" t="str">
        <f t="shared" si="17"/>
        <v/>
      </c>
      <c r="B309" s="1281" t="s">
        <v>1440</v>
      </c>
      <c r="C309" s="374"/>
      <c r="D309" s="375"/>
      <c r="E309" s="374"/>
      <c r="F309" s="374"/>
      <c r="G309" s="40"/>
      <c r="H309" s="40"/>
      <c r="I309" s="40"/>
      <c r="J309" s="40"/>
      <c r="K309" s="40"/>
      <c r="L309" s="40"/>
      <c r="M309" s="40"/>
      <c r="N309" s="40"/>
      <c r="O309" s="40"/>
      <c r="P309" s="40"/>
      <c r="Q309" s="40"/>
      <c r="R309" s="40"/>
      <c r="S309" s="40"/>
      <c r="T309" s="153">
        <v>0</v>
      </c>
    </row>
    <row r="310" spans="1:20" s="762" customFormat="1" ht="15.75" customHeight="1" outlineLevel="1">
      <c r="A310" s="762" t="str">
        <f t="shared" si="17"/>
        <v/>
      </c>
      <c r="B310" s="1281" t="s">
        <v>1441</v>
      </c>
      <c r="C310" s="374"/>
      <c r="D310" s="375"/>
      <c r="E310" s="374"/>
      <c r="F310" s="374"/>
      <c r="G310" s="40"/>
      <c r="H310" s="40"/>
      <c r="I310" s="40"/>
      <c r="J310" s="40"/>
      <c r="K310" s="40"/>
      <c r="L310" s="40"/>
      <c r="M310" s="40"/>
      <c r="N310" s="40"/>
      <c r="O310" s="40"/>
      <c r="P310" s="40"/>
      <c r="Q310" s="40"/>
      <c r="R310" s="40"/>
      <c r="S310" s="40"/>
      <c r="T310" s="153">
        <v>0</v>
      </c>
    </row>
    <row r="311" spans="1:20" s="762" customFormat="1" ht="15.75" customHeight="1" outlineLevel="1">
      <c r="A311" s="762" t="str">
        <f t="shared" si="17"/>
        <v/>
      </c>
      <c r="B311" s="1281" t="s">
        <v>1442</v>
      </c>
      <c r="C311" s="374"/>
      <c r="D311" s="375"/>
      <c r="E311" s="374"/>
      <c r="F311" s="374"/>
      <c r="G311" s="40"/>
      <c r="H311" s="40"/>
      <c r="I311" s="40"/>
      <c r="J311" s="40"/>
      <c r="K311" s="40"/>
      <c r="L311" s="40"/>
      <c r="M311" s="40"/>
      <c r="N311" s="40"/>
      <c r="O311" s="40"/>
      <c r="P311" s="40"/>
      <c r="Q311" s="40"/>
      <c r="R311" s="40"/>
      <c r="S311" s="40"/>
      <c r="T311" s="153">
        <v>0</v>
      </c>
    </row>
    <row r="312" spans="1:20" s="762" customFormat="1" ht="15.75" customHeight="1" outlineLevel="1">
      <c r="A312" s="762" t="str">
        <f t="shared" si="17"/>
        <v/>
      </c>
      <c r="B312" s="1281" t="s">
        <v>1443</v>
      </c>
      <c r="C312" s="374"/>
      <c r="D312" s="375"/>
      <c r="E312" s="374"/>
      <c r="F312" s="374"/>
      <c r="G312" s="40"/>
      <c r="H312" s="40"/>
      <c r="I312" s="40"/>
      <c r="J312" s="40"/>
      <c r="K312" s="40"/>
      <c r="L312" s="40"/>
      <c r="M312" s="40"/>
      <c r="N312" s="40"/>
      <c r="O312" s="40"/>
      <c r="P312" s="40"/>
      <c r="Q312" s="40"/>
      <c r="R312" s="40"/>
      <c r="S312" s="40"/>
      <c r="T312" s="153">
        <v>0</v>
      </c>
    </row>
    <row r="313" spans="1:20" s="762" customFormat="1" ht="15.75" customHeight="1" outlineLevel="1">
      <c r="A313" s="762" t="str">
        <f t="shared" si="17"/>
        <v/>
      </c>
      <c r="B313" s="1281" t="s">
        <v>1444</v>
      </c>
      <c r="C313" s="374"/>
      <c r="D313" s="375"/>
      <c r="E313" s="374"/>
      <c r="F313" s="374"/>
      <c r="G313" s="40"/>
      <c r="H313" s="40"/>
      <c r="I313" s="40"/>
      <c r="J313" s="40"/>
      <c r="K313" s="40"/>
      <c r="L313" s="40"/>
      <c r="M313" s="40"/>
      <c r="N313" s="40"/>
      <c r="O313" s="40"/>
      <c r="P313" s="40"/>
      <c r="Q313" s="40"/>
      <c r="R313" s="40"/>
      <c r="S313" s="40"/>
      <c r="T313" s="153">
        <v>0</v>
      </c>
    </row>
    <row r="314" spans="1:20" s="762" customFormat="1" ht="15.75" customHeight="1" outlineLevel="1">
      <c r="A314" s="762" t="str">
        <f t="shared" si="17"/>
        <v/>
      </c>
      <c r="B314" s="1281" t="s">
        <v>1445</v>
      </c>
      <c r="C314" s="374"/>
      <c r="D314" s="375"/>
      <c r="E314" s="374"/>
      <c r="F314" s="374"/>
      <c r="G314" s="40"/>
      <c r="H314" s="40"/>
      <c r="I314" s="40"/>
      <c r="J314" s="40"/>
      <c r="K314" s="40"/>
      <c r="L314" s="40"/>
      <c r="M314" s="40"/>
      <c r="N314" s="40"/>
      <c r="O314" s="40"/>
      <c r="P314" s="40"/>
      <c r="Q314" s="40"/>
      <c r="R314" s="40"/>
      <c r="S314" s="40"/>
      <c r="T314" s="153">
        <v>0</v>
      </c>
    </row>
    <row r="315" spans="1:20" s="762" customFormat="1" ht="15.75" customHeight="1" outlineLevel="1">
      <c r="A315" s="762" t="str">
        <f t="shared" si="17"/>
        <v/>
      </c>
      <c r="B315" s="1281" t="s">
        <v>1446</v>
      </c>
      <c r="C315" s="374"/>
      <c r="D315" s="375"/>
      <c r="E315" s="374"/>
      <c r="F315" s="374"/>
      <c r="G315" s="40"/>
      <c r="H315" s="40"/>
      <c r="I315" s="40"/>
      <c r="J315" s="40"/>
      <c r="K315" s="40"/>
      <c r="L315" s="40"/>
      <c r="M315" s="40"/>
      <c r="N315" s="40"/>
      <c r="O315" s="40"/>
      <c r="P315" s="40"/>
      <c r="Q315" s="40"/>
      <c r="R315" s="40"/>
      <c r="S315" s="40"/>
      <c r="T315" s="153">
        <v>0</v>
      </c>
    </row>
    <row r="316" spans="1:20" s="762" customFormat="1" ht="15.75" customHeight="1" outlineLevel="1">
      <c r="A316" s="762" t="str">
        <f t="shared" si="17"/>
        <v/>
      </c>
      <c r="B316" s="1281" t="s">
        <v>1447</v>
      </c>
      <c r="C316" s="374"/>
      <c r="D316" s="375"/>
      <c r="E316" s="374"/>
      <c r="F316" s="374"/>
      <c r="G316" s="40"/>
      <c r="H316" s="40"/>
      <c r="I316" s="40"/>
      <c r="J316" s="40"/>
      <c r="K316" s="40"/>
      <c r="L316" s="40"/>
      <c r="M316" s="40"/>
      <c r="N316" s="40"/>
      <c r="O316" s="40"/>
      <c r="P316" s="40"/>
      <c r="Q316" s="40"/>
      <c r="R316" s="40"/>
      <c r="S316" s="40"/>
      <c r="T316" s="153">
        <v>0</v>
      </c>
    </row>
    <row r="317" spans="1:20" s="762" customFormat="1" ht="15.75" customHeight="1" outlineLevel="1">
      <c r="A317" s="762" t="str">
        <f t="shared" si="17"/>
        <v/>
      </c>
      <c r="B317" s="1281" t="s">
        <v>1448</v>
      </c>
      <c r="C317" s="374"/>
      <c r="D317" s="375"/>
      <c r="E317" s="374"/>
      <c r="F317" s="374"/>
      <c r="G317" s="40"/>
      <c r="H317" s="40"/>
      <c r="I317" s="40"/>
      <c r="J317" s="40"/>
      <c r="K317" s="40"/>
      <c r="L317" s="40"/>
      <c r="M317" s="40"/>
      <c r="N317" s="40"/>
      <c r="O317" s="40"/>
      <c r="P317" s="40"/>
      <c r="Q317" s="40"/>
      <c r="R317" s="40"/>
      <c r="S317" s="40"/>
      <c r="T317" s="153">
        <v>0</v>
      </c>
    </row>
    <row r="318" spans="1:20" s="762" customFormat="1" ht="15.75" customHeight="1" outlineLevel="1">
      <c r="A318" s="762" t="str">
        <f t="shared" si="17"/>
        <v/>
      </c>
      <c r="B318" s="1281" t="s">
        <v>1449</v>
      </c>
      <c r="C318" s="374"/>
      <c r="D318" s="375"/>
      <c r="E318" s="374"/>
      <c r="F318" s="374"/>
      <c r="G318" s="40"/>
      <c r="H318" s="40"/>
      <c r="I318" s="40"/>
      <c r="J318" s="40"/>
      <c r="K318" s="40"/>
      <c r="L318" s="40"/>
      <c r="M318" s="40"/>
      <c r="N318" s="40"/>
      <c r="O318" s="40"/>
      <c r="P318" s="40"/>
      <c r="Q318" s="40"/>
      <c r="R318" s="40"/>
      <c r="S318" s="40"/>
      <c r="T318" s="153">
        <v>0</v>
      </c>
    </row>
    <row r="319" spans="1:20" s="762" customFormat="1" ht="15.75" customHeight="1" outlineLevel="1">
      <c r="A319" s="762" t="str">
        <f t="shared" si="17"/>
        <v/>
      </c>
      <c r="B319" s="1281" t="s">
        <v>1450</v>
      </c>
      <c r="C319" s="374"/>
      <c r="D319" s="375"/>
      <c r="E319" s="374"/>
      <c r="F319" s="374"/>
      <c r="G319" s="40"/>
      <c r="H319" s="40"/>
      <c r="I319" s="40"/>
      <c r="J319" s="40"/>
      <c r="K319" s="40"/>
      <c r="L319" s="40"/>
      <c r="M319" s="40"/>
      <c r="N319" s="40"/>
      <c r="O319" s="40"/>
      <c r="P319" s="40"/>
      <c r="Q319" s="40"/>
      <c r="R319" s="40"/>
      <c r="S319" s="40"/>
      <c r="T319" s="153">
        <v>0</v>
      </c>
    </row>
    <row r="320" spans="1:20" s="762" customFormat="1" ht="15.75" customHeight="1" outlineLevel="1">
      <c r="A320" s="762" t="str">
        <f t="shared" si="17"/>
        <v/>
      </c>
      <c r="B320" s="1281" t="s">
        <v>1451</v>
      </c>
      <c r="C320" s="374"/>
      <c r="D320" s="375"/>
      <c r="E320" s="374"/>
      <c r="F320" s="374"/>
      <c r="G320" s="40"/>
      <c r="H320" s="40"/>
      <c r="I320" s="40"/>
      <c r="J320" s="40"/>
      <c r="K320" s="40"/>
      <c r="L320" s="40"/>
      <c r="M320" s="40"/>
      <c r="N320" s="40"/>
      <c r="O320" s="40"/>
      <c r="P320" s="40"/>
      <c r="Q320" s="40"/>
      <c r="R320" s="40"/>
      <c r="S320" s="40"/>
      <c r="T320" s="153">
        <v>0</v>
      </c>
    </row>
    <row r="321" spans="1:20" s="762" customFormat="1" ht="15.75" customHeight="1" outlineLevel="1">
      <c r="A321" s="762" t="str">
        <f t="shared" si="17"/>
        <v/>
      </c>
      <c r="B321" s="1281" t="s">
        <v>1452</v>
      </c>
      <c r="C321" s="374"/>
      <c r="D321" s="375"/>
      <c r="E321" s="374"/>
      <c r="F321" s="374"/>
      <c r="G321" s="40"/>
      <c r="H321" s="40"/>
      <c r="I321" s="40"/>
      <c r="J321" s="40"/>
      <c r="K321" s="40"/>
      <c r="L321" s="40"/>
      <c r="M321" s="40"/>
      <c r="N321" s="40"/>
      <c r="O321" s="40"/>
      <c r="P321" s="40"/>
      <c r="Q321" s="40"/>
      <c r="R321" s="40"/>
      <c r="S321" s="40"/>
      <c r="T321" s="153">
        <v>0</v>
      </c>
    </row>
    <row r="322" spans="1:20" s="762" customFormat="1" ht="15.75" customHeight="1" outlineLevel="1">
      <c r="A322" s="762" t="str">
        <f t="shared" si="17"/>
        <v/>
      </c>
      <c r="B322" s="1281" t="s">
        <v>1453</v>
      </c>
      <c r="C322" s="374"/>
      <c r="D322" s="375"/>
      <c r="E322" s="374"/>
      <c r="F322" s="374"/>
      <c r="G322" s="40"/>
      <c r="H322" s="40"/>
      <c r="I322" s="40"/>
      <c r="J322" s="40"/>
      <c r="K322" s="40"/>
      <c r="L322" s="40"/>
      <c r="M322" s="40"/>
      <c r="N322" s="40"/>
      <c r="O322" s="40"/>
      <c r="P322" s="40"/>
      <c r="Q322" s="40"/>
      <c r="R322" s="40"/>
      <c r="S322" s="40"/>
      <c r="T322" s="153">
        <v>0</v>
      </c>
    </row>
    <row r="323" spans="1:20" s="762" customFormat="1" ht="15.75" customHeight="1" outlineLevel="1">
      <c r="A323" s="762" t="str">
        <f t="shared" si="17"/>
        <v/>
      </c>
      <c r="B323" s="1281" t="s">
        <v>1454</v>
      </c>
      <c r="C323" s="374"/>
      <c r="D323" s="375"/>
      <c r="E323" s="374"/>
      <c r="F323" s="374"/>
      <c r="G323" s="40"/>
      <c r="H323" s="40"/>
      <c r="I323" s="40"/>
      <c r="J323" s="40"/>
      <c r="K323" s="40"/>
      <c r="L323" s="40"/>
      <c r="M323" s="40"/>
      <c r="N323" s="40"/>
      <c r="O323" s="40"/>
      <c r="P323" s="40"/>
      <c r="Q323" s="40"/>
      <c r="R323" s="40"/>
      <c r="S323" s="40"/>
      <c r="T323" s="153">
        <v>0</v>
      </c>
    </row>
    <row r="324" spans="1:20" s="762" customFormat="1" ht="15.75" customHeight="1" outlineLevel="1">
      <c r="A324" s="762" t="str">
        <f t="shared" si="17"/>
        <v/>
      </c>
      <c r="B324" s="1281" t="s">
        <v>1455</v>
      </c>
      <c r="C324" s="374"/>
      <c r="D324" s="375"/>
      <c r="E324" s="374"/>
      <c r="F324" s="374"/>
      <c r="G324" s="40"/>
      <c r="H324" s="40"/>
      <c r="I324" s="40"/>
      <c r="J324" s="40"/>
      <c r="K324" s="40"/>
      <c r="L324" s="40"/>
      <c r="M324" s="40"/>
      <c r="N324" s="40"/>
      <c r="O324" s="40"/>
      <c r="P324" s="40"/>
      <c r="Q324" s="40"/>
      <c r="R324" s="40"/>
      <c r="S324" s="40"/>
      <c r="T324" s="153">
        <v>0</v>
      </c>
    </row>
    <row r="325" spans="1:20" s="762" customFormat="1" ht="15.75" customHeight="1" outlineLevel="1">
      <c r="A325" s="762" t="str">
        <f t="shared" si="17"/>
        <v/>
      </c>
      <c r="B325" s="1281" t="s">
        <v>1456</v>
      </c>
      <c r="C325" s="374"/>
      <c r="D325" s="375"/>
      <c r="E325" s="374"/>
      <c r="F325" s="374"/>
      <c r="G325" s="40"/>
      <c r="H325" s="40"/>
      <c r="I325" s="40"/>
      <c r="J325" s="40"/>
      <c r="K325" s="40"/>
      <c r="L325" s="40"/>
      <c r="M325" s="40"/>
      <c r="N325" s="40"/>
      <c r="O325" s="40"/>
      <c r="P325" s="40"/>
      <c r="Q325" s="40"/>
      <c r="R325" s="40"/>
      <c r="S325" s="40"/>
      <c r="T325" s="153">
        <v>0</v>
      </c>
    </row>
    <row r="326" spans="1:20" s="762" customFormat="1" ht="15.75" customHeight="1" outlineLevel="1">
      <c r="A326" s="762" t="str">
        <f t="shared" si="17"/>
        <v/>
      </c>
      <c r="B326" s="1281" t="s">
        <v>1457</v>
      </c>
      <c r="C326" s="374"/>
      <c r="D326" s="375"/>
      <c r="E326" s="374"/>
      <c r="F326" s="374"/>
      <c r="G326" s="40"/>
      <c r="H326" s="40"/>
      <c r="I326" s="40"/>
      <c r="J326" s="40"/>
      <c r="K326" s="40"/>
      <c r="L326" s="40"/>
      <c r="M326" s="40"/>
      <c r="N326" s="40"/>
      <c r="O326" s="40"/>
      <c r="P326" s="40"/>
      <c r="Q326" s="40"/>
      <c r="R326" s="40"/>
      <c r="S326" s="40"/>
      <c r="T326" s="153">
        <v>0</v>
      </c>
    </row>
    <row r="327" spans="1:20" s="762" customFormat="1" ht="15.75" customHeight="1" outlineLevel="1">
      <c r="A327" s="762" t="str">
        <f t="shared" si="17"/>
        <v/>
      </c>
      <c r="B327" s="1281" t="s">
        <v>1458</v>
      </c>
      <c r="C327" s="374"/>
      <c r="D327" s="375"/>
      <c r="E327" s="374"/>
      <c r="F327" s="374"/>
      <c r="G327" s="40"/>
      <c r="H327" s="40"/>
      <c r="I327" s="40"/>
      <c r="J327" s="40"/>
      <c r="K327" s="40"/>
      <c r="L327" s="40"/>
      <c r="M327" s="40"/>
      <c r="N327" s="40"/>
      <c r="O327" s="40"/>
      <c r="P327" s="40"/>
      <c r="Q327" s="40"/>
      <c r="R327" s="40"/>
      <c r="S327" s="40"/>
      <c r="T327" s="153">
        <v>0</v>
      </c>
    </row>
    <row r="328" spans="1:20" s="762" customFormat="1" ht="15.75" customHeight="1" outlineLevel="1">
      <c r="A328" s="762" t="str">
        <f t="shared" si="17"/>
        <v/>
      </c>
      <c r="B328" s="1281" t="s">
        <v>1459</v>
      </c>
      <c r="C328" s="374"/>
      <c r="D328" s="375"/>
      <c r="E328" s="374"/>
      <c r="F328" s="374"/>
      <c r="G328" s="40"/>
      <c r="H328" s="40"/>
      <c r="I328" s="40"/>
      <c r="J328" s="40"/>
      <c r="K328" s="40"/>
      <c r="L328" s="40"/>
      <c r="M328" s="40"/>
      <c r="N328" s="40"/>
      <c r="O328" s="40"/>
      <c r="P328" s="40"/>
      <c r="Q328" s="40"/>
      <c r="R328" s="40"/>
      <c r="S328" s="40"/>
      <c r="T328" s="153">
        <v>0</v>
      </c>
    </row>
    <row r="329" spans="1:20" s="762" customFormat="1" ht="15.75" customHeight="1" outlineLevel="1">
      <c r="A329" s="762" t="str">
        <f t="shared" si="17"/>
        <v/>
      </c>
      <c r="B329" s="1281" t="s">
        <v>1460</v>
      </c>
      <c r="C329" s="374"/>
      <c r="D329" s="375"/>
      <c r="E329" s="374"/>
      <c r="F329" s="374"/>
      <c r="G329" s="40"/>
      <c r="H329" s="40"/>
      <c r="I329" s="40"/>
      <c r="J329" s="40"/>
      <c r="K329" s="40"/>
      <c r="L329" s="40"/>
      <c r="M329" s="40"/>
      <c r="N329" s="40"/>
      <c r="O329" s="40"/>
      <c r="P329" s="40"/>
      <c r="Q329" s="40"/>
      <c r="R329" s="40"/>
      <c r="S329" s="40"/>
      <c r="T329" s="153">
        <v>0</v>
      </c>
    </row>
    <row r="330" spans="1:20" s="762" customFormat="1" ht="15.75" customHeight="1" outlineLevel="1">
      <c r="A330" s="762" t="str">
        <f t="shared" si="17"/>
        <v/>
      </c>
      <c r="B330" s="1281" t="s">
        <v>1461</v>
      </c>
      <c r="C330" s="374"/>
      <c r="D330" s="375"/>
      <c r="E330" s="374"/>
      <c r="F330" s="374"/>
      <c r="G330" s="40"/>
      <c r="H330" s="40"/>
      <c r="I330" s="40"/>
      <c r="J330" s="40"/>
      <c r="K330" s="40"/>
      <c r="L330" s="40"/>
      <c r="M330" s="40"/>
      <c r="N330" s="40"/>
      <c r="O330" s="40"/>
      <c r="P330" s="40"/>
      <c r="Q330" s="40"/>
      <c r="R330" s="40"/>
      <c r="S330" s="40"/>
      <c r="T330" s="153">
        <v>0</v>
      </c>
    </row>
    <row r="331" spans="1:20" s="762" customFormat="1" ht="15.75" customHeight="1" outlineLevel="1">
      <c r="A331" s="762" t="str">
        <f t="shared" si="17"/>
        <v/>
      </c>
      <c r="B331" s="1281" t="s">
        <v>1462</v>
      </c>
      <c r="C331" s="374"/>
      <c r="D331" s="375"/>
      <c r="E331" s="374"/>
      <c r="F331" s="374"/>
      <c r="G331" s="40"/>
      <c r="H331" s="40"/>
      <c r="I331" s="40"/>
      <c r="J331" s="40"/>
      <c r="K331" s="40"/>
      <c r="L331" s="40"/>
      <c r="M331" s="40"/>
      <c r="N331" s="40"/>
      <c r="O331" s="40"/>
      <c r="P331" s="40"/>
      <c r="Q331" s="40"/>
      <c r="R331" s="40"/>
      <c r="S331" s="40"/>
      <c r="T331" s="153">
        <v>0</v>
      </c>
    </row>
    <row r="332" spans="1:20" s="762" customFormat="1" ht="15.75" customHeight="1" outlineLevel="1">
      <c r="A332" s="762" t="str">
        <f t="shared" si="17"/>
        <v/>
      </c>
      <c r="B332" s="1281" t="s">
        <v>1463</v>
      </c>
      <c r="C332" s="374"/>
      <c r="D332" s="375"/>
      <c r="E332" s="374"/>
      <c r="F332" s="374"/>
      <c r="G332" s="40"/>
      <c r="H332" s="40"/>
      <c r="I332" s="40"/>
      <c r="J332" s="40"/>
      <c r="K332" s="40"/>
      <c r="L332" s="40"/>
      <c r="M332" s="40"/>
      <c r="N332" s="40"/>
      <c r="O332" s="40"/>
      <c r="P332" s="40"/>
      <c r="Q332" s="40"/>
      <c r="R332" s="40"/>
      <c r="S332" s="40"/>
      <c r="T332" s="153">
        <v>0</v>
      </c>
    </row>
    <row r="333" spans="1:20" s="762" customFormat="1" ht="15.75" customHeight="1" outlineLevel="1">
      <c r="A333" s="762" t="str">
        <f t="shared" si="17"/>
        <v/>
      </c>
      <c r="B333" s="1281" t="s">
        <v>1464</v>
      </c>
      <c r="C333" s="374"/>
      <c r="D333" s="375"/>
      <c r="E333" s="374"/>
      <c r="F333" s="374"/>
      <c r="G333" s="40"/>
      <c r="H333" s="40"/>
      <c r="I333" s="40"/>
      <c r="J333" s="40"/>
      <c r="K333" s="40"/>
      <c r="L333" s="40"/>
      <c r="M333" s="40"/>
      <c r="N333" s="40"/>
      <c r="O333" s="40"/>
      <c r="P333" s="40"/>
      <c r="Q333" s="40"/>
      <c r="R333" s="40"/>
      <c r="S333" s="40"/>
      <c r="T333" s="153">
        <v>0</v>
      </c>
    </row>
    <row r="334" spans="1:20" s="762" customFormat="1" ht="15.75" customHeight="1" outlineLevel="1">
      <c r="A334" s="762" t="str">
        <f t="shared" si="17"/>
        <v/>
      </c>
      <c r="B334" s="1281" t="s">
        <v>1465</v>
      </c>
      <c r="C334" s="374"/>
      <c r="D334" s="375"/>
      <c r="E334" s="374"/>
      <c r="F334" s="374"/>
      <c r="G334" s="40"/>
      <c r="H334" s="40"/>
      <c r="I334" s="40"/>
      <c r="J334" s="40"/>
      <c r="K334" s="40"/>
      <c r="L334" s="40"/>
      <c r="M334" s="40"/>
      <c r="N334" s="40"/>
      <c r="O334" s="40"/>
      <c r="P334" s="40"/>
      <c r="Q334" s="40"/>
      <c r="R334" s="40"/>
      <c r="S334" s="40"/>
      <c r="T334" s="153">
        <v>0</v>
      </c>
    </row>
    <row r="335" spans="1:20" s="374" customFormat="1" ht="15.75" customHeight="1" outlineLevel="1">
      <c r="A335" s="762" t="str">
        <f t="shared" si="17"/>
        <v/>
      </c>
      <c r="B335" s="1281" t="s">
        <v>1466</v>
      </c>
      <c r="D335" s="800"/>
      <c r="F335" s="425"/>
      <c r="G335" s="40"/>
      <c r="H335" s="40"/>
      <c r="I335" s="40"/>
      <c r="J335" s="40"/>
      <c r="K335" s="40"/>
      <c r="L335" s="40"/>
      <c r="M335" s="40"/>
      <c r="N335" s="40"/>
      <c r="O335" s="40"/>
      <c r="P335" s="40"/>
      <c r="Q335" s="40"/>
      <c r="R335" s="40"/>
      <c r="S335" s="40"/>
      <c r="T335" s="153">
        <v>0</v>
      </c>
    </row>
    <row r="336" spans="1:20" s="762" customFormat="1" ht="15.75" customHeight="1" outlineLevel="1">
      <c r="A336" s="762" t="str">
        <f t="shared" si="17"/>
        <v/>
      </c>
      <c r="B336" s="1281" t="s">
        <v>1467</v>
      </c>
      <c r="C336" s="374"/>
      <c r="D336" s="375"/>
      <c r="E336" s="374"/>
      <c r="F336" s="374"/>
      <c r="G336" s="40"/>
      <c r="H336" s="40"/>
      <c r="I336" s="40"/>
      <c r="J336" s="40"/>
      <c r="K336" s="40"/>
      <c r="L336" s="40"/>
      <c r="M336" s="40"/>
      <c r="N336" s="40"/>
      <c r="O336" s="40"/>
      <c r="P336" s="40"/>
      <c r="Q336" s="40"/>
      <c r="R336" s="40"/>
      <c r="S336" s="40"/>
      <c r="T336" s="153">
        <v>0</v>
      </c>
    </row>
    <row r="337" spans="1:20" s="762" customFormat="1" ht="15.75" customHeight="1" outlineLevel="1">
      <c r="A337" s="762" t="str">
        <f t="shared" si="17"/>
        <v/>
      </c>
      <c r="B337" s="1281" t="s">
        <v>1468</v>
      </c>
      <c r="C337" s="374"/>
      <c r="D337" s="375"/>
      <c r="E337" s="374"/>
      <c r="F337" s="374"/>
      <c r="G337" s="40"/>
      <c r="H337" s="40"/>
      <c r="I337" s="40"/>
      <c r="J337" s="40"/>
      <c r="K337" s="40"/>
      <c r="L337" s="40"/>
      <c r="M337" s="40"/>
      <c r="N337" s="40"/>
      <c r="O337" s="40"/>
      <c r="P337" s="40"/>
      <c r="Q337" s="40"/>
      <c r="R337" s="40"/>
      <c r="S337" s="40"/>
      <c r="T337" s="153">
        <v>0</v>
      </c>
    </row>
    <row r="338" spans="1:20" s="762" customFormat="1" ht="15.75" customHeight="1" outlineLevel="1">
      <c r="A338" s="762" t="str">
        <f t="shared" si="17"/>
        <v/>
      </c>
      <c r="B338" s="1281" t="s">
        <v>1469</v>
      </c>
      <c r="C338" s="374"/>
      <c r="D338" s="375"/>
      <c r="E338" s="374"/>
      <c r="F338" s="374"/>
      <c r="G338" s="40"/>
      <c r="H338" s="40"/>
      <c r="I338" s="40"/>
      <c r="J338" s="40"/>
      <c r="K338" s="40"/>
      <c r="L338" s="40"/>
      <c r="M338" s="40"/>
      <c r="N338" s="40"/>
      <c r="O338" s="40"/>
      <c r="P338" s="40"/>
      <c r="Q338" s="40"/>
      <c r="R338" s="40"/>
      <c r="S338" s="40"/>
      <c r="T338" s="153">
        <v>0</v>
      </c>
    </row>
    <row r="339" spans="1:20" s="762" customFormat="1" ht="15.75" customHeight="1" outlineLevel="1">
      <c r="A339" s="762" t="str">
        <f t="shared" si="17"/>
        <v/>
      </c>
      <c r="B339" s="1281" t="s">
        <v>1470</v>
      </c>
      <c r="C339" s="374"/>
      <c r="D339" s="375"/>
      <c r="E339" s="374"/>
      <c r="F339" s="374"/>
      <c r="G339" s="40"/>
      <c r="H339" s="40"/>
      <c r="I339" s="40"/>
      <c r="J339" s="40"/>
      <c r="K339" s="40"/>
      <c r="L339" s="40"/>
      <c r="M339" s="40"/>
      <c r="N339" s="40"/>
      <c r="O339" s="40"/>
      <c r="P339" s="40"/>
      <c r="Q339" s="40"/>
      <c r="R339" s="40"/>
      <c r="S339" s="40"/>
      <c r="T339" s="153">
        <v>0</v>
      </c>
    </row>
    <row r="340" spans="1:20" s="762" customFormat="1" ht="15.75" customHeight="1" outlineLevel="1">
      <c r="A340" s="762" t="str">
        <f t="shared" si="17"/>
        <v/>
      </c>
      <c r="B340" s="1281" t="s">
        <v>1471</v>
      </c>
      <c r="C340" s="374"/>
      <c r="D340" s="375"/>
      <c r="E340" s="374"/>
      <c r="F340" s="374"/>
      <c r="G340" s="40"/>
      <c r="H340" s="40"/>
      <c r="I340" s="40"/>
      <c r="J340" s="40"/>
      <c r="K340" s="40"/>
      <c r="L340" s="40"/>
      <c r="M340" s="40"/>
      <c r="N340" s="40"/>
      <c r="O340" s="40"/>
      <c r="P340" s="40"/>
      <c r="Q340" s="40"/>
      <c r="R340" s="40"/>
      <c r="S340" s="40"/>
      <c r="T340" s="153">
        <v>0</v>
      </c>
    </row>
    <row r="341" spans="1:20" s="762" customFormat="1" ht="15.75" customHeight="1" outlineLevel="1">
      <c r="A341" s="762" t="str">
        <f t="shared" ref="A341:A353" si="18">CONCATENATE(D341,E341,F341)</f>
        <v/>
      </c>
      <c r="B341" s="1281" t="s">
        <v>1472</v>
      </c>
      <c r="C341" s="374"/>
      <c r="D341" s="375"/>
      <c r="E341" s="374"/>
      <c r="F341" s="374"/>
      <c r="G341" s="40"/>
      <c r="H341" s="40"/>
      <c r="I341" s="40"/>
      <c r="J341" s="40"/>
      <c r="K341" s="40"/>
      <c r="L341" s="40"/>
      <c r="M341" s="40"/>
      <c r="N341" s="40"/>
      <c r="O341" s="40"/>
      <c r="P341" s="40"/>
      <c r="Q341" s="40"/>
      <c r="R341" s="40"/>
      <c r="S341" s="40"/>
      <c r="T341" s="153">
        <v>0</v>
      </c>
    </row>
    <row r="342" spans="1:20" s="762" customFormat="1" ht="15.75" customHeight="1" outlineLevel="1">
      <c r="A342" s="762" t="str">
        <f t="shared" si="18"/>
        <v/>
      </c>
      <c r="B342" s="1281" t="s">
        <v>1473</v>
      </c>
      <c r="C342" s="374"/>
      <c r="D342" s="375"/>
      <c r="E342" s="374"/>
      <c r="F342" s="374"/>
      <c r="G342" s="40"/>
      <c r="H342" s="40"/>
      <c r="I342" s="40"/>
      <c r="J342" s="40"/>
      <c r="K342" s="40"/>
      <c r="L342" s="40"/>
      <c r="M342" s="40"/>
      <c r="N342" s="40"/>
      <c r="O342" s="40"/>
      <c r="P342" s="40"/>
      <c r="Q342" s="40"/>
      <c r="R342" s="40"/>
      <c r="S342" s="40"/>
      <c r="T342" s="153">
        <v>0</v>
      </c>
    </row>
    <row r="343" spans="1:20" s="762" customFormat="1" ht="15.75" customHeight="1" outlineLevel="1">
      <c r="A343" s="762" t="str">
        <f t="shared" si="18"/>
        <v/>
      </c>
      <c r="B343" s="1281" t="s">
        <v>1474</v>
      </c>
      <c r="C343" s="374"/>
      <c r="D343" s="375"/>
      <c r="E343" s="374"/>
      <c r="F343" s="374"/>
      <c r="G343" s="40"/>
      <c r="H343" s="40"/>
      <c r="I343" s="40"/>
      <c r="J343" s="40"/>
      <c r="K343" s="40"/>
      <c r="L343" s="40"/>
      <c r="M343" s="40"/>
      <c r="N343" s="40"/>
      <c r="O343" s="40"/>
      <c r="P343" s="40"/>
      <c r="Q343" s="40"/>
      <c r="R343" s="40"/>
      <c r="S343" s="40"/>
      <c r="T343" s="153">
        <v>0</v>
      </c>
    </row>
    <row r="344" spans="1:20" s="762" customFormat="1" ht="15.75" customHeight="1" outlineLevel="1">
      <c r="A344" s="762" t="str">
        <f t="shared" si="18"/>
        <v/>
      </c>
      <c r="B344" s="1281" t="s">
        <v>1475</v>
      </c>
      <c r="C344" s="374"/>
      <c r="D344" s="375"/>
      <c r="E344" s="374"/>
      <c r="F344" s="374"/>
      <c r="G344" s="40"/>
      <c r="H344" s="40"/>
      <c r="I344" s="40"/>
      <c r="J344" s="40"/>
      <c r="K344" s="40"/>
      <c r="L344" s="40"/>
      <c r="M344" s="40"/>
      <c r="N344" s="40"/>
      <c r="O344" s="40"/>
      <c r="P344" s="40"/>
      <c r="Q344" s="40"/>
      <c r="R344" s="40"/>
      <c r="S344" s="40"/>
      <c r="T344" s="153">
        <v>0</v>
      </c>
    </row>
    <row r="345" spans="1:20" s="374" customFormat="1" ht="15.75" customHeight="1" outlineLevel="1">
      <c r="A345" s="762" t="str">
        <f t="shared" si="18"/>
        <v/>
      </c>
      <c r="B345" s="1281" t="s">
        <v>1476</v>
      </c>
      <c r="D345" s="389"/>
      <c r="F345" s="390"/>
      <c r="G345" s="40"/>
      <c r="H345" s="40"/>
      <c r="I345" s="40"/>
      <c r="J345" s="40"/>
      <c r="K345" s="40"/>
      <c r="L345" s="40"/>
      <c r="M345" s="40"/>
      <c r="N345" s="40"/>
      <c r="O345" s="40"/>
      <c r="P345" s="40"/>
      <c r="Q345" s="40"/>
      <c r="R345" s="40"/>
      <c r="S345" s="40"/>
      <c r="T345" s="153">
        <v>0</v>
      </c>
    </row>
    <row r="346" spans="1:20" s="762" customFormat="1" ht="15.75" customHeight="1" outlineLevel="1">
      <c r="A346" s="762" t="str">
        <f t="shared" si="18"/>
        <v/>
      </c>
      <c r="B346" s="1281" t="s">
        <v>1477</v>
      </c>
      <c r="C346" s="374"/>
      <c r="D346" s="375"/>
      <c r="E346" s="374"/>
      <c r="F346" s="374"/>
      <c r="G346" s="40"/>
      <c r="H346" s="40"/>
      <c r="I346" s="40"/>
      <c r="J346" s="40"/>
      <c r="K346" s="40"/>
      <c r="L346" s="40"/>
      <c r="M346" s="40"/>
      <c r="N346" s="40"/>
      <c r="O346" s="40"/>
      <c r="P346" s="40"/>
      <c r="Q346" s="40"/>
      <c r="R346" s="40"/>
      <c r="S346" s="40"/>
      <c r="T346" s="153">
        <v>0</v>
      </c>
    </row>
    <row r="347" spans="1:20" s="762" customFormat="1" ht="15.75" customHeight="1" outlineLevel="1">
      <c r="A347" s="762" t="str">
        <f t="shared" si="18"/>
        <v/>
      </c>
      <c r="B347" s="1281" t="s">
        <v>1478</v>
      </c>
      <c r="C347" s="374"/>
      <c r="D347" s="375"/>
      <c r="E347" s="374"/>
      <c r="F347" s="810"/>
      <c r="G347" s="40"/>
      <c r="H347" s="40"/>
      <c r="I347" s="40"/>
      <c r="J347" s="40"/>
      <c r="K347" s="40"/>
      <c r="L347" s="40"/>
      <c r="M347" s="40"/>
      <c r="N347" s="40"/>
      <c r="O347" s="40"/>
      <c r="P347" s="40"/>
      <c r="Q347" s="40"/>
      <c r="R347" s="40"/>
      <c r="S347" s="40"/>
      <c r="T347" s="153">
        <v>0</v>
      </c>
    </row>
    <row r="348" spans="1:20" s="762" customFormat="1" ht="15.75" customHeight="1" outlineLevel="1">
      <c r="A348" s="762" t="str">
        <f t="shared" si="18"/>
        <v/>
      </c>
      <c r="B348" s="1281" t="s">
        <v>1479</v>
      </c>
      <c r="C348" s="374"/>
      <c r="D348" s="375"/>
      <c r="E348" s="374"/>
      <c r="F348" s="374"/>
      <c r="G348" s="40"/>
      <c r="H348" s="40"/>
      <c r="I348" s="40"/>
      <c r="J348" s="40"/>
      <c r="K348" s="40"/>
      <c r="L348" s="40"/>
      <c r="M348" s="40"/>
      <c r="N348" s="40"/>
      <c r="O348" s="40"/>
      <c r="P348" s="40"/>
      <c r="Q348" s="40"/>
      <c r="R348" s="40"/>
      <c r="S348" s="40"/>
      <c r="T348" s="153">
        <v>0</v>
      </c>
    </row>
    <row r="349" spans="1:20" s="762" customFormat="1" ht="15.75" customHeight="1" outlineLevel="1">
      <c r="A349" s="762" t="str">
        <f t="shared" si="18"/>
        <v/>
      </c>
      <c r="B349" s="1281" t="s">
        <v>1480</v>
      </c>
      <c r="C349" s="374"/>
      <c r="D349" s="375"/>
      <c r="E349" s="374"/>
      <c r="F349" s="374"/>
      <c r="G349" s="40"/>
      <c r="H349" s="40"/>
      <c r="I349" s="40"/>
      <c r="J349" s="40"/>
      <c r="K349" s="40"/>
      <c r="L349" s="40"/>
      <c r="M349" s="40"/>
      <c r="N349" s="40"/>
      <c r="O349" s="40"/>
      <c r="P349" s="40"/>
      <c r="Q349" s="40"/>
      <c r="R349" s="40"/>
      <c r="S349" s="40"/>
      <c r="T349" s="153">
        <v>0</v>
      </c>
    </row>
    <row r="350" spans="1:20" s="762" customFormat="1" ht="15.75" customHeight="1" outlineLevel="1">
      <c r="A350" s="762" t="str">
        <f t="shared" si="18"/>
        <v/>
      </c>
      <c r="B350" s="1281" t="s">
        <v>1481</v>
      </c>
      <c r="C350" s="374"/>
      <c r="D350" s="375"/>
      <c r="E350" s="374"/>
      <c r="F350" s="374"/>
      <c r="G350" s="40"/>
      <c r="H350" s="40"/>
      <c r="I350" s="40"/>
      <c r="J350" s="40"/>
      <c r="K350" s="40"/>
      <c r="L350" s="40"/>
      <c r="M350" s="40"/>
      <c r="N350" s="40"/>
      <c r="O350" s="40"/>
      <c r="P350" s="40"/>
      <c r="Q350" s="40"/>
      <c r="R350" s="40"/>
      <c r="S350" s="40"/>
      <c r="T350" s="153">
        <v>0</v>
      </c>
    </row>
    <row r="351" spans="1:20" s="762" customFormat="1" ht="15.75" customHeight="1" outlineLevel="1">
      <c r="A351" s="762" t="str">
        <f t="shared" si="18"/>
        <v/>
      </c>
      <c r="B351" s="1281" t="s">
        <v>1482</v>
      </c>
      <c r="C351" s="374"/>
      <c r="D351" s="375"/>
      <c r="E351" s="374"/>
      <c r="F351" s="374"/>
      <c r="G351" s="40"/>
      <c r="H351" s="40"/>
      <c r="I351" s="40"/>
      <c r="J351" s="40"/>
      <c r="K351" s="40"/>
      <c r="L351" s="40"/>
      <c r="M351" s="40"/>
      <c r="N351" s="40"/>
      <c r="O351" s="40"/>
      <c r="P351" s="40"/>
      <c r="Q351" s="40"/>
      <c r="R351" s="40"/>
      <c r="S351" s="40"/>
      <c r="T351" s="153">
        <v>0</v>
      </c>
    </row>
    <row r="352" spans="1:20" s="762" customFormat="1" ht="15.75" customHeight="1" outlineLevel="1">
      <c r="A352" s="762" t="str">
        <f t="shared" si="18"/>
        <v/>
      </c>
      <c r="B352" s="376" t="s">
        <v>126</v>
      </c>
      <c r="C352" s="374"/>
      <c r="D352" s="374"/>
      <c r="E352" s="40"/>
      <c r="F352" s="374"/>
      <c r="G352" s="40"/>
      <c r="H352" s="40"/>
      <c r="I352" s="40"/>
      <c r="J352" s="40"/>
      <c r="K352" s="40"/>
      <c r="L352" s="40"/>
      <c r="M352" s="40"/>
      <c r="N352" s="40"/>
      <c r="O352" s="40"/>
      <c r="P352" s="40"/>
      <c r="Q352" s="40"/>
      <c r="R352" s="40"/>
      <c r="S352" s="40"/>
      <c r="T352" s="40"/>
    </row>
    <row r="353" spans="1:20" s="762" customFormat="1" ht="15.75" customHeight="1" outlineLevel="1" thickBot="1">
      <c r="A353" s="762" t="str">
        <f t="shared" si="18"/>
        <v/>
      </c>
      <c r="B353" s="376" t="s">
        <v>126</v>
      </c>
      <c r="C353" s="374"/>
      <c r="D353" s="374"/>
      <c r="E353" s="40"/>
      <c r="F353" s="374"/>
      <c r="G353" s="40"/>
      <c r="H353" s="40"/>
      <c r="I353" s="40"/>
      <c r="J353" s="40"/>
      <c r="K353" s="40"/>
      <c r="L353" s="40"/>
      <c r="M353" s="40"/>
      <c r="N353" s="40"/>
      <c r="O353" s="40"/>
      <c r="P353" s="40"/>
      <c r="Q353" s="40"/>
      <c r="R353" s="40"/>
      <c r="S353" s="40"/>
      <c r="T353" s="40"/>
    </row>
    <row r="354" spans="1:20" s="763" customFormat="1" ht="16.5" customHeight="1" thickBot="1">
      <c r="A354" s="946"/>
      <c r="B354" s="1282">
        <v>13</v>
      </c>
      <c r="C354" s="887"/>
      <c r="D354" s="887"/>
      <c r="E354" s="887"/>
      <c r="F354" s="891" t="s">
        <v>1483</v>
      </c>
      <c r="G354" s="889">
        <f t="shared" ref="G354:S354" si="19">SUBTOTAL(9,G247:G353)</f>
        <v>0</v>
      </c>
      <c r="H354" s="889">
        <f t="shared" si="19"/>
        <v>0</v>
      </c>
      <c r="I354" s="889">
        <f t="shared" si="19"/>
        <v>0</v>
      </c>
      <c r="J354" s="889">
        <f t="shared" si="19"/>
        <v>0</v>
      </c>
      <c r="K354" s="889">
        <f t="shared" si="19"/>
        <v>0</v>
      </c>
      <c r="L354" s="889">
        <f t="shared" si="19"/>
        <v>0</v>
      </c>
      <c r="M354" s="889">
        <f t="shared" si="19"/>
        <v>0</v>
      </c>
      <c r="N354" s="889">
        <f t="shared" si="19"/>
        <v>0</v>
      </c>
      <c r="O354" s="889">
        <f t="shared" si="19"/>
        <v>0</v>
      </c>
      <c r="P354" s="889">
        <f t="shared" si="19"/>
        <v>0</v>
      </c>
      <c r="Q354" s="889">
        <f t="shared" si="19"/>
        <v>0</v>
      </c>
      <c r="R354" s="889">
        <f t="shared" si="19"/>
        <v>0</v>
      </c>
      <c r="S354" s="889">
        <f t="shared" si="19"/>
        <v>0</v>
      </c>
      <c r="T354" s="889">
        <f t="shared" ref="T354" si="20">SUBTOTAL(9,T247:T353)</f>
        <v>0</v>
      </c>
    </row>
    <row r="355" spans="1:20" s="762" customFormat="1" ht="16.5" customHeight="1" thickBot="1">
      <c r="B355" s="377"/>
      <c r="C355" s="378"/>
      <c r="D355" s="387"/>
      <c r="E355" s="378"/>
      <c r="F355" s="240"/>
      <c r="G355" s="41"/>
      <c r="H355" s="41"/>
      <c r="I355" s="41"/>
      <c r="J355" s="41"/>
      <c r="K355" s="41"/>
      <c r="L355" s="41"/>
      <c r="M355" s="41"/>
      <c r="N355" s="41"/>
      <c r="O355" s="41"/>
      <c r="P355" s="41"/>
      <c r="Q355" s="41"/>
      <c r="R355" s="41"/>
      <c r="S355" s="41"/>
      <c r="T355" s="41"/>
    </row>
    <row r="356" spans="1:20" s="764" customFormat="1" ht="16.5" customHeight="1" thickBot="1">
      <c r="A356" s="947"/>
      <c r="B356" s="1282">
        <v>14</v>
      </c>
      <c r="C356" s="888"/>
      <c r="D356" s="890"/>
      <c r="E356" s="888" t="s">
        <v>1484</v>
      </c>
      <c r="F356" s="891"/>
      <c r="G356" s="892">
        <f t="shared" ref="G356:S356" si="21">G354+G243+G167+G105</f>
        <v>0</v>
      </c>
      <c r="H356" s="892">
        <f t="shared" si="21"/>
        <v>0</v>
      </c>
      <c r="I356" s="892">
        <f t="shared" si="21"/>
        <v>0</v>
      </c>
      <c r="J356" s="892">
        <f t="shared" si="21"/>
        <v>0</v>
      </c>
      <c r="K356" s="892">
        <f t="shared" si="21"/>
        <v>0</v>
      </c>
      <c r="L356" s="892">
        <f t="shared" si="21"/>
        <v>0</v>
      </c>
      <c r="M356" s="892">
        <f t="shared" si="21"/>
        <v>0</v>
      </c>
      <c r="N356" s="892">
        <f t="shared" si="21"/>
        <v>0</v>
      </c>
      <c r="O356" s="892">
        <f t="shared" si="21"/>
        <v>0</v>
      </c>
      <c r="P356" s="892">
        <f t="shared" si="21"/>
        <v>0</v>
      </c>
      <c r="Q356" s="892">
        <f t="shared" si="21"/>
        <v>0</v>
      </c>
      <c r="R356" s="892">
        <f t="shared" si="21"/>
        <v>0</v>
      </c>
      <c r="S356" s="892">
        <f t="shared" si="21"/>
        <v>0</v>
      </c>
      <c r="T356" s="892">
        <f t="shared" ref="T356" si="22">T354+T243+T167+T105</f>
        <v>0</v>
      </c>
    </row>
    <row r="357" spans="1:20" s="762" customFormat="1" ht="15.75" customHeight="1">
      <c r="B357" s="377"/>
      <c r="C357" s="378"/>
      <c r="D357" s="387"/>
      <c r="E357" s="378"/>
      <c r="F357" s="240"/>
      <c r="G357" s="41"/>
      <c r="H357" s="41"/>
      <c r="I357" s="41"/>
      <c r="J357" s="41"/>
      <c r="K357" s="41"/>
      <c r="L357" s="41"/>
      <c r="M357" s="41"/>
      <c r="N357" s="41"/>
      <c r="O357" s="41"/>
      <c r="P357" s="41"/>
      <c r="Q357" s="41"/>
      <c r="R357" s="41"/>
      <c r="S357" s="41"/>
      <c r="T357" s="41"/>
    </row>
    <row r="358" spans="1:20" s="762" customFormat="1" ht="16.5" customHeight="1" thickBot="1">
      <c r="B358" s="377"/>
      <c r="C358" s="378"/>
      <c r="D358" s="387"/>
      <c r="E358" s="378"/>
      <c r="F358" s="240"/>
      <c r="G358" s="41"/>
      <c r="H358" s="41"/>
      <c r="I358" s="41"/>
      <c r="J358" s="41"/>
      <c r="K358" s="41"/>
      <c r="L358" s="41"/>
      <c r="M358" s="41"/>
      <c r="N358" s="41"/>
      <c r="O358" s="41"/>
      <c r="P358" s="41"/>
      <c r="Q358" s="41"/>
      <c r="R358" s="41"/>
      <c r="S358" s="41"/>
      <c r="T358" s="41"/>
    </row>
    <row r="359" spans="1:20" s="764" customFormat="1" ht="17.25" customHeight="1" thickTop="1" thickBot="1">
      <c r="A359" s="948"/>
      <c r="B359" s="1285">
        <v>15</v>
      </c>
      <c r="C359" s="394"/>
      <c r="D359" s="394"/>
      <c r="E359" s="394" t="s">
        <v>1485</v>
      </c>
      <c r="F359" s="395"/>
      <c r="G359" s="396">
        <f t="shared" ref="G359:S359" si="23">G356+G63</f>
        <v>0</v>
      </c>
      <c r="H359" s="396">
        <f t="shared" si="23"/>
        <v>0</v>
      </c>
      <c r="I359" s="396">
        <f t="shared" si="23"/>
        <v>0</v>
      </c>
      <c r="J359" s="396">
        <f t="shared" si="23"/>
        <v>0</v>
      </c>
      <c r="K359" s="396">
        <f t="shared" si="23"/>
        <v>0</v>
      </c>
      <c r="L359" s="396">
        <f t="shared" si="23"/>
        <v>0</v>
      </c>
      <c r="M359" s="396">
        <f t="shared" si="23"/>
        <v>0</v>
      </c>
      <c r="N359" s="396">
        <f t="shared" si="23"/>
        <v>0</v>
      </c>
      <c r="O359" s="396">
        <f t="shared" si="23"/>
        <v>0</v>
      </c>
      <c r="P359" s="396">
        <f t="shared" si="23"/>
        <v>0</v>
      </c>
      <c r="Q359" s="396">
        <f t="shared" si="23"/>
        <v>0</v>
      </c>
      <c r="R359" s="396">
        <f t="shared" si="23"/>
        <v>0</v>
      </c>
      <c r="S359" s="396">
        <f t="shared" si="23"/>
        <v>0</v>
      </c>
      <c r="T359" s="396">
        <f t="shared" ref="T359" si="24">T356+T63</f>
        <v>0</v>
      </c>
    </row>
    <row r="360" spans="1:20" s="762" customFormat="1" ht="16.5" customHeight="1" thickTop="1">
      <c r="A360" s="373"/>
      <c r="B360" s="377"/>
      <c r="C360" s="378"/>
      <c r="D360" s="377"/>
      <c r="E360" s="378"/>
      <c r="F360" s="397"/>
      <c r="G360" s="386"/>
      <c r="H360" s="386"/>
      <c r="I360" s="386"/>
      <c r="J360" s="386"/>
      <c r="K360" s="386"/>
      <c r="L360" s="386"/>
      <c r="M360" s="386"/>
      <c r="N360" s="386"/>
      <c r="O360" s="386"/>
      <c r="P360" s="386"/>
      <c r="Q360" s="386"/>
      <c r="R360" s="386"/>
      <c r="S360" s="386"/>
      <c r="T360" s="386"/>
    </row>
    <row r="361" spans="1:20" s="10" customFormat="1" ht="16.5" customHeight="1">
      <c r="A361" s="13"/>
      <c r="B361" s="1062" t="s">
        <v>370</v>
      </c>
      <c r="T361" s="831"/>
    </row>
    <row r="362" spans="1:20" s="10" customFormat="1" ht="16.5" customHeight="1">
      <c r="A362" s="13"/>
      <c r="B362" s="1327" t="s">
        <v>253</v>
      </c>
      <c r="C362" s="1326" t="s">
        <v>1907</v>
      </c>
      <c r="D362" s="903"/>
      <c r="E362" s="903"/>
      <c r="F362" s="903"/>
      <c r="G362" s="903"/>
      <c r="H362" s="903"/>
      <c r="I362" s="903"/>
      <c r="J362" s="903"/>
      <c r="K362" s="903"/>
      <c r="L362" s="903"/>
      <c r="M362" s="903"/>
      <c r="N362" s="903"/>
      <c r="O362" s="903"/>
      <c r="P362" s="903"/>
      <c r="Q362" s="903"/>
      <c r="R362" s="903"/>
      <c r="S362" s="903"/>
      <c r="T362" s="904"/>
    </row>
    <row r="363" spans="1:20" s="17" customFormat="1" ht="16.5" customHeight="1">
      <c r="A363" s="13"/>
      <c r="B363" s="903"/>
      <c r="C363" s="1326" t="s">
        <v>126</v>
      </c>
      <c r="D363" s="903"/>
      <c r="E363" s="903"/>
      <c r="F363" s="903"/>
      <c r="G363" s="903"/>
      <c r="H363" s="903"/>
      <c r="I363" s="903"/>
      <c r="J363" s="903"/>
      <c r="K363" s="903"/>
      <c r="L363" s="903"/>
      <c r="M363" s="903"/>
      <c r="N363" s="903"/>
      <c r="O363" s="903"/>
      <c r="P363" s="903"/>
      <c r="Q363" s="903"/>
      <c r="R363" s="903"/>
      <c r="S363" s="903"/>
      <c r="T363" s="904"/>
    </row>
    <row r="364" spans="1:20" s="762" customFormat="1">
      <c r="A364" s="373"/>
      <c r="B364" s="377"/>
      <c r="C364" s="378"/>
      <c r="D364" s="377"/>
      <c r="E364" s="378"/>
      <c r="F364" s="69"/>
      <c r="G364" s="398"/>
      <c r="H364" s="398"/>
      <c r="I364" s="398"/>
      <c r="J364" s="398"/>
      <c r="K364" s="398"/>
      <c r="L364" s="398"/>
      <c r="M364" s="398"/>
      <c r="N364" s="398"/>
      <c r="O364" s="398"/>
      <c r="P364" s="398"/>
      <c r="Q364" s="398"/>
      <c r="R364" s="398"/>
      <c r="S364" s="398"/>
      <c r="T364" s="398"/>
    </row>
    <row r="365" spans="1:20" s="762" customFormat="1">
      <c r="A365" s="373"/>
      <c r="B365" s="377"/>
      <c r="C365" s="378"/>
      <c r="D365" s="377"/>
      <c r="E365" s="378"/>
      <c r="F365" s="69"/>
      <c r="G365" s="398"/>
      <c r="H365" s="398"/>
      <c r="I365" s="398"/>
      <c r="J365" s="398"/>
      <c r="K365" s="398"/>
      <c r="L365" s="398"/>
      <c r="M365" s="398"/>
      <c r="N365" s="398"/>
      <c r="O365" s="398"/>
      <c r="P365" s="398"/>
      <c r="Q365" s="398"/>
      <c r="R365" s="398"/>
      <c r="S365" s="398"/>
      <c r="T365" s="398"/>
    </row>
    <row r="366" spans="1:20" s="762" customFormat="1">
      <c r="A366" s="373"/>
      <c r="B366" s="377"/>
      <c r="C366" s="378"/>
      <c r="D366" s="377"/>
      <c r="E366" s="378"/>
      <c r="F366" s="69"/>
      <c r="G366" s="399"/>
      <c r="H366" s="398"/>
      <c r="I366" s="398"/>
      <c r="J366" s="398"/>
      <c r="K366" s="398"/>
      <c r="L366" s="398"/>
      <c r="M366" s="398"/>
      <c r="N366" s="398"/>
      <c r="O366" s="398"/>
      <c r="P366" s="398"/>
      <c r="Q366" s="398"/>
      <c r="R366" s="398"/>
      <c r="S366" s="398"/>
      <c r="T366" s="398"/>
    </row>
    <row r="367" spans="1:20">
      <c r="D367" s="378"/>
      <c r="F367" s="69"/>
      <c r="G367" s="398"/>
      <c r="H367" s="398"/>
      <c r="I367" s="398"/>
      <c r="J367" s="398"/>
      <c r="K367" s="398"/>
      <c r="L367" s="398"/>
      <c r="M367" s="398"/>
      <c r="N367" s="398"/>
      <c r="O367" s="398"/>
      <c r="P367" s="398"/>
      <c r="Q367" s="398"/>
      <c r="R367" s="398"/>
      <c r="S367" s="398"/>
      <c r="T367" s="398"/>
    </row>
    <row r="368" spans="1:20">
      <c r="D368" s="378"/>
      <c r="F368" s="69"/>
      <c r="G368" s="398"/>
      <c r="H368" s="398"/>
      <c r="I368" s="398"/>
      <c r="J368" s="398"/>
      <c r="K368" s="398"/>
      <c r="L368" s="398"/>
      <c r="M368" s="398"/>
      <c r="N368" s="398"/>
      <c r="O368" s="398"/>
      <c r="P368" s="398"/>
      <c r="Q368" s="398"/>
      <c r="R368" s="398"/>
      <c r="S368" s="398"/>
      <c r="T368" s="398"/>
    </row>
    <row r="369" spans="4:20">
      <c r="D369" s="378"/>
      <c r="F369" s="69"/>
      <c r="G369" s="398"/>
      <c r="H369" s="398"/>
      <c r="I369" s="398"/>
      <c r="J369" s="398"/>
      <c r="K369" s="398"/>
      <c r="L369" s="398"/>
      <c r="M369" s="398"/>
      <c r="N369" s="398"/>
      <c r="O369" s="398"/>
      <c r="P369" s="398"/>
      <c r="Q369" s="398"/>
      <c r="R369" s="398"/>
      <c r="S369" s="398"/>
      <c r="T369" s="398"/>
    </row>
    <row r="370" spans="4:20">
      <c r="D370" s="378"/>
      <c r="G370" s="401"/>
    </row>
  </sheetData>
  <mergeCells count="6">
    <mergeCell ref="T11:T12"/>
    <mergeCell ref="C3:T3"/>
    <mergeCell ref="C4:T4"/>
    <mergeCell ref="C5:T5"/>
    <mergeCell ref="C7:T7"/>
    <mergeCell ref="C8:T8"/>
  </mergeCells>
  <printOptions horizontalCentered="1"/>
  <pageMargins left="0.5" right="0.5" top="0.5" bottom="0.75" header="0.3" footer="0.3"/>
  <pageSetup scale="36" fitToHeight="6" orientation="landscape" r:id="rId1"/>
  <rowBreaks count="3" manualBreakCount="3">
    <brk id="65" min="1" max="19" man="1"/>
    <brk id="146" min="1" max="19" man="1"/>
    <brk id="217" min="1" max="19" man="1"/>
  </rowBreak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31">
    <tabColor rgb="FF0070C0"/>
    <pageSetUpPr fitToPage="1"/>
  </sheetPr>
  <dimension ref="A1:O129"/>
  <sheetViews>
    <sheetView view="pageBreakPreview" zoomScale="80" zoomScaleNormal="80" zoomScaleSheetLayoutView="80" workbookViewId="0">
      <selection activeCell="O49" sqref="O49"/>
    </sheetView>
  </sheetViews>
  <sheetFormatPr defaultColWidth="9" defaultRowHeight="15"/>
  <cols>
    <col min="1" max="1" width="9.375" style="338" customWidth="1"/>
    <col min="2" max="2" width="8" style="338" customWidth="1"/>
    <col min="3" max="3" width="1.375" style="338" customWidth="1"/>
    <col min="4" max="4" width="19.5" style="338" customWidth="1"/>
    <col min="5" max="5" width="2.125" style="338" customWidth="1"/>
    <col min="6" max="6" width="20.125" style="338" customWidth="1"/>
    <col min="7" max="7" width="2.375" style="338" customWidth="1"/>
    <col min="8" max="8" width="19.375" style="338" customWidth="1"/>
    <col min="9" max="9" width="1.375" style="338" customWidth="1"/>
    <col min="10" max="10" width="20.75" style="338" customWidth="1"/>
    <col min="11" max="11" width="4.75" style="365" customWidth="1"/>
    <col min="12" max="12" width="17.75" style="365" customWidth="1"/>
    <col min="13" max="13" width="12.25" style="338" bestFit="1" customWidth="1"/>
    <col min="14" max="15" width="16.75" style="538" bestFit="1" customWidth="1"/>
    <col min="16" max="16" width="12.75" style="338" customWidth="1"/>
    <col min="17" max="16384" width="9" style="338"/>
  </cols>
  <sheetData>
    <row r="1" spans="1:15" s="133" customFormat="1" ht="15.75">
      <c r="A1" s="43"/>
      <c r="B1" s="44"/>
      <c r="C1" s="44"/>
      <c r="D1" s="190"/>
      <c r="E1" s="190"/>
      <c r="F1" s="44"/>
      <c r="G1" s="44"/>
      <c r="I1" s="191"/>
      <c r="J1" s="45"/>
      <c r="K1" s="77"/>
      <c r="L1" s="77"/>
      <c r="N1" s="877"/>
      <c r="O1" s="877"/>
    </row>
    <row r="2" spans="1:15" s="135" customFormat="1" ht="18">
      <c r="A2" s="140"/>
      <c r="B2" s="137"/>
      <c r="C2" s="137"/>
      <c r="D2" s="138"/>
      <c r="E2" s="138"/>
      <c r="F2" s="137"/>
      <c r="G2" s="137"/>
      <c r="H2" s="137"/>
      <c r="I2" s="137"/>
      <c r="J2" s="137"/>
      <c r="K2" s="137"/>
      <c r="L2" s="137"/>
      <c r="M2" s="1142"/>
      <c r="N2" s="541"/>
      <c r="O2" s="541"/>
    </row>
    <row r="3" spans="1:15" s="135" customFormat="1" ht="18">
      <c r="A3" s="1630" t="s">
        <v>255</v>
      </c>
      <c r="B3" s="1630"/>
      <c r="C3" s="1630"/>
      <c r="D3" s="1630"/>
      <c r="E3" s="1630"/>
      <c r="F3" s="1630"/>
      <c r="G3" s="1630"/>
      <c r="H3" s="1630"/>
      <c r="I3" s="1630"/>
      <c r="J3" s="1630"/>
      <c r="K3" s="1630"/>
      <c r="L3" s="1142"/>
      <c r="M3" s="140"/>
      <c r="N3" s="541"/>
      <c r="O3" s="541"/>
    </row>
    <row r="4" spans="1:15" s="135" customFormat="1" ht="18">
      <c r="A4" s="1630" t="s">
        <v>88</v>
      </c>
      <c r="B4" s="1630"/>
      <c r="C4" s="1630"/>
      <c r="D4" s="1630"/>
      <c r="E4" s="1630"/>
      <c r="F4" s="1630"/>
      <c r="G4" s="1630"/>
      <c r="H4" s="1630"/>
      <c r="I4" s="1630"/>
      <c r="J4" s="1630"/>
      <c r="K4" s="1630"/>
      <c r="L4" s="1142"/>
      <c r="M4" s="140"/>
      <c r="N4" s="541"/>
      <c r="O4" s="541"/>
    </row>
    <row r="5" spans="1:15" s="135" customFormat="1" ht="18">
      <c r="A5" s="1628" t="str">
        <f>SUMMARY!A7</f>
        <v>YEAR ENDING DECEMBER 31, ____</v>
      </c>
      <c r="B5" s="1628"/>
      <c r="C5" s="1628"/>
      <c r="D5" s="1628"/>
      <c r="E5" s="1628"/>
      <c r="F5" s="1628"/>
      <c r="G5" s="1628"/>
      <c r="H5" s="1628"/>
      <c r="I5" s="1628"/>
      <c r="J5" s="1628"/>
      <c r="K5" s="1628"/>
      <c r="L5" s="1142"/>
      <c r="M5" s="140"/>
      <c r="N5" s="541"/>
      <c r="O5" s="541"/>
    </row>
    <row r="6" spans="1:15" s="135" customFormat="1" ht="12" customHeight="1">
      <c r="A6" s="137"/>
      <c r="B6" s="137"/>
      <c r="C6" s="137"/>
      <c r="D6" s="142"/>
      <c r="E6" s="142"/>
      <c r="F6" s="137"/>
      <c r="G6" s="137"/>
      <c r="H6" s="137"/>
      <c r="I6" s="137"/>
      <c r="J6" s="137"/>
      <c r="K6" s="137"/>
      <c r="L6" s="137"/>
      <c r="M6" s="137"/>
      <c r="N6" s="541"/>
      <c r="O6" s="541"/>
    </row>
    <row r="7" spans="1:15" s="135" customFormat="1" ht="18">
      <c r="A7" s="1630" t="s">
        <v>1486</v>
      </c>
      <c r="B7" s="1630"/>
      <c r="C7" s="1630"/>
      <c r="D7" s="1630"/>
      <c r="E7" s="1630"/>
      <c r="F7" s="1630"/>
      <c r="G7" s="1630"/>
      <c r="H7" s="1630"/>
      <c r="I7" s="1630"/>
      <c r="J7" s="1630"/>
      <c r="K7" s="1630"/>
      <c r="L7" s="1142"/>
      <c r="M7" s="140"/>
      <c r="N7" s="541"/>
      <c r="O7" s="541"/>
    </row>
    <row r="8" spans="1:15" ht="18">
      <c r="A8" s="1630" t="s">
        <v>1487</v>
      </c>
      <c r="B8" s="1630"/>
      <c r="C8" s="1630"/>
      <c r="D8" s="1630"/>
      <c r="E8" s="1630"/>
      <c r="F8" s="1630"/>
      <c r="G8" s="1630"/>
      <c r="H8" s="1630"/>
      <c r="I8" s="1630"/>
      <c r="J8" s="1630"/>
      <c r="K8" s="1630"/>
      <c r="L8" s="1142"/>
      <c r="M8" s="140"/>
      <c r="N8" s="885"/>
      <c r="O8" s="885"/>
    </row>
    <row r="9" spans="1:15" ht="18">
      <c r="A9" s="1630" t="s">
        <v>1488</v>
      </c>
      <c r="B9" s="1630"/>
      <c r="C9" s="1630"/>
      <c r="D9" s="1630"/>
      <c r="E9" s="1630"/>
      <c r="F9" s="1630"/>
      <c r="G9" s="1630"/>
      <c r="H9" s="1630"/>
      <c r="I9" s="1630"/>
      <c r="J9" s="1630"/>
      <c r="K9" s="1630"/>
      <c r="L9" s="1142"/>
      <c r="M9" s="140"/>
      <c r="N9" s="885"/>
      <c r="O9" s="885"/>
    </row>
    <row r="10" spans="1:15" ht="18">
      <c r="A10" s="1142"/>
      <c r="B10" s="1142"/>
      <c r="C10" s="1142"/>
      <c r="D10" s="1142"/>
      <c r="E10" s="1142"/>
      <c r="F10" s="1142"/>
      <c r="G10" s="1142"/>
      <c r="H10" s="1142"/>
      <c r="I10" s="1142"/>
      <c r="J10" s="1142"/>
      <c r="K10" s="1142"/>
      <c r="L10" s="1142"/>
      <c r="M10" s="1142"/>
      <c r="N10" s="885"/>
      <c r="O10" s="885"/>
    </row>
    <row r="11" spans="1:15" s="5" customFormat="1">
      <c r="B11" s="339"/>
      <c r="C11" s="339"/>
      <c r="D11" s="340"/>
      <c r="E11" s="340"/>
      <c r="F11" s="340"/>
      <c r="G11" s="340"/>
      <c r="H11" s="340"/>
      <c r="I11" s="340"/>
      <c r="J11" s="340"/>
      <c r="K11" s="341"/>
      <c r="L11" s="341"/>
      <c r="N11" s="66"/>
      <c r="O11" s="66"/>
    </row>
    <row r="12" spans="1:15" s="6" customFormat="1" ht="15.75">
      <c r="B12" s="342"/>
      <c r="C12" s="342"/>
      <c r="D12" s="343" t="s">
        <v>1489</v>
      </c>
      <c r="E12" s="343"/>
      <c r="F12" s="343"/>
      <c r="G12" s="343"/>
      <c r="J12" s="6" t="s">
        <v>1490</v>
      </c>
      <c r="K12" s="343"/>
      <c r="L12" s="343"/>
      <c r="N12" s="878"/>
      <c r="O12" s="878"/>
    </row>
    <row r="13" spans="1:15" s="6" customFormat="1" ht="15.75">
      <c r="B13" s="342"/>
      <c r="C13" s="342"/>
      <c r="D13" s="6" t="s">
        <v>1491</v>
      </c>
      <c r="F13" s="343" t="s">
        <v>1492</v>
      </c>
      <c r="G13" s="343"/>
      <c r="H13" s="343" t="s">
        <v>1493</v>
      </c>
      <c r="I13" s="343"/>
      <c r="J13" s="343" t="s">
        <v>1494</v>
      </c>
      <c r="L13" s="343"/>
      <c r="N13" s="878"/>
      <c r="O13" s="878"/>
    </row>
    <row r="14" spans="1:15" s="6" customFormat="1" ht="15.75">
      <c r="B14" s="342"/>
      <c r="C14" s="342"/>
      <c r="D14" s="6" t="s">
        <v>1495</v>
      </c>
      <c r="F14" s="6" t="s">
        <v>1491</v>
      </c>
      <c r="H14" s="343" t="s">
        <v>1496</v>
      </c>
      <c r="I14" s="343"/>
      <c r="J14" s="343" t="s">
        <v>1491</v>
      </c>
      <c r="L14" s="343"/>
      <c r="N14" s="878"/>
      <c r="O14" s="878"/>
    </row>
    <row r="15" spans="1:15" s="6" customFormat="1" ht="20.25">
      <c r="A15" s="344" t="s">
        <v>90</v>
      </c>
      <c r="B15" s="344" t="s">
        <v>687</v>
      </c>
      <c r="C15" s="344"/>
      <c r="D15" s="345" t="s">
        <v>1497</v>
      </c>
      <c r="E15" s="345"/>
      <c r="F15" s="346" t="s">
        <v>1498</v>
      </c>
      <c r="G15" s="346"/>
      <c r="H15" s="345" t="s">
        <v>1499</v>
      </c>
      <c r="I15" s="345"/>
      <c r="J15" s="345" t="s">
        <v>1500</v>
      </c>
      <c r="L15" s="345"/>
      <c r="N15" s="878"/>
      <c r="O15" s="878"/>
    </row>
    <row r="16" spans="1:15" s="5" customFormat="1">
      <c r="A16" s="347"/>
      <c r="B16" s="348" t="s">
        <v>335</v>
      </c>
      <c r="C16" s="348"/>
      <c r="D16" s="348" t="s">
        <v>336</v>
      </c>
      <c r="E16" s="348"/>
      <c r="F16" s="348" t="s">
        <v>337</v>
      </c>
      <c r="G16" s="348"/>
      <c r="H16" s="348" t="s">
        <v>260</v>
      </c>
      <c r="I16" s="348"/>
      <c r="J16" s="348" t="s">
        <v>142</v>
      </c>
      <c r="K16" s="349"/>
      <c r="L16" s="348"/>
      <c r="N16" s="66"/>
      <c r="O16" s="66"/>
    </row>
    <row r="17" spans="1:15" s="5" customFormat="1" ht="20.25">
      <c r="A17" s="1144"/>
      <c r="B17" s="350"/>
      <c r="C17" s="350"/>
      <c r="D17" s="351"/>
      <c r="E17" s="351"/>
      <c r="F17" s="351"/>
      <c r="G17" s="351"/>
      <c r="H17" s="351"/>
      <c r="I17" s="351"/>
      <c r="J17" s="341"/>
      <c r="K17" s="349"/>
      <c r="L17" s="341"/>
      <c r="N17" s="66"/>
      <c r="O17" s="66"/>
    </row>
    <row r="18" spans="1:15" s="5" customFormat="1" ht="15.75">
      <c r="A18" s="1144">
        <v>1</v>
      </c>
      <c r="B18" s="339">
        <v>1988</v>
      </c>
      <c r="C18" s="339"/>
      <c r="D18" s="352"/>
      <c r="E18" s="353"/>
      <c r="F18" s="31">
        <f t="shared" ref="F18:F49" si="0">D18-H18</f>
        <v>0</v>
      </c>
      <c r="G18" s="31"/>
      <c r="H18" s="353">
        <f t="shared" ref="H18:H49" si="1">$D$18/50</f>
        <v>0</v>
      </c>
      <c r="I18" s="353"/>
      <c r="J18" s="353"/>
      <c r="K18" s="349"/>
      <c r="L18" s="341"/>
      <c r="N18" s="66"/>
      <c r="O18" s="66"/>
    </row>
    <row r="19" spans="1:15" s="5" customFormat="1" ht="15.75">
      <c r="A19" s="1144">
        <v>2</v>
      </c>
      <c r="B19" s="339">
        <f t="shared" ref="B19:B67" si="2">1+B18</f>
        <v>1989</v>
      </c>
      <c r="C19" s="339"/>
      <c r="D19" s="353">
        <f t="shared" ref="D19:D50" si="3">D18-H18</f>
        <v>0</v>
      </c>
      <c r="E19" s="353"/>
      <c r="F19" s="31">
        <f t="shared" si="0"/>
        <v>0</v>
      </c>
      <c r="G19" s="31"/>
      <c r="H19" s="353">
        <f t="shared" si="1"/>
        <v>0</v>
      </c>
      <c r="I19" s="353"/>
      <c r="J19" s="353"/>
      <c r="K19" s="349"/>
      <c r="L19" s="341"/>
      <c r="N19" s="66"/>
      <c r="O19" s="66"/>
    </row>
    <row r="20" spans="1:15" s="5" customFormat="1" ht="15.75">
      <c r="A20" s="1144">
        <v>3</v>
      </c>
      <c r="B20" s="339">
        <f t="shared" si="2"/>
        <v>1990</v>
      </c>
      <c r="C20" s="339"/>
      <c r="D20" s="353">
        <f t="shared" si="3"/>
        <v>0</v>
      </c>
      <c r="E20" s="353"/>
      <c r="F20" s="31">
        <f t="shared" si="0"/>
        <v>0</v>
      </c>
      <c r="G20" s="31"/>
      <c r="H20" s="353">
        <f t="shared" si="1"/>
        <v>0</v>
      </c>
      <c r="I20" s="353"/>
      <c r="J20" s="353"/>
      <c r="K20" s="349"/>
      <c r="L20" s="341"/>
      <c r="N20" s="66"/>
      <c r="O20" s="66"/>
    </row>
    <row r="21" spans="1:15" s="5" customFormat="1" ht="15.75">
      <c r="A21" s="1144">
        <v>4</v>
      </c>
      <c r="B21" s="339">
        <f t="shared" si="2"/>
        <v>1991</v>
      </c>
      <c r="C21" s="339"/>
      <c r="D21" s="353">
        <f t="shared" si="3"/>
        <v>0</v>
      </c>
      <c r="E21" s="353"/>
      <c r="F21" s="31">
        <f t="shared" si="0"/>
        <v>0</v>
      </c>
      <c r="G21" s="31"/>
      <c r="H21" s="353">
        <f t="shared" si="1"/>
        <v>0</v>
      </c>
      <c r="I21" s="353"/>
      <c r="J21" s="353"/>
      <c r="K21" s="349"/>
      <c r="L21" s="341"/>
      <c r="N21" s="66"/>
      <c r="O21" s="66"/>
    </row>
    <row r="22" spans="1:15" s="5" customFormat="1" ht="15.75">
      <c r="A22" s="1144">
        <v>5</v>
      </c>
      <c r="B22" s="339">
        <f t="shared" si="2"/>
        <v>1992</v>
      </c>
      <c r="C22" s="339"/>
      <c r="D22" s="353">
        <f t="shared" si="3"/>
        <v>0</v>
      </c>
      <c r="E22" s="353"/>
      <c r="F22" s="31">
        <f t="shared" si="0"/>
        <v>0</v>
      </c>
      <c r="G22" s="31"/>
      <c r="H22" s="353">
        <f t="shared" si="1"/>
        <v>0</v>
      </c>
      <c r="I22" s="353"/>
      <c r="J22" s="353"/>
      <c r="K22" s="349"/>
      <c r="L22" s="341"/>
      <c r="N22" s="66"/>
      <c r="O22" s="66"/>
    </row>
    <row r="23" spans="1:15" s="5" customFormat="1" ht="15.75">
      <c r="A23" s="1144">
        <v>6</v>
      </c>
      <c r="B23" s="339">
        <f t="shared" si="2"/>
        <v>1993</v>
      </c>
      <c r="C23" s="339"/>
      <c r="D23" s="353">
        <f t="shared" si="3"/>
        <v>0</v>
      </c>
      <c r="E23" s="353"/>
      <c r="F23" s="31">
        <f t="shared" si="0"/>
        <v>0</v>
      </c>
      <c r="G23" s="31"/>
      <c r="H23" s="353">
        <f t="shared" si="1"/>
        <v>0</v>
      </c>
      <c r="I23" s="353"/>
      <c r="J23" s="353"/>
      <c r="K23" s="349"/>
      <c r="L23" s="341"/>
      <c r="N23" s="66"/>
      <c r="O23" s="66"/>
    </row>
    <row r="24" spans="1:15" s="5" customFormat="1" ht="15.75">
      <c r="A24" s="1144">
        <v>7</v>
      </c>
      <c r="B24" s="339">
        <f t="shared" si="2"/>
        <v>1994</v>
      </c>
      <c r="C24" s="339"/>
      <c r="D24" s="353">
        <f t="shared" si="3"/>
        <v>0</v>
      </c>
      <c r="E24" s="353"/>
      <c r="F24" s="31">
        <f t="shared" si="0"/>
        <v>0</v>
      </c>
      <c r="G24" s="31"/>
      <c r="H24" s="353">
        <f t="shared" si="1"/>
        <v>0</v>
      </c>
      <c r="I24" s="353"/>
      <c r="J24" s="353"/>
      <c r="K24" s="349"/>
      <c r="L24" s="341"/>
      <c r="N24" s="66"/>
      <c r="O24" s="66"/>
    </row>
    <row r="25" spans="1:15" s="5" customFormat="1" ht="15.75">
      <c r="A25" s="1144">
        <v>8</v>
      </c>
      <c r="B25" s="339">
        <f t="shared" si="2"/>
        <v>1995</v>
      </c>
      <c r="C25" s="339"/>
      <c r="D25" s="353">
        <f t="shared" si="3"/>
        <v>0</v>
      </c>
      <c r="E25" s="353"/>
      <c r="F25" s="31">
        <f t="shared" si="0"/>
        <v>0</v>
      </c>
      <c r="G25" s="31"/>
      <c r="H25" s="353">
        <f t="shared" si="1"/>
        <v>0</v>
      </c>
      <c r="I25" s="353"/>
      <c r="J25" s="353"/>
      <c r="K25" s="349"/>
      <c r="L25" s="341"/>
      <c r="N25" s="66"/>
      <c r="O25" s="66"/>
    </row>
    <row r="26" spans="1:15" s="5" customFormat="1" ht="15.75">
      <c r="A26" s="1144">
        <v>9</v>
      </c>
      <c r="B26" s="339">
        <f t="shared" si="2"/>
        <v>1996</v>
      </c>
      <c r="C26" s="339"/>
      <c r="D26" s="353">
        <f t="shared" si="3"/>
        <v>0</v>
      </c>
      <c r="E26" s="353"/>
      <c r="F26" s="31">
        <f t="shared" si="0"/>
        <v>0</v>
      </c>
      <c r="G26" s="31"/>
      <c r="H26" s="353">
        <f t="shared" si="1"/>
        <v>0</v>
      </c>
      <c r="I26" s="353"/>
      <c r="J26" s="353"/>
      <c r="K26" s="349"/>
      <c r="L26" s="341"/>
      <c r="N26" s="66"/>
      <c r="O26" s="66"/>
    </row>
    <row r="27" spans="1:15" s="5" customFormat="1" ht="15.75">
      <c r="A27" s="1144">
        <v>10</v>
      </c>
      <c r="B27" s="339">
        <f t="shared" si="2"/>
        <v>1997</v>
      </c>
      <c r="C27" s="339"/>
      <c r="D27" s="353">
        <f t="shared" si="3"/>
        <v>0</v>
      </c>
      <c r="E27" s="353"/>
      <c r="F27" s="31">
        <f t="shared" si="0"/>
        <v>0</v>
      </c>
      <c r="G27" s="31"/>
      <c r="H27" s="353">
        <f t="shared" si="1"/>
        <v>0</v>
      </c>
      <c r="I27" s="353"/>
      <c r="J27" s="354"/>
      <c r="K27" s="349"/>
      <c r="L27" s="355"/>
      <c r="N27" s="66"/>
      <c r="O27" s="66"/>
    </row>
    <row r="28" spans="1:15" s="5" customFormat="1" ht="15.75">
      <c r="A28" s="1144">
        <v>11</v>
      </c>
      <c r="B28" s="339">
        <f t="shared" si="2"/>
        <v>1998</v>
      </c>
      <c r="C28" s="339"/>
      <c r="D28" s="353">
        <f t="shared" si="3"/>
        <v>0</v>
      </c>
      <c r="E28" s="353"/>
      <c r="F28" s="31">
        <f t="shared" si="0"/>
        <v>0</v>
      </c>
      <c r="G28" s="31"/>
      <c r="H28" s="353">
        <f t="shared" si="1"/>
        <v>0</v>
      </c>
      <c r="I28" s="353"/>
      <c r="J28" s="353"/>
      <c r="K28" s="349"/>
      <c r="L28" s="341"/>
      <c r="N28" s="66"/>
      <c r="O28" s="66"/>
    </row>
    <row r="29" spans="1:15" s="5" customFormat="1" ht="15.75">
      <c r="A29" s="1144">
        <v>12</v>
      </c>
      <c r="B29" s="339">
        <f t="shared" si="2"/>
        <v>1999</v>
      </c>
      <c r="C29" s="339"/>
      <c r="D29" s="353">
        <f t="shared" si="3"/>
        <v>0</v>
      </c>
      <c r="E29" s="353"/>
      <c r="F29" s="31">
        <f t="shared" si="0"/>
        <v>0</v>
      </c>
      <c r="G29" s="31"/>
      <c r="H29" s="353">
        <f t="shared" si="1"/>
        <v>0</v>
      </c>
      <c r="I29" s="353"/>
      <c r="J29" s="353"/>
      <c r="K29" s="349"/>
      <c r="L29" s="341"/>
      <c r="N29" s="66"/>
      <c r="O29" s="66"/>
    </row>
    <row r="30" spans="1:15" s="5" customFormat="1" ht="15.75">
      <c r="A30" s="1144">
        <v>13</v>
      </c>
      <c r="B30" s="339">
        <f t="shared" si="2"/>
        <v>2000</v>
      </c>
      <c r="C30" s="339"/>
      <c r="D30" s="353">
        <f t="shared" si="3"/>
        <v>0</v>
      </c>
      <c r="E30" s="353"/>
      <c r="F30" s="31">
        <f t="shared" si="0"/>
        <v>0</v>
      </c>
      <c r="G30" s="31"/>
      <c r="H30" s="353">
        <f t="shared" si="1"/>
        <v>0</v>
      </c>
      <c r="I30" s="353"/>
      <c r="J30" s="353"/>
      <c r="K30" s="349"/>
      <c r="L30" s="341"/>
      <c r="N30" s="66"/>
      <c r="O30" s="66"/>
    </row>
    <row r="31" spans="1:15" s="5" customFormat="1" ht="15.75">
      <c r="A31" s="1144">
        <v>14</v>
      </c>
      <c r="B31" s="339">
        <f t="shared" si="2"/>
        <v>2001</v>
      </c>
      <c r="C31" s="339"/>
      <c r="D31" s="353">
        <f t="shared" si="3"/>
        <v>0</v>
      </c>
      <c r="E31" s="353"/>
      <c r="F31" s="31">
        <f t="shared" si="0"/>
        <v>0</v>
      </c>
      <c r="G31" s="31"/>
      <c r="H31" s="353">
        <f t="shared" si="1"/>
        <v>0</v>
      </c>
      <c r="I31" s="353"/>
      <c r="J31" s="353"/>
      <c r="K31" s="349"/>
      <c r="L31" s="341"/>
      <c r="N31" s="66"/>
      <c r="O31" s="66"/>
    </row>
    <row r="32" spans="1:15" s="5" customFormat="1" ht="15.75">
      <c r="A32" s="1144">
        <v>15</v>
      </c>
      <c r="B32" s="339">
        <f t="shared" si="2"/>
        <v>2002</v>
      </c>
      <c r="C32" s="339"/>
      <c r="D32" s="353">
        <f t="shared" si="3"/>
        <v>0</v>
      </c>
      <c r="E32" s="353"/>
      <c r="F32" s="31">
        <f t="shared" si="0"/>
        <v>0</v>
      </c>
      <c r="G32" s="31"/>
      <c r="H32" s="353">
        <f t="shared" si="1"/>
        <v>0</v>
      </c>
      <c r="I32" s="353"/>
      <c r="J32" s="353"/>
      <c r="K32" s="349"/>
      <c r="L32" s="341"/>
      <c r="N32" s="66"/>
      <c r="O32" s="66"/>
    </row>
    <row r="33" spans="1:15" s="5" customFormat="1" ht="15.75">
      <c r="A33" s="1144">
        <v>16</v>
      </c>
      <c r="B33" s="339">
        <f t="shared" si="2"/>
        <v>2003</v>
      </c>
      <c r="C33" s="339"/>
      <c r="D33" s="353">
        <f t="shared" si="3"/>
        <v>0</v>
      </c>
      <c r="E33" s="353"/>
      <c r="F33" s="31">
        <f t="shared" si="0"/>
        <v>0</v>
      </c>
      <c r="G33" s="31"/>
      <c r="H33" s="353">
        <f t="shared" si="1"/>
        <v>0</v>
      </c>
      <c r="I33" s="353"/>
      <c r="J33" s="353"/>
      <c r="K33" s="349"/>
      <c r="L33" s="341"/>
      <c r="N33" s="66"/>
      <c r="O33" s="66"/>
    </row>
    <row r="34" spans="1:15" s="5" customFormat="1" ht="15.75">
      <c r="A34" s="1144">
        <v>17</v>
      </c>
      <c r="B34" s="339">
        <f t="shared" si="2"/>
        <v>2004</v>
      </c>
      <c r="C34" s="339"/>
      <c r="D34" s="353">
        <f t="shared" si="3"/>
        <v>0</v>
      </c>
      <c r="E34" s="353"/>
      <c r="F34" s="31">
        <f t="shared" si="0"/>
        <v>0</v>
      </c>
      <c r="G34" s="31"/>
      <c r="H34" s="353">
        <f t="shared" si="1"/>
        <v>0</v>
      </c>
      <c r="I34" s="353"/>
      <c r="J34" s="353"/>
      <c r="K34" s="349"/>
      <c r="L34" s="341"/>
      <c r="N34" s="66"/>
      <c r="O34" s="66"/>
    </row>
    <row r="35" spans="1:15" s="5" customFormat="1" ht="15.75">
      <c r="A35" s="1144">
        <v>18</v>
      </c>
      <c r="B35" s="339">
        <f t="shared" si="2"/>
        <v>2005</v>
      </c>
      <c r="C35" s="339"/>
      <c r="D35" s="353">
        <f t="shared" si="3"/>
        <v>0</v>
      </c>
      <c r="E35" s="353"/>
      <c r="F35" s="31">
        <f t="shared" si="0"/>
        <v>0</v>
      </c>
      <c r="G35" s="31"/>
      <c r="H35" s="353">
        <f t="shared" si="1"/>
        <v>0</v>
      </c>
      <c r="I35" s="353"/>
      <c r="J35" s="353"/>
      <c r="K35" s="349"/>
      <c r="L35" s="341"/>
      <c r="N35" s="66"/>
      <c r="O35" s="66"/>
    </row>
    <row r="36" spans="1:15" s="5" customFormat="1" ht="15.75">
      <c r="A36" s="1144">
        <v>19</v>
      </c>
      <c r="B36" s="339">
        <f t="shared" si="2"/>
        <v>2006</v>
      </c>
      <c r="C36" s="339"/>
      <c r="D36" s="353">
        <f t="shared" si="3"/>
        <v>0</v>
      </c>
      <c r="E36" s="353"/>
      <c r="F36" s="31">
        <f t="shared" si="0"/>
        <v>0</v>
      </c>
      <c r="G36" s="31"/>
      <c r="H36" s="353">
        <f t="shared" si="1"/>
        <v>0</v>
      </c>
      <c r="I36" s="353"/>
      <c r="J36" s="353"/>
      <c r="K36" s="349"/>
      <c r="L36" s="341"/>
      <c r="N36" s="66"/>
      <c r="O36" s="66"/>
    </row>
    <row r="37" spans="1:15" s="5" customFormat="1" ht="15.75">
      <c r="A37" s="1144">
        <v>20</v>
      </c>
      <c r="B37" s="339">
        <f t="shared" si="2"/>
        <v>2007</v>
      </c>
      <c r="C37" s="339"/>
      <c r="D37" s="353">
        <f t="shared" si="3"/>
        <v>0</v>
      </c>
      <c r="E37" s="353"/>
      <c r="F37" s="31">
        <f t="shared" si="0"/>
        <v>0</v>
      </c>
      <c r="G37" s="31"/>
      <c r="H37" s="353">
        <f t="shared" si="1"/>
        <v>0</v>
      </c>
      <c r="I37" s="353"/>
      <c r="J37" s="353"/>
      <c r="K37" s="349"/>
      <c r="L37" s="341"/>
      <c r="N37" s="66"/>
      <c r="O37" s="66"/>
    </row>
    <row r="38" spans="1:15" s="5" customFormat="1" ht="15.75">
      <c r="A38" s="1144">
        <v>21</v>
      </c>
      <c r="B38" s="339">
        <f t="shared" si="2"/>
        <v>2008</v>
      </c>
      <c r="C38" s="339"/>
      <c r="D38" s="353">
        <f t="shared" si="3"/>
        <v>0</v>
      </c>
      <c r="E38" s="353"/>
      <c r="F38" s="31">
        <f t="shared" si="0"/>
        <v>0</v>
      </c>
      <c r="G38" s="31"/>
      <c r="H38" s="353">
        <f t="shared" si="1"/>
        <v>0</v>
      </c>
      <c r="I38" s="353"/>
      <c r="J38" s="353"/>
      <c r="K38" s="349"/>
      <c r="L38" s="341"/>
      <c r="N38" s="66"/>
      <c r="O38" s="66"/>
    </row>
    <row r="39" spans="1:15" s="5" customFormat="1" ht="15.75">
      <c r="A39" s="1144">
        <v>22</v>
      </c>
      <c r="B39" s="339">
        <f t="shared" si="2"/>
        <v>2009</v>
      </c>
      <c r="C39" s="339"/>
      <c r="D39" s="353">
        <f t="shared" si="3"/>
        <v>0</v>
      </c>
      <c r="E39" s="353"/>
      <c r="F39" s="31">
        <f t="shared" si="0"/>
        <v>0</v>
      </c>
      <c r="G39" s="31"/>
      <c r="H39" s="353">
        <f t="shared" si="1"/>
        <v>0</v>
      </c>
      <c r="I39" s="353"/>
      <c r="J39" s="353"/>
      <c r="K39" s="349"/>
      <c r="L39" s="341"/>
      <c r="N39" s="66"/>
      <c r="O39" s="66"/>
    </row>
    <row r="40" spans="1:15" s="5" customFormat="1" ht="15.75">
      <c r="A40" s="1144">
        <v>23</v>
      </c>
      <c r="B40" s="339">
        <f t="shared" si="2"/>
        <v>2010</v>
      </c>
      <c r="C40" s="339"/>
      <c r="D40" s="353">
        <f t="shared" si="3"/>
        <v>0</v>
      </c>
      <c r="E40" s="353"/>
      <c r="F40" s="31">
        <f t="shared" si="0"/>
        <v>0</v>
      </c>
      <c r="G40" s="31"/>
      <c r="H40" s="353">
        <f t="shared" si="1"/>
        <v>0</v>
      </c>
      <c r="I40" s="353"/>
      <c r="J40" s="354"/>
      <c r="K40" s="349"/>
      <c r="L40" s="355"/>
      <c r="N40" s="66"/>
      <c r="O40" s="66"/>
    </row>
    <row r="41" spans="1:15" s="5" customFormat="1" ht="15.75">
      <c r="A41" s="1144">
        <v>24</v>
      </c>
      <c r="B41" s="339">
        <f t="shared" si="2"/>
        <v>2011</v>
      </c>
      <c r="C41" s="339"/>
      <c r="D41" s="353">
        <f t="shared" si="3"/>
        <v>0</v>
      </c>
      <c r="E41" s="353"/>
      <c r="F41" s="31">
        <f t="shared" si="0"/>
        <v>0</v>
      </c>
      <c r="G41" s="31"/>
      <c r="H41" s="353">
        <f t="shared" si="1"/>
        <v>0</v>
      </c>
      <c r="I41" s="353"/>
      <c r="J41" s="354"/>
      <c r="K41" s="349"/>
      <c r="L41" s="355"/>
      <c r="N41" s="66"/>
      <c r="O41" s="66"/>
    </row>
    <row r="42" spans="1:15" s="5" customFormat="1" ht="15.75">
      <c r="A42" s="1144">
        <v>25</v>
      </c>
      <c r="B42" s="356">
        <f t="shared" si="2"/>
        <v>2012</v>
      </c>
      <c r="C42" s="356"/>
      <c r="D42" s="357">
        <f t="shared" si="3"/>
        <v>0</v>
      </c>
      <c r="E42" s="357"/>
      <c r="F42" s="358">
        <f t="shared" si="0"/>
        <v>0</v>
      </c>
      <c r="G42" s="358"/>
      <c r="H42" s="357">
        <f t="shared" si="1"/>
        <v>0</v>
      </c>
      <c r="I42" s="357"/>
      <c r="J42" s="359"/>
      <c r="K42" s="349"/>
      <c r="L42" s="355"/>
      <c r="N42" s="66"/>
      <c r="O42" s="66"/>
    </row>
    <row r="43" spans="1:15" s="5" customFormat="1" ht="15.75">
      <c r="A43" s="1144">
        <v>26</v>
      </c>
      <c r="B43" s="339">
        <f t="shared" si="2"/>
        <v>2013</v>
      </c>
      <c r="C43" s="339"/>
      <c r="D43" s="357">
        <f t="shared" si="3"/>
        <v>0</v>
      </c>
      <c r="E43" s="357"/>
      <c r="F43" s="358">
        <f t="shared" si="0"/>
        <v>0</v>
      </c>
      <c r="G43" s="358"/>
      <c r="H43" s="357">
        <f t="shared" si="1"/>
        <v>0</v>
      </c>
      <c r="I43" s="357"/>
      <c r="J43" s="359"/>
      <c r="K43" s="349"/>
      <c r="L43" s="355"/>
      <c r="N43" s="66"/>
      <c r="O43" s="66"/>
    </row>
    <row r="44" spans="1:15" s="5" customFormat="1" ht="15.75">
      <c r="A44" s="1144">
        <v>27</v>
      </c>
      <c r="B44" s="339">
        <f t="shared" si="2"/>
        <v>2014</v>
      </c>
      <c r="C44" s="339"/>
      <c r="D44" s="357">
        <f t="shared" si="3"/>
        <v>0</v>
      </c>
      <c r="E44" s="357"/>
      <c r="F44" s="358">
        <f t="shared" si="0"/>
        <v>0</v>
      </c>
      <c r="G44" s="358"/>
      <c r="H44" s="357">
        <f t="shared" si="1"/>
        <v>0</v>
      </c>
      <c r="I44" s="357"/>
      <c r="J44" s="359"/>
      <c r="K44" s="349"/>
      <c r="L44" s="355"/>
      <c r="N44" s="66"/>
      <c r="O44" s="66"/>
    </row>
    <row r="45" spans="1:15" s="5" customFormat="1" ht="15.75">
      <c r="A45" s="1144">
        <v>28</v>
      </c>
      <c r="B45" s="339">
        <f t="shared" si="2"/>
        <v>2015</v>
      </c>
      <c r="C45" s="339"/>
      <c r="D45" s="353">
        <f t="shared" si="3"/>
        <v>0</v>
      </c>
      <c r="E45" s="353"/>
      <c r="F45" s="31">
        <f t="shared" si="0"/>
        <v>0</v>
      </c>
      <c r="G45" s="31"/>
      <c r="H45" s="353">
        <f t="shared" si="1"/>
        <v>0</v>
      </c>
      <c r="I45" s="353"/>
      <c r="J45" s="359"/>
      <c r="K45" s="349"/>
      <c r="L45" s="341"/>
      <c r="N45" s="66"/>
      <c r="O45" s="66"/>
    </row>
    <row r="46" spans="1:15" s="5" customFormat="1" ht="15.75">
      <c r="A46" s="1144">
        <v>29</v>
      </c>
      <c r="B46" s="339">
        <f t="shared" si="2"/>
        <v>2016</v>
      </c>
      <c r="C46" s="339"/>
      <c r="D46" s="353">
        <f t="shared" si="3"/>
        <v>0</v>
      </c>
      <c r="E46" s="353"/>
      <c r="F46" s="31">
        <f t="shared" si="0"/>
        <v>0</v>
      </c>
      <c r="G46" s="31"/>
      <c r="H46" s="353">
        <f t="shared" si="1"/>
        <v>0</v>
      </c>
      <c r="I46" s="353"/>
      <c r="J46" s="359"/>
      <c r="K46" s="349"/>
      <c r="L46" s="341"/>
      <c r="N46" s="66"/>
      <c r="O46" s="66"/>
    </row>
    <row r="47" spans="1:15" s="5" customFormat="1" ht="15.75">
      <c r="A47" s="1144">
        <v>30</v>
      </c>
      <c r="B47" s="339">
        <f t="shared" si="2"/>
        <v>2017</v>
      </c>
      <c r="C47" s="339"/>
      <c r="D47" s="353">
        <f t="shared" si="3"/>
        <v>0</v>
      </c>
      <c r="E47" s="353"/>
      <c r="F47" s="31">
        <f t="shared" si="0"/>
        <v>0</v>
      </c>
      <c r="G47" s="31"/>
      <c r="H47" s="353">
        <f t="shared" si="1"/>
        <v>0</v>
      </c>
      <c r="I47" s="353"/>
      <c r="J47" s="359"/>
      <c r="K47" s="349"/>
      <c r="L47" s="341"/>
      <c r="N47" s="66"/>
      <c r="O47" s="66"/>
    </row>
    <row r="48" spans="1:15" s="5" customFormat="1" ht="15.75">
      <c r="A48" s="1144">
        <v>31</v>
      </c>
      <c r="B48" s="339">
        <f t="shared" si="2"/>
        <v>2018</v>
      </c>
      <c r="C48" s="339"/>
      <c r="D48" s="353">
        <f t="shared" si="3"/>
        <v>0</v>
      </c>
      <c r="E48" s="353"/>
      <c r="F48" s="31">
        <f t="shared" si="0"/>
        <v>0</v>
      </c>
      <c r="G48" s="31"/>
      <c r="H48" s="353">
        <f t="shared" si="1"/>
        <v>0</v>
      </c>
      <c r="I48" s="353"/>
      <c r="J48" s="359"/>
      <c r="K48" s="349"/>
      <c r="L48" s="341"/>
      <c r="N48" s="66"/>
      <c r="O48" s="66"/>
    </row>
    <row r="49" spans="1:15" s="5" customFormat="1" ht="15.75">
      <c r="A49" s="1144">
        <v>32</v>
      </c>
      <c r="B49" s="339">
        <f t="shared" si="2"/>
        <v>2019</v>
      </c>
      <c r="C49" s="339"/>
      <c r="D49" s="353">
        <f t="shared" si="3"/>
        <v>0</v>
      </c>
      <c r="E49" s="353"/>
      <c r="F49" s="31">
        <f t="shared" si="0"/>
        <v>0</v>
      </c>
      <c r="G49" s="31"/>
      <c r="H49" s="353">
        <f t="shared" si="1"/>
        <v>0</v>
      </c>
      <c r="I49" s="353"/>
      <c r="J49" s="359"/>
      <c r="K49" s="349"/>
      <c r="L49" s="341"/>
      <c r="N49" s="66"/>
      <c r="O49" s="66"/>
    </row>
    <row r="50" spans="1:15" s="5" customFormat="1" ht="15.75">
      <c r="A50" s="1144">
        <v>33</v>
      </c>
      <c r="B50" s="339">
        <f t="shared" si="2"/>
        <v>2020</v>
      </c>
      <c r="C50" s="339"/>
      <c r="D50" s="353">
        <f t="shared" si="3"/>
        <v>0</v>
      </c>
      <c r="E50" s="353"/>
      <c r="F50" s="31">
        <f t="shared" ref="F50:F66" si="4">D50-H50</f>
        <v>0</v>
      </c>
      <c r="G50" s="31"/>
      <c r="H50" s="353">
        <f t="shared" ref="H50:H67" si="5">$D$18/50</f>
        <v>0</v>
      </c>
      <c r="I50" s="353"/>
      <c r="J50" s="359"/>
      <c r="K50" s="349"/>
      <c r="L50" s="875"/>
      <c r="N50" s="66"/>
      <c r="O50" s="66"/>
    </row>
    <row r="51" spans="1:15" s="5" customFormat="1" ht="15.75">
      <c r="A51" s="1144">
        <v>34</v>
      </c>
      <c r="B51" s="339">
        <f t="shared" si="2"/>
        <v>2021</v>
      </c>
      <c r="C51" s="339"/>
      <c r="D51" s="353">
        <f t="shared" ref="D51:D67" si="6">D50-H50</f>
        <v>0</v>
      </c>
      <c r="E51" s="353"/>
      <c r="F51" s="31">
        <f t="shared" si="4"/>
        <v>0</v>
      </c>
      <c r="G51" s="31"/>
      <c r="H51" s="353">
        <f t="shared" si="5"/>
        <v>0</v>
      </c>
      <c r="I51" s="353"/>
      <c r="K51" s="349"/>
      <c r="L51" s="875"/>
      <c r="M51" s="874"/>
      <c r="N51" s="66"/>
      <c r="O51" s="66"/>
    </row>
    <row r="52" spans="1:15" s="5" customFormat="1" ht="15.75">
      <c r="A52" s="1144">
        <v>35</v>
      </c>
      <c r="B52" s="339">
        <f t="shared" si="2"/>
        <v>2022</v>
      </c>
      <c r="C52" s="339"/>
      <c r="D52" s="353">
        <f t="shared" si="6"/>
        <v>0</v>
      </c>
      <c r="E52" s="353"/>
      <c r="F52" s="31">
        <f t="shared" si="4"/>
        <v>0</v>
      </c>
      <c r="G52" s="31"/>
      <c r="H52" s="353">
        <f t="shared" si="5"/>
        <v>0</v>
      </c>
      <c r="I52" s="353"/>
      <c r="J52" s="360"/>
      <c r="K52" s="349"/>
      <c r="L52" s="876"/>
      <c r="M52" s="874"/>
      <c r="N52" s="66"/>
      <c r="O52" s="66"/>
    </row>
    <row r="53" spans="1:15" s="5" customFormat="1" ht="15.75">
      <c r="A53" s="1144">
        <v>36</v>
      </c>
      <c r="B53" s="339">
        <f t="shared" si="2"/>
        <v>2023</v>
      </c>
      <c r="C53" s="339"/>
      <c r="D53" s="353">
        <f t="shared" si="6"/>
        <v>0</v>
      </c>
      <c r="E53" s="353"/>
      <c r="F53" s="31">
        <f t="shared" si="4"/>
        <v>0</v>
      </c>
      <c r="G53" s="31"/>
      <c r="H53" s="353">
        <f t="shared" si="5"/>
        <v>0</v>
      </c>
      <c r="I53" s="353"/>
      <c r="J53" s="352"/>
      <c r="K53" s="349"/>
      <c r="L53" s="876"/>
      <c r="M53" s="874"/>
      <c r="N53" s="66"/>
      <c r="O53" s="66"/>
    </row>
    <row r="54" spans="1:15" s="5" customFormat="1" ht="15.75">
      <c r="A54" s="1144">
        <v>37</v>
      </c>
      <c r="B54" s="339">
        <f t="shared" si="2"/>
        <v>2024</v>
      </c>
      <c r="C54" s="339"/>
      <c r="D54" s="353">
        <f t="shared" si="6"/>
        <v>0</v>
      </c>
      <c r="E54" s="353"/>
      <c r="F54" s="31">
        <f t="shared" si="4"/>
        <v>0</v>
      </c>
      <c r="G54" s="31"/>
      <c r="H54" s="353">
        <f t="shared" si="5"/>
        <v>0</v>
      </c>
      <c r="I54" s="353"/>
      <c r="J54" s="352"/>
      <c r="K54" s="349"/>
      <c r="L54" s="876"/>
      <c r="M54" s="874"/>
      <c r="N54" s="66"/>
      <c r="O54" s="66"/>
    </row>
    <row r="55" spans="1:15" s="5" customFormat="1" ht="15.75">
      <c r="A55" s="1144">
        <v>38</v>
      </c>
      <c r="B55" s="339">
        <f t="shared" si="2"/>
        <v>2025</v>
      </c>
      <c r="C55" s="339"/>
      <c r="D55" s="353">
        <f t="shared" si="6"/>
        <v>0</v>
      </c>
      <c r="E55" s="353"/>
      <c r="F55" s="31">
        <f t="shared" si="4"/>
        <v>0</v>
      </c>
      <c r="G55" s="31"/>
      <c r="H55" s="353">
        <f t="shared" si="5"/>
        <v>0</v>
      </c>
      <c r="I55" s="353"/>
      <c r="J55" s="352"/>
      <c r="K55" s="349"/>
      <c r="L55" s="876"/>
      <c r="M55" s="874"/>
      <c r="N55" s="66"/>
      <c r="O55" s="66"/>
    </row>
    <row r="56" spans="1:15" s="5" customFormat="1" ht="15.75">
      <c r="A56" s="1144">
        <v>39</v>
      </c>
      <c r="B56" s="339">
        <f t="shared" si="2"/>
        <v>2026</v>
      </c>
      <c r="C56" s="339"/>
      <c r="D56" s="353">
        <f t="shared" si="6"/>
        <v>0</v>
      </c>
      <c r="E56" s="353"/>
      <c r="F56" s="31">
        <f t="shared" si="4"/>
        <v>0</v>
      </c>
      <c r="G56" s="31"/>
      <c r="H56" s="353">
        <f t="shared" si="5"/>
        <v>0</v>
      </c>
      <c r="I56" s="353"/>
      <c r="J56" s="352"/>
      <c r="K56" s="349"/>
      <c r="L56" s="876"/>
      <c r="M56" s="874"/>
      <c r="N56" s="66"/>
      <c r="O56" s="66"/>
    </row>
    <row r="57" spans="1:15" s="5" customFormat="1" ht="15.75">
      <c r="A57" s="1144">
        <v>40</v>
      </c>
      <c r="B57" s="339">
        <f t="shared" si="2"/>
        <v>2027</v>
      </c>
      <c r="C57" s="339"/>
      <c r="D57" s="353">
        <f t="shared" si="6"/>
        <v>0</v>
      </c>
      <c r="E57" s="353"/>
      <c r="F57" s="31">
        <f t="shared" si="4"/>
        <v>0</v>
      </c>
      <c r="G57" s="31"/>
      <c r="H57" s="353">
        <f t="shared" si="5"/>
        <v>0</v>
      </c>
      <c r="I57" s="353"/>
      <c r="J57" s="352"/>
      <c r="K57" s="349"/>
      <c r="L57" s="876"/>
      <c r="M57" s="874"/>
      <c r="N57" s="66"/>
      <c r="O57" s="66"/>
    </row>
    <row r="58" spans="1:15" s="5" customFormat="1" ht="15.75">
      <c r="A58" s="1144">
        <v>41</v>
      </c>
      <c r="B58" s="339">
        <f t="shared" si="2"/>
        <v>2028</v>
      </c>
      <c r="C58" s="339"/>
      <c r="D58" s="353">
        <f t="shared" si="6"/>
        <v>0</v>
      </c>
      <c r="E58" s="353"/>
      <c r="F58" s="31">
        <f t="shared" si="4"/>
        <v>0</v>
      </c>
      <c r="G58" s="31"/>
      <c r="H58" s="353">
        <f t="shared" si="5"/>
        <v>0</v>
      </c>
      <c r="I58" s="353"/>
      <c r="J58" s="352"/>
      <c r="K58" s="349"/>
      <c r="L58" s="876"/>
      <c r="M58" s="874"/>
      <c r="N58" s="66"/>
      <c r="O58" s="66"/>
    </row>
    <row r="59" spans="1:15" s="5" customFormat="1" ht="15.75">
      <c r="A59" s="1144">
        <v>42</v>
      </c>
      <c r="B59" s="339">
        <f t="shared" si="2"/>
        <v>2029</v>
      </c>
      <c r="C59" s="339"/>
      <c r="D59" s="353">
        <f t="shared" si="6"/>
        <v>0</v>
      </c>
      <c r="E59" s="353"/>
      <c r="F59" s="31">
        <f t="shared" si="4"/>
        <v>0</v>
      </c>
      <c r="G59" s="31"/>
      <c r="H59" s="353">
        <f t="shared" si="5"/>
        <v>0</v>
      </c>
      <c r="I59" s="353"/>
      <c r="J59" s="352"/>
      <c r="K59" s="349"/>
      <c r="L59" s="876"/>
      <c r="M59" s="874"/>
      <c r="N59" s="66"/>
      <c r="O59" s="66"/>
    </row>
    <row r="60" spans="1:15" s="5" customFormat="1" ht="15.75">
      <c r="A60" s="1144">
        <v>43</v>
      </c>
      <c r="B60" s="339">
        <f t="shared" si="2"/>
        <v>2030</v>
      </c>
      <c r="C60" s="339"/>
      <c r="D60" s="353">
        <f t="shared" si="6"/>
        <v>0</v>
      </c>
      <c r="E60" s="353"/>
      <c r="F60" s="31">
        <f t="shared" si="4"/>
        <v>0</v>
      </c>
      <c r="G60" s="31"/>
      <c r="H60" s="353">
        <f t="shared" si="5"/>
        <v>0</v>
      </c>
      <c r="I60" s="353"/>
      <c r="J60" s="352"/>
      <c r="K60" s="349"/>
      <c r="L60" s="876"/>
      <c r="M60" s="874"/>
      <c r="N60" s="66"/>
      <c r="O60" s="66"/>
    </row>
    <row r="61" spans="1:15" s="5" customFormat="1" ht="15.75">
      <c r="A61" s="1144">
        <v>44</v>
      </c>
      <c r="B61" s="339">
        <f t="shared" si="2"/>
        <v>2031</v>
      </c>
      <c r="C61" s="339"/>
      <c r="D61" s="353">
        <f t="shared" si="6"/>
        <v>0</v>
      </c>
      <c r="E61" s="353"/>
      <c r="F61" s="31">
        <f t="shared" si="4"/>
        <v>0</v>
      </c>
      <c r="G61" s="31"/>
      <c r="H61" s="353">
        <f t="shared" si="5"/>
        <v>0</v>
      </c>
      <c r="I61" s="353"/>
      <c r="J61" s="352"/>
      <c r="K61" s="349"/>
      <c r="L61" s="876"/>
      <c r="M61" s="874"/>
      <c r="N61" s="66"/>
      <c r="O61" s="66"/>
    </row>
    <row r="62" spans="1:15" s="5" customFormat="1" ht="15.75">
      <c r="A62" s="1144">
        <v>45</v>
      </c>
      <c r="B62" s="339">
        <f t="shared" si="2"/>
        <v>2032</v>
      </c>
      <c r="C62" s="339"/>
      <c r="D62" s="353">
        <f t="shared" si="6"/>
        <v>0</v>
      </c>
      <c r="E62" s="353"/>
      <c r="F62" s="31">
        <f t="shared" si="4"/>
        <v>0</v>
      </c>
      <c r="G62" s="31"/>
      <c r="H62" s="353">
        <f t="shared" si="5"/>
        <v>0</v>
      </c>
      <c r="I62" s="353"/>
      <c r="J62" s="352"/>
      <c r="K62" s="349"/>
      <c r="L62" s="876"/>
      <c r="M62" s="874"/>
      <c r="N62" s="66"/>
      <c r="O62" s="66"/>
    </row>
    <row r="63" spans="1:15" s="5" customFormat="1" ht="15.75">
      <c r="A63" s="1144">
        <v>46</v>
      </c>
      <c r="B63" s="339">
        <f t="shared" si="2"/>
        <v>2033</v>
      </c>
      <c r="C63" s="339"/>
      <c r="D63" s="353">
        <f t="shared" si="6"/>
        <v>0</v>
      </c>
      <c r="E63" s="353"/>
      <c r="F63" s="31">
        <f t="shared" si="4"/>
        <v>0</v>
      </c>
      <c r="G63" s="31"/>
      <c r="H63" s="353">
        <f t="shared" si="5"/>
        <v>0</v>
      </c>
      <c r="I63" s="353"/>
      <c r="J63" s="352"/>
      <c r="K63" s="349"/>
      <c r="L63" s="876"/>
      <c r="M63" s="874"/>
      <c r="N63" s="66"/>
      <c r="O63" s="66"/>
    </row>
    <row r="64" spans="1:15" s="5" customFormat="1" ht="15.75">
      <c r="A64" s="1144">
        <v>47</v>
      </c>
      <c r="B64" s="339">
        <f t="shared" si="2"/>
        <v>2034</v>
      </c>
      <c r="C64" s="339"/>
      <c r="D64" s="353">
        <f t="shared" si="6"/>
        <v>0</v>
      </c>
      <c r="E64" s="353"/>
      <c r="F64" s="31">
        <f t="shared" si="4"/>
        <v>0</v>
      </c>
      <c r="G64" s="31"/>
      <c r="H64" s="353">
        <f t="shared" si="5"/>
        <v>0</v>
      </c>
      <c r="I64" s="353"/>
      <c r="J64" s="352"/>
      <c r="K64" s="349"/>
      <c r="L64" s="876"/>
      <c r="M64" s="874"/>
      <c r="N64" s="66"/>
      <c r="O64" s="66"/>
    </row>
    <row r="65" spans="1:15" s="5" customFormat="1" ht="15.75">
      <c r="A65" s="1144">
        <v>48</v>
      </c>
      <c r="B65" s="339">
        <f t="shared" si="2"/>
        <v>2035</v>
      </c>
      <c r="C65" s="339"/>
      <c r="D65" s="353">
        <f t="shared" si="6"/>
        <v>0</v>
      </c>
      <c r="E65" s="353"/>
      <c r="F65" s="31">
        <f t="shared" si="4"/>
        <v>0</v>
      </c>
      <c r="G65" s="31"/>
      <c r="H65" s="353">
        <f t="shared" si="5"/>
        <v>0</v>
      </c>
      <c r="I65" s="353"/>
      <c r="J65" s="352"/>
      <c r="K65" s="349"/>
      <c r="L65" s="876"/>
      <c r="M65" s="874"/>
      <c r="N65" s="66"/>
      <c r="O65" s="66"/>
    </row>
    <row r="66" spans="1:15" s="5" customFormat="1" ht="15.75">
      <c r="A66" s="1144">
        <v>49</v>
      </c>
      <c r="B66" s="339">
        <f t="shared" si="2"/>
        <v>2036</v>
      </c>
      <c r="C66" s="339"/>
      <c r="D66" s="353">
        <f t="shared" si="6"/>
        <v>0</v>
      </c>
      <c r="E66" s="353"/>
      <c r="F66" s="31">
        <f t="shared" si="4"/>
        <v>0</v>
      </c>
      <c r="G66" s="31"/>
      <c r="H66" s="353">
        <f t="shared" si="5"/>
        <v>0</v>
      </c>
      <c r="I66" s="353"/>
      <c r="J66" s="352"/>
      <c r="K66" s="349"/>
      <c r="L66" s="876"/>
      <c r="M66" s="874"/>
      <c r="N66" s="66"/>
      <c r="O66" s="66"/>
    </row>
    <row r="67" spans="1:15" s="5" customFormat="1" ht="15.75">
      <c r="A67" s="1144">
        <v>50</v>
      </c>
      <c r="B67" s="339">
        <f t="shared" si="2"/>
        <v>2037</v>
      </c>
      <c r="C67" s="339"/>
      <c r="D67" s="784">
        <f t="shared" si="6"/>
        <v>0</v>
      </c>
      <c r="E67" s="353"/>
      <c r="F67" s="783">
        <f>D67-H67</f>
        <v>0</v>
      </c>
      <c r="G67" s="31"/>
      <c r="H67" s="784">
        <f t="shared" si="5"/>
        <v>0</v>
      </c>
      <c r="I67" s="353"/>
      <c r="J67" s="352"/>
      <c r="K67" s="349"/>
      <c r="L67" s="876"/>
      <c r="M67" s="874"/>
      <c r="N67" s="66"/>
      <c r="O67" s="66"/>
    </row>
    <row r="68" spans="1:15" s="5" customFormat="1">
      <c r="B68" s="339"/>
      <c r="C68" s="339"/>
      <c r="D68" s="31"/>
      <c r="E68" s="353"/>
      <c r="F68" s="31"/>
      <c r="G68" s="31"/>
      <c r="H68" s="31"/>
      <c r="I68" s="31"/>
      <c r="J68" s="31"/>
      <c r="K68" s="341"/>
      <c r="L68" s="875"/>
      <c r="M68" s="874"/>
      <c r="N68" s="66"/>
      <c r="O68" s="66"/>
    </row>
    <row r="69" spans="1:15" s="5" customFormat="1" ht="16.5" thickBot="1">
      <c r="A69" s="1144">
        <v>51</v>
      </c>
      <c r="B69" s="361" t="s">
        <v>137</v>
      </c>
      <c r="C69" s="339"/>
      <c r="D69" s="31"/>
      <c r="E69" s="353"/>
      <c r="F69" s="31"/>
      <c r="G69" s="31"/>
      <c r="H69" s="362">
        <f>SUM(H18:H67)</f>
        <v>0</v>
      </c>
      <c r="I69" s="363"/>
      <c r="J69" s="362">
        <f>SUM(J44:J67)</f>
        <v>0</v>
      </c>
      <c r="K69" s="341"/>
      <c r="L69" s="875"/>
      <c r="M69" s="874"/>
      <c r="N69" s="66"/>
      <c r="O69" s="66"/>
    </row>
    <row r="70" spans="1:15" s="5" customFormat="1" ht="15.75" thickTop="1">
      <c r="C70" s="339"/>
      <c r="D70" s="31"/>
      <c r="E70" s="353"/>
      <c r="F70" s="31"/>
      <c r="G70" s="31"/>
      <c r="H70" s="31"/>
      <c r="I70" s="31"/>
      <c r="J70" s="31"/>
      <c r="K70" s="341"/>
      <c r="L70" s="341"/>
      <c r="M70" s="874"/>
      <c r="N70" s="66"/>
      <c r="O70" s="66"/>
    </row>
    <row r="71" spans="1:15" s="7" customFormat="1">
      <c r="A71" s="1199"/>
      <c r="B71" s="1199"/>
      <c r="C71" s="1199"/>
      <c r="D71" s="1200"/>
      <c r="E71" s="1200"/>
      <c r="F71" s="1200"/>
      <c r="G71" s="1200"/>
      <c r="H71" s="1200"/>
      <c r="I71" s="1200"/>
      <c r="J71" s="1200"/>
      <c r="K71" s="364"/>
      <c r="L71" s="364"/>
      <c r="M71" s="874"/>
      <c r="N71" s="66"/>
      <c r="O71" s="1201"/>
    </row>
    <row r="72" spans="1:15" s="7" customFormat="1">
      <c r="A72" s="1199"/>
      <c r="B72" s="1199"/>
      <c r="C72" s="1199"/>
      <c r="D72" s="1199"/>
      <c r="E72" s="1199"/>
      <c r="F72" s="1199"/>
      <c r="G72" s="1199"/>
      <c r="H72" s="1199"/>
      <c r="I72" s="1199"/>
      <c r="J72" s="1199"/>
      <c r="K72" s="364"/>
      <c r="L72" s="364"/>
      <c r="M72" s="874"/>
      <c r="N72" s="66"/>
      <c r="O72" s="1201"/>
    </row>
    <row r="73" spans="1:15" ht="15.75">
      <c r="A73" s="894"/>
      <c r="B73" s="894"/>
      <c r="C73" s="894"/>
      <c r="D73" s="894"/>
      <c r="E73" s="894"/>
      <c r="F73" s="894"/>
      <c r="G73" s="894"/>
      <c r="H73" s="894"/>
      <c r="I73" s="894"/>
      <c r="J73" s="894"/>
      <c r="K73" s="895"/>
      <c r="L73" s="895"/>
      <c r="M73" s="874"/>
      <c r="N73" s="66"/>
      <c r="O73" s="885"/>
    </row>
    <row r="74" spans="1:15" ht="15.75">
      <c r="A74" s="894"/>
      <c r="B74" s="894"/>
      <c r="C74" s="894"/>
      <c r="D74" s="894"/>
      <c r="E74" s="894"/>
      <c r="F74" s="894"/>
      <c r="G74" s="894"/>
      <c r="H74" s="894"/>
      <c r="I74" s="894"/>
      <c r="J74" s="894"/>
      <c r="K74" s="895"/>
      <c r="L74" s="895"/>
      <c r="M74" s="874"/>
      <c r="N74" s="66"/>
      <c r="O74" s="885"/>
    </row>
    <row r="75" spans="1:15" ht="15.75">
      <c r="A75" s="894"/>
      <c r="B75" s="894"/>
      <c r="C75" s="894"/>
      <c r="D75" s="894"/>
      <c r="E75" s="894"/>
      <c r="F75" s="894"/>
      <c r="G75" s="894"/>
      <c r="H75" s="894"/>
      <c r="I75" s="894"/>
      <c r="J75" s="894"/>
      <c r="K75" s="895"/>
      <c r="L75" s="895"/>
      <c r="M75" s="874"/>
      <c r="N75" s="66"/>
      <c r="O75" s="66"/>
    </row>
    <row r="76" spans="1:15" ht="15.75">
      <c r="A76" s="894"/>
      <c r="B76" s="894"/>
      <c r="C76" s="894"/>
      <c r="D76" s="894"/>
      <c r="E76" s="894"/>
      <c r="F76" s="894"/>
      <c r="G76" s="894"/>
      <c r="H76" s="894"/>
      <c r="I76" s="894"/>
      <c r="J76" s="894"/>
      <c r="K76" s="895"/>
      <c r="L76" s="895"/>
      <c r="M76" s="874"/>
      <c r="N76" s="66"/>
      <c r="O76" s="885"/>
    </row>
    <row r="77" spans="1:15" ht="15.75">
      <c r="A77" s="894"/>
      <c r="B77" s="894"/>
      <c r="C77" s="894"/>
      <c r="D77" s="894"/>
      <c r="E77" s="894"/>
      <c r="F77" s="894"/>
      <c r="G77" s="894"/>
      <c r="H77" s="894"/>
      <c r="I77" s="894"/>
      <c r="J77" s="894"/>
      <c r="K77" s="895"/>
      <c r="L77" s="895"/>
      <c r="M77" s="874"/>
      <c r="N77" s="66"/>
      <c r="O77" s="885"/>
    </row>
    <row r="78" spans="1:15" ht="15.75">
      <c r="A78" s="894"/>
      <c r="B78" s="894"/>
      <c r="C78" s="894"/>
      <c r="D78" s="894"/>
      <c r="E78" s="894"/>
      <c r="F78" s="894"/>
      <c r="G78" s="894"/>
      <c r="H78" s="894"/>
      <c r="I78" s="894"/>
      <c r="J78" s="894"/>
      <c r="K78" s="895"/>
      <c r="L78" s="895"/>
      <c r="M78" s="874"/>
      <c r="N78" s="66"/>
      <c r="O78" s="885"/>
    </row>
    <row r="79" spans="1:15" ht="15.75">
      <c r="A79" s="894"/>
      <c r="B79" s="894"/>
      <c r="C79" s="894"/>
      <c r="D79" s="894"/>
      <c r="E79" s="894"/>
      <c r="F79" s="894"/>
      <c r="G79" s="894"/>
      <c r="H79" s="894"/>
      <c r="I79" s="894"/>
      <c r="J79" s="894"/>
      <c r="K79" s="895"/>
      <c r="L79" s="895"/>
      <c r="M79" s="874"/>
      <c r="N79" s="66"/>
      <c r="O79" s="885"/>
    </row>
    <row r="80" spans="1:15" ht="15.75">
      <c r="A80" s="894"/>
      <c r="B80" s="894"/>
      <c r="C80" s="894"/>
      <c r="D80" s="894"/>
      <c r="E80" s="894"/>
      <c r="F80" s="894"/>
      <c r="G80" s="894"/>
      <c r="H80" s="894"/>
      <c r="I80" s="894"/>
      <c r="J80" s="894"/>
      <c r="K80" s="895"/>
      <c r="L80" s="895"/>
      <c r="M80" s="874"/>
      <c r="N80" s="66"/>
      <c r="O80" s="885"/>
    </row>
    <row r="81" spans="13:15" ht="15.75">
      <c r="M81" s="874"/>
      <c r="N81" s="66"/>
      <c r="O81" s="885"/>
    </row>
    <row r="82" spans="13:15" ht="15.75">
      <c r="M82" s="874"/>
      <c r="N82" s="66"/>
      <c r="O82" s="885"/>
    </row>
    <row r="83" spans="13:15" ht="15.75">
      <c r="M83" s="874"/>
      <c r="N83" s="66"/>
      <c r="O83" s="885"/>
    </row>
    <row r="84" spans="13:15" ht="15.75">
      <c r="M84" s="874"/>
      <c r="N84" s="66"/>
      <c r="O84" s="885"/>
    </row>
    <row r="85" spans="13:15" ht="15.75">
      <c r="M85" s="874"/>
      <c r="N85" s="66"/>
      <c r="O85" s="885"/>
    </row>
    <row r="86" spans="13:15" ht="15.75">
      <c r="M86" s="874"/>
      <c r="N86" s="66"/>
      <c r="O86" s="885"/>
    </row>
    <row r="87" spans="13:15" ht="15.75">
      <c r="M87" s="874"/>
      <c r="N87" s="66"/>
      <c r="O87" s="66"/>
    </row>
    <row r="88" spans="13:15" ht="15.75">
      <c r="M88" s="874"/>
      <c r="N88" s="66"/>
      <c r="O88" s="885"/>
    </row>
    <row r="89" spans="13:15" ht="15.75">
      <c r="M89" s="874"/>
      <c r="N89" s="66"/>
      <c r="O89" s="885"/>
    </row>
    <row r="90" spans="13:15" ht="15.75">
      <c r="M90" s="874"/>
      <c r="N90" s="66"/>
      <c r="O90" s="885"/>
    </row>
    <row r="91" spans="13:15" ht="15.75">
      <c r="M91" s="874"/>
      <c r="N91" s="66"/>
      <c r="O91" s="885"/>
    </row>
    <row r="92" spans="13:15" ht="15.75">
      <c r="M92" s="874"/>
      <c r="N92" s="66"/>
      <c r="O92" s="885"/>
    </row>
    <row r="93" spans="13:15" ht="15.75">
      <c r="M93" s="874"/>
      <c r="N93" s="66"/>
      <c r="O93" s="885"/>
    </row>
    <row r="94" spans="13:15" ht="15.75">
      <c r="M94" s="874"/>
      <c r="N94" s="66"/>
      <c r="O94" s="885"/>
    </row>
    <row r="95" spans="13:15" ht="15.75">
      <c r="M95" s="874"/>
      <c r="N95" s="66"/>
      <c r="O95" s="885"/>
    </row>
    <row r="96" spans="13:15" ht="15.75">
      <c r="M96" s="874"/>
      <c r="N96" s="66"/>
      <c r="O96" s="885"/>
    </row>
    <row r="97" spans="13:15" ht="15.75">
      <c r="M97" s="874"/>
      <c r="N97" s="66"/>
      <c r="O97" s="885"/>
    </row>
    <row r="98" spans="13:15" ht="15.75">
      <c r="M98" s="874"/>
      <c r="N98" s="66"/>
      <c r="O98" s="885"/>
    </row>
    <row r="99" spans="13:15" ht="15.75">
      <c r="M99" s="874"/>
      <c r="N99" s="66"/>
      <c r="O99" s="66"/>
    </row>
    <row r="100" spans="13:15" ht="15.75">
      <c r="M100" s="874"/>
      <c r="N100" s="66"/>
      <c r="O100" s="885"/>
    </row>
    <row r="101" spans="13:15" ht="15.75">
      <c r="M101" s="874"/>
      <c r="N101" s="66"/>
      <c r="O101" s="885"/>
    </row>
    <row r="102" spans="13:15" ht="15.75">
      <c r="M102" s="874"/>
      <c r="N102" s="66"/>
      <c r="O102" s="885"/>
    </row>
    <row r="103" spans="13:15" ht="15.75">
      <c r="M103" s="874"/>
      <c r="N103" s="66"/>
      <c r="O103" s="885"/>
    </row>
    <row r="104" spans="13:15" ht="15.75">
      <c r="M104" s="874"/>
      <c r="N104" s="66"/>
      <c r="O104" s="885"/>
    </row>
    <row r="105" spans="13:15" ht="15.75">
      <c r="M105" s="874"/>
      <c r="N105" s="66"/>
      <c r="O105" s="885"/>
    </row>
    <row r="106" spans="13:15" ht="15.75">
      <c r="M106" s="874"/>
      <c r="N106" s="66"/>
      <c r="O106" s="885"/>
    </row>
    <row r="107" spans="13:15" ht="15.75">
      <c r="M107" s="874"/>
      <c r="N107" s="66"/>
      <c r="O107" s="885"/>
    </row>
    <row r="108" spans="13:15" ht="15.75">
      <c r="M108" s="874"/>
      <c r="N108" s="66"/>
      <c r="O108" s="885"/>
    </row>
    <row r="109" spans="13:15" ht="15.75">
      <c r="M109" s="874"/>
      <c r="N109" s="66"/>
      <c r="O109" s="885"/>
    </row>
    <row r="110" spans="13:15" ht="15.75">
      <c r="M110" s="874"/>
      <c r="N110" s="66"/>
      <c r="O110" s="885"/>
    </row>
    <row r="111" spans="13:15" ht="15.75">
      <c r="M111" s="874"/>
      <c r="N111" s="66"/>
      <c r="O111" s="66"/>
    </row>
    <row r="112" spans="13:15" ht="15.75">
      <c r="M112" s="874"/>
      <c r="N112" s="66"/>
      <c r="O112" s="885"/>
    </row>
    <row r="113" spans="13:15" ht="15.75">
      <c r="M113" s="874"/>
      <c r="N113" s="66"/>
      <c r="O113" s="885"/>
    </row>
    <row r="114" spans="13:15" ht="15.75">
      <c r="M114" s="874"/>
      <c r="N114" s="66"/>
      <c r="O114" s="885"/>
    </row>
    <row r="115" spans="13:15" ht="15.75">
      <c r="M115" s="874"/>
      <c r="N115" s="66"/>
      <c r="O115" s="885"/>
    </row>
    <row r="116" spans="13:15" ht="15.75">
      <c r="M116" s="874"/>
      <c r="N116" s="66"/>
      <c r="O116" s="885"/>
    </row>
    <row r="117" spans="13:15" ht="15.75">
      <c r="M117" s="874"/>
      <c r="N117" s="66"/>
      <c r="O117" s="885"/>
    </row>
    <row r="118" spans="13:15" ht="15.75">
      <c r="M118" s="874"/>
      <c r="N118" s="66"/>
      <c r="O118" s="885"/>
    </row>
    <row r="119" spans="13:15" ht="15.75">
      <c r="M119" s="874"/>
      <c r="N119" s="66"/>
      <c r="O119" s="885"/>
    </row>
    <row r="120" spans="13:15" ht="15.75">
      <c r="M120" s="874"/>
      <c r="N120" s="66"/>
      <c r="O120" s="885"/>
    </row>
    <row r="121" spans="13:15" ht="15.75">
      <c r="M121" s="874"/>
      <c r="N121" s="66"/>
      <c r="O121" s="885"/>
    </row>
    <row r="122" spans="13:15" ht="15.75">
      <c r="M122" s="874"/>
      <c r="N122" s="66"/>
      <c r="O122" s="885"/>
    </row>
    <row r="123" spans="13:15" ht="15.75">
      <c r="M123" s="874"/>
      <c r="N123" s="66"/>
      <c r="O123" s="66"/>
    </row>
    <row r="124" spans="13:15" ht="15.75">
      <c r="M124" s="874"/>
      <c r="N124" s="66"/>
      <c r="O124" s="885"/>
    </row>
    <row r="125" spans="13:15" ht="15.75">
      <c r="M125" s="874"/>
      <c r="N125" s="66"/>
      <c r="O125" s="885"/>
    </row>
    <row r="126" spans="13:15" ht="15.75">
      <c r="M126" s="874"/>
      <c r="N126" s="66"/>
      <c r="O126" s="885"/>
    </row>
    <row r="127" spans="13:15" ht="15.75">
      <c r="M127" s="874"/>
      <c r="N127" s="66"/>
      <c r="O127" s="885"/>
    </row>
    <row r="128" spans="13:15" ht="15.75">
      <c r="M128" s="874"/>
      <c r="N128" s="66"/>
      <c r="O128" s="885"/>
    </row>
    <row r="129" spans="13:14" ht="15.75">
      <c r="M129" s="874"/>
      <c r="N129" s="66"/>
    </row>
  </sheetData>
  <customSheetViews>
    <customSheetView guid="{B321D76C-CDE5-48BB-9CDE-80FF97D58FCF}" scale="90" showPageBreaks="1" fitToPage="1" printArea="1" view="pageBreakPreview" topLeftCell="A4">
      <selection activeCell="D33" sqref="D33"/>
      <rowBreaks count="1" manualBreakCount="1">
        <brk id="71" max="16383" man="1"/>
      </rowBreaks>
      <pageMargins left="0" right="0" top="0" bottom="0" header="0" footer="0"/>
      <printOptions horizontalCentered="1"/>
      <pageSetup scale="65" orientation="portrait" r:id="rId1"/>
    </customSheetView>
    <customSheetView guid="{343BF296-013A-41F5-BDAB-AD6220EA7F78}" scale="90" showPageBreaks="1" fitToPage="1" printArea="1" view="pageBreakPreview" topLeftCell="A4">
      <selection activeCell="D33" sqref="D33"/>
      <rowBreaks count="1" manualBreakCount="1">
        <brk id="71" max="16383" man="1"/>
      </rowBreaks>
      <pageMargins left="0" right="0" top="0" bottom="0" header="0" footer="0"/>
      <printOptions horizontalCentered="1"/>
      <pageSetup scale="64" orientation="portrait" r:id="rId2"/>
    </customSheetView>
  </customSheetViews>
  <mergeCells count="6">
    <mergeCell ref="A9:K9"/>
    <mergeCell ref="A7:K7"/>
    <mergeCell ref="A8:K8"/>
    <mergeCell ref="A3:K3"/>
    <mergeCell ref="A4:K4"/>
    <mergeCell ref="A5:K5"/>
  </mergeCells>
  <printOptions horizontalCentered="1"/>
  <pageMargins left="0.2" right="0.2" top="0.33" bottom="0.28000000000000003" header="0.05" footer="0.05"/>
  <pageSetup scale="64" orientation="portrait" r:id="rId3"/>
  <rowBreaks count="1" manualBreakCount="1">
    <brk id="71" max="16383" man="1"/>
  </rowBreaks>
  <ignoredErrors>
    <ignoredError sqref="B16:J16" numberStoredAsText="1"/>
  </ignoredError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codeName="Sheet4">
    <tabColor rgb="FF92D050"/>
    <pageSetUpPr fitToPage="1"/>
  </sheetPr>
  <dimension ref="A1:N46"/>
  <sheetViews>
    <sheetView showGridLines="0" defaultGridColor="0" view="pageBreakPreview" colorId="22" zoomScale="80" zoomScaleNormal="80" zoomScaleSheetLayoutView="80" workbookViewId="0">
      <selection activeCell="E38" sqref="E38"/>
    </sheetView>
  </sheetViews>
  <sheetFormatPr defaultColWidth="13.375" defaultRowHeight="12"/>
  <cols>
    <col min="1" max="1" width="4.125" style="135" customWidth="1"/>
    <col min="2" max="2" width="7.75" style="135" bestFit="1" customWidth="1"/>
    <col min="3" max="3" width="13" style="135" customWidth="1"/>
    <col min="4" max="4" width="7.375" style="135" customWidth="1"/>
    <col min="5" max="5" width="14.125" style="135" customWidth="1"/>
    <col min="6" max="6" width="34.125" style="135" customWidth="1"/>
    <col min="7" max="7" width="22.75" style="135" customWidth="1"/>
    <col min="8" max="8" width="16.125" style="135" bestFit="1" customWidth="1"/>
    <col min="9" max="9" width="1.75" style="135" customWidth="1"/>
    <col min="10" max="10" width="15.75" style="135" bestFit="1" customWidth="1"/>
    <col min="11" max="11" width="29.125" style="135" customWidth="1"/>
    <col min="12" max="12" width="16.125" style="135" bestFit="1" customWidth="1"/>
    <col min="13" max="16384" width="13.375" style="135"/>
  </cols>
  <sheetData>
    <row r="1" spans="1:14" s="133" customFormat="1" ht="15.75">
      <c r="A1" s="43"/>
      <c r="B1" s="477"/>
      <c r="C1" s="44"/>
      <c r="D1" s="44"/>
      <c r="E1" s="44"/>
      <c r="F1" s="44"/>
      <c r="G1" s="44"/>
      <c r="J1" s="45"/>
      <c r="K1" s="1144"/>
      <c r="L1" s="44"/>
      <c r="M1" s="788"/>
      <c r="N1" s="789"/>
    </row>
    <row r="2" spans="1:14" ht="18">
      <c r="A2" s="137"/>
      <c r="C2" s="137"/>
      <c r="D2" s="137"/>
      <c r="F2" s="137"/>
      <c r="G2" s="137"/>
      <c r="H2" s="137"/>
      <c r="I2" s="137"/>
      <c r="J2" s="137"/>
      <c r="L2" s="137"/>
      <c r="M2" s="788"/>
      <c r="N2" s="789"/>
    </row>
    <row r="3" spans="1:14" ht="18">
      <c r="A3" s="1630" t="s">
        <v>87</v>
      </c>
      <c r="B3" s="1630"/>
      <c r="C3" s="1630"/>
      <c r="D3" s="1630"/>
      <c r="E3" s="1630"/>
      <c r="F3" s="1630"/>
      <c r="G3" s="1630"/>
      <c r="H3" s="1630"/>
      <c r="I3" s="1630"/>
      <c r="J3" s="1630"/>
      <c r="K3" s="1630"/>
      <c r="L3" s="137"/>
      <c r="M3" s="788"/>
      <c r="N3" s="789"/>
    </row>
    <row r="4" spans="1:14" ht="18">
      <c r="A4" s="1630" t="s">
        <v>88</v>
      </c>
      <c r="B4" s="1630"/>
      <c r="C4" s="1630"/>
      <c r="D4" s="1630"/>
      <c r="E4" s="1630"/>
      <c r="F4" s="1630"/>
      <c r="G4" s="1630"/>
      <c r="H4" s="1630"/>
      <c r="I4" s="1630"/>
      <c r="J4" s="1630"/>
      <c r="K4" s="1630"/>
      <c r="L4" s="137"/>
      <c r="M4" s="788"/>
      <c r="N4" s="789"/>
    </row>
    <row r="5" spans="1:14" ht="18">
      <c r="A5" s="1628" t="str">
        <f>SUMMARY!A7</f>
        <v>YEAR ENDING DECEMBER 31, ____</v>
      </c>
      <c r="B5" s="1628"/>
      <c r="C5" s="1628"/>
      <c r="D5" s="1628"/>
      <c r="E5" s="1628"/>
      <c r="F5" s="1628"/>
      <c r="G5" s="1628"/>
      <c r="H5" s="1628"/>
      <c r="I5" s="1628"/>
      <c r="J5" s="1628"/>
      <c r="K5" s="1628"/>
      <c r="L5" s="137"/>
      <c r="M5" s="788"/>
      <c r="N5" s="789"/>
    </row>
    <row r="6" spans="1:14" ht="18">
      <c r="A6" s="1142"/>
      <c r="B6" s="137"/>
      <c r="C6" s="137"/>
      <c r="D6" s="137"/>
      <c r="E6" s="137"/>
      <c r="F6" s="137"/>
      <c r="G6" s="137"/>
      <c r="H6" s="137"/>
      <c r="I6" s="137"/>
      <c r="J6" s="137"/>
      <c r="K6" s="137"/>
      <c r="L6" s="137"/>
      <c r="M6" s="788"/>
      <c r="N6" s="789"/>
    </row>
    <row r="7" spans="1:14" ht="18">
      <c r="A7" s="1630" t="s">
        <v>131</v>
      </c>
      <c r="B7" s="1630"/>
      <c r="C7" s="1630"/>
      <c r="D7" s="1630"/>
      <c r="E7" s="1630"/>
      <c r="F7" s="1630"/>
      <c r="G7" s="1630"/>
      <c r="H7" s="1630"/>
      <c r="I7" s="1630"/>
      <c r="J7" s="1630"/>
      <c r="K7" s="1630"/>
      <c r="L7" s="137"/>
      <c r="M7" s="788"/>
      <c r="N7" s="789"/>
    </row>
    <row r="8" spans="1:14" ht="18">
      <c r="A8" s="1630" t="s">
        <v>132</v>
      </c>
      <c r="B8" s="1630"/>
      <c r="C8" s="1630"/>
      <c r="D8" s="1630"/>
      <c r="E8" s="1630"/>
      <c r="F8" s="1630"/>
      <c r="G8" s="1630"/>
      <c r="H8" s="1630"/>
      <c r="I8" s="1630"/>
      <c r="J8" s="1630"/>
      <c r="K8" s="1630"/>
      <c r="L8" s="137"/>
      <c r="M8" s="788"/>
      <c r="N8" s="789"/>
    </row>
    <row r="9" spans="1:14" ht="18">
      <c r="A9" s="1144"/>
      <c r="B9" s="1144"/>
      <c r="C9" s="1144"/>
      <c r="D9" s="1144"/>
      <c r="E9" s="1144"/>
      <c r="F9" s="1144"/>
      <c r="G9" s="1144"/>
      <c r="H9" s="1144"/>
      <c r="I9" s="1144"/>
      <c r="J9" s="1144"/>
      <c r="K9" s="1144"/>
      <c r="L9" s="137"/>
    </row>
    <row r="10" spans="1:14" s="43" customFormat="1" ht="15.75">
      <c r="C10" s="1144" t="s">
        <v>133</v>
      </c>
    </row>
    <row r="11" spans="1:14" s="43" customFormat="1" ht="15.75">
      <c r="B11" s="1160" t="s">
        <v>90</v>
      </c>
      <c r="C11" s="1160" t="s">
        <v>134</v>
      </c>
      <c r="E11" s="204" t="s">
        <v>135</v>
      </c>
      <c r="G11" s="204" t="s">
        <v>136</v>
      </c>
      <c r="H11" s="1160" t="s">
        <v>137</v>
      </c>
      <c r="I11" s="1160"/>
      <c r="J11" s="1144" t="s">
        <v>138</v>
      </c>
      <c r="K11" s="204" t="s">
        <v>139</v>
      </c>
    </row>
    <row r="12" spans="1:14" s="43" customFormat="1" ht="15.75">
      <c r="C12" s="1144" t="s">
        <v>94</v>
      </c>
      <c r="E12" s="1144" t="s">
        <v>95</v>
      </c>
      <c r="F12" s="1144"/>
      <c r="G12" s="1144" t="s">
        <v>140</v>
      </c>
      <c r="H12" s="1144" t="s">
        <v>141</v>
      </c>
      <c r="I12" s="1144"/>
      <c r="J12" s="660" t="s">
        <v>142</v>
      </c>
      <c r="K12" s="660" t="s">
        <v>143</v>
      </c>
    </row>
    <row r="13" spans="1:14" s="43" customFormat="1" ht="15.75"/>
    <row r="14" spans="1:14" s="43" customFormat="1" ht="15.75">
      <c r="B14" s="1144"/>
      <c r="C14" s="43" t="s">
        <v>144</v>
      </c>
    </row>
    <row r="15" spans="1:14" s="44" customFormat="1" ht="15.75">
      <c r="B15" s="1144"/>
      <c r="D15" s="44" t="s">
        <v>145</v>
      </c>
      <c r="E15" s="43" t="s">
        <v>146</v>
      </c>
      <c r="H15" s="43"/>
      <c r="L15"/>
      <c r="M15"/>
      <c r="N15"/>
    </row>
    <row r="16" spans="1:14" s="44" customFormat="1" ht="15.75">
      <c r="B16" s="1144" t="s">
        <v>147</v>
      </c>
      <c r="C16" s="72">
        <v>560</v>
      </c>
      <c r="E16" s="731" t="s">
        <v>148</v>
      </c>
      <c r="G16" s="44" t="s">
        <v>149</v>
      </c>
      <c r="H16" s="70">
        <f>'WP-AA'!F27</f>
        <v>0</v>
      </c>
      <c r="I16" s="79"/>
      <c r="J16" s="79"/>
      <c r="K16" s="44" t="s">
        <v>150</v>
      </c>
      <c r="L16"/>
      <c r="M16"/>
      <c r="N16"/>
    </row>
    <row r="17" spans="2:14" s="44" customFormat="1" ht="15.75">
      <c r="B17" s="1144" t="s">
        <v>151</v>
      </c>
      <c r="C17" s="72">
        <v>561</v>
      </c>
      <c r="E17" s="731" t="s">
        <v>152</v>
      </c>
      <c r="G17" s="44" t="s">
        <v>149</v>
      </c>
      <c r="H17" s="70">
        <f>'WP-AA'!F28</f>
        <v>0</v>
      </c>
      <c r="I17" s="79"/>
      <c r="J17" s="79"/>
      <c r="K17" s="44" t="s">
        <v>153</v>
      </c>
      <c r="L17"/>
      <c r="M17"/>
      <c r="N17"/>
    </row>
    <row r="18" spans="2:14" s="44" customFormat="1" ht="15.75">
      <c r="B18" s="1144" t="s">
        <v>154</v>
      </c>
      <c r="C18" s="72">
        <v>562</v>
      </c>
      <c r="E18" s="731" t="s">
        <v>155</v>
      </c>
      <c r="G18" s="44" t="s">
        <v>149</v>
      </c>
      <c r="H18" s="70">
        <f>'WP-AA'!F29</f>
        <v>0</v>
      </c>
      <c r="I18" s="79"/>
      <c r="J18" s="79"/>
      <c r="K18" s="44" t="s">
        <v>156</v>
      </c>
      <c r="L18"/>
      <c r="M18"/>
      <c r="N18"/>
    </row>
    <row r="19" spans="2:14" s="44" customFormat="1" ht="15.75">
      <c r="B19" s="1144" t="s">
        <v>157</v>
      </c>
      <c r="C19" s="72">
        <v>566</v>
      </c>
      <c r="E19" s="731" t="s">
        <v>158</v>
      </c>
      <c r="G19" s="44" t="s">
        <v>149</v>
      </c>
      <c r="H19" s="70">
        <f>'WP-AA'!F30</f>
        <v>0</v>
      </c>
      <c r="I19" s="80"/>
      <c r="J19" s="79"/>
      <c r="K19" s="44" t="s">
        <v>159</v>
      </c>
      <c r="L19"/>
      <c r="M19"/>
      <c r="N19"/>
    </row>
    <row r="20" spans="2:14" s="44" customFormat="1" ht="15.75">
      <c r="B20" s="1143" t="s">
        <v>126</v>
      </c>
      <c r="C20" s="83" t="s">
        <v>126</v>
      </c>
      <c r="D20" s="84"/>
      <c r="E20" s="732" t="s">
        <v>126</v>
      </c>
      <c r="F20" s="84"/>
      <c r="G20" s="84" t="s">
        <v>126</v>
      </c>
      <c r="H20" s="816"/>
      <c r="I20" s="71"/>
      <c r="J20" s="717"/>
      <c r="K20" s="84" t="s">
        <v>126</v>
      </c>
      <c r="L20"/>
      <c r="M20"/>
      <c r="N20"/>
    </row>
    <row r="21" spans="2:14" s="44" customFormat="1" ht="15.75">
      <c r="B21" s="1144">
        <v>2</v>
      </c>
      <c r="C21" s="72"/>
      <c r="D21" s="733" t="s">
        <v>160</v>
      </c>
      <c r="G21" s="89" t="s">
        <v>161</v>
      </c>
      <c r="H21" s="718">
        <f>SUM(H16:H20)</f>
        <v>0</v>
      </c>
      <c r="I21" s="86"/>
      <c r="J21" s="79"/>
      <c r="L21"/>
      <c r="M21"/>
      <c r="N21"/>
    </row>
    <row r="22" spans="2:14" s="44" customFormat="1" ht="15.75">
      <c r="B22" s="1144"/>
      <c r="C22" s="72"/>
      <c r="E22" s="734"/>
      <c r="H22" s="718"/>
      <c r="I22" s="86"/>
      <c r="J22" s="79"/>
      <c r="L22"/>
      <c r="M22"/>
      <c r="N22"/>
    </row>
    <row r="23" spans="2:14" s="44" customFormat="1" ht="15.75">
      <c r="B23" s="1144"/>
      <c r="C23" s="72"/>
      <c r="E23" s="733" t="s">
        <v>162</v>
      </c>
      <c r="H23" s="70"/>
      <c r="I23" s="79"/>
      <c r="J23" s="79"/>
      <c r="L23"/>
      <c r="M23"/>
      <c r="N23"/>
    </row>
    <row r="24" spans="2:14" s="44" customFormat="1" ht="15.75">
      <c r="B24" s="1144" t="s">
        <v>163</v>
      </c>
      <c r="C24" s="72">
        <v>568</v>
      </c>
      <c r="E24" s="731" t="s">
        <v>148</v>
      </c>
      <c r="G24" s="44" t="s">
        <v>149</v>
      </c>
      <c r="H24" s="70">
        <f>'WP-AA'!F61</f>
        <v>0</v>
      </c>
      <c r="I24" s="79"/>
      <c r="J24" s="79"/>
      <c r="K24" s="44" t="s">
        <v>164</v>
      </c>
      <c r="L24"/>
      <c r="M24"/>
      <c r="N24"/>
    </row>
    <row r="25" spans="2:14" s="44" customFormat="1" ht="15.75">
      <c r="B25" s="1144" t="s">
        <v>165</v>
      </c>
      <c r="C25" s="72">
        <v>569</v>
      </c>
      <c r="E25" s="731" t="s">
        <v>166</v>
      </c>
      <c r="G25" s="44" t="s">
        <v>149</v>
      </c>
      <c r="H25" s="70">
        <f>'WP-AA'!F62</f>
        <v>0</v>
      </c>
      <c r="I25" s="79"/>
      <c r="J25" s="79"/>
      <c r="K25" s="44" t="s">
        <v>167</v>
      </c>
      <c r="L25"/>
      <c r="M25"/>
      <c r="N25"/>
    </row>
    <row r="26" spans="2:14" s="44" customFormat="1" ht="15.75">
      <c r="B26" s="1144" t="s">
        <v>168</v>
      </c>
      <c r="C26" s="72">
        <v>570</v>
      </c>
      <c r="E26" s="731" t="s">
        <v>169</v>
      </c>
      <c r="G26" s="44" t="s">
        <v>149</v>
      </c>
      <c r="H26" s="70">
        <f>'WP-AA'!F63</f>
        <v>0</v>
      </c>
      <c r="I26" s="79"/>
      <c r="J26" s="79"/>
      <c r="K26" s="44" t="s">
        <v>170</v>
      </c>
      <c r="L26"/>
      <c r="M26"/>
      <c r="N26"/>
    </row>
    <row r="27" spans="2:14" s="44" customFormat="1" ht="15.75">
      <c r="B27" s="1144" t="s">
        <v>171</v>
      </c>
      <c r="C27" s="72">
        <v>571</v>
      </c>
      <c r="E27" s="731" t="s">
        <v>172</v>
      </c>
      <c r="G27" s="44" t="s">
        <v>149</v>
      </c>
      <c r="H27" s="70">
        <f>'WP-AA'!F64</f>
        <v>0</v>
      </c>
      <c r="I27" s="79"/>
      <c r="J27" s="79"/>
      <c r="K27" s="44" t="s">
        <v>173</v>
      </c>
      <c r="L27"/>
      <c r="M27"/>
      <c r="N27"/>
    </row>
    <row r="28" spans="2:14" s="44" customFormat="1" ht="15.75">
      <c r="B28" s="1144" t="s">
        <v>174</v>
      </c>
      <c r="C28" s="72">
        <v>572</v>
      </c>
      <c r="E28" s="731" t="s">
        <v>175</v>
      </c>
      <c r="G28" s="44" t="s">
        <v>149</v>
      </c>
      <c r="H28" s="70">
        <f>'WP-AA'!F65</f>
        <v>0</v>
      </c>
      <c r="I28" s="79"/>
      <c r="J28" s="79"/>
      <c r="K28" s="44" t="s">
        <v>176</v>
      </c>
      <c r="L28"/>
      <c r="M28"/>
      <c r="N28"/>
    </row>
    <row r="29" spans="2:14" s="44" customFormat="1" ht="15.75">
      <c r="B29" s="1144" t="s">
        <v>177</v>
      </c>
      <c r="C29" s="72">
        <v>573</v>
      </c>
      <c r="E29" s="731" t="s">
        <v>178</v>
      </c>
      <c r="G29" s="44" t="s">
        <v>149</v>
      </c>
      <c r="H29" s="70">
        <f>'WP-AA'!F66</f>
        <v>0</v>
      </c>
      <c r="I29" s="80"/>
      <c r="J29" s="79"/>
      <c r="K29" s="44" t="s">
        <v>179</v>
      </c>
      <c r="L29"/>
      <c r="M29"/>
      <c r="N29"/>
    </row>
    <row r="30" spans="2:14" s="44" customFormat="1" ht="15.75">
      <c r="B30" s="1143" t="s">
        <v>126</v>
      </c>
      <c r="C30" s="83" t="s">
        <v>126</v>
      </c>
      <c r="D30" s="84"/>
      <c r="E30" s="732" t="s">
        <v>126</v>
      </c>
      <c r="F30" s="84"/>
      <c r="G30" s="84" t="s">
        <v>126</v>
      </c>
      <c r="H30" s="816"/>
      <c r="I30" s="71"/>
      <c r="J30" s="717"/>
      <c r="K30" s="84" t="s">
        <v>126</v>
      </c>
      <c r="L30" s="859"/>
      <c r="M30"/>
      <c r="N30"/>
    </row>
    <row r="31" spans="2:14" s="44" customFormat="1" ht="15.75">
      <c r="B31" s="1144">
        <v>4</v>
      </c>
      <c r="C31" s="72"/>
      <c r="D31" s="733" t="s">
        <v>180</v>
      </c>
      <c r="G31" s="89" t="s">
        <v>181</v>
      </c>
      <c r="H31" s="817">
        <f>SUM(H24:H30)</f>
        <v>0</v>
      </c>
      <c r="I31" s="86"/>
      <c r="J31" s="79"/>
      <c r="L31"/>
      <c r="M31"/>
      <c r="N31"/>
    </row>
    <row r="32" spans="2:14" s="44" customFormat="1" ht="15.75">
      <c r="B32" s="1144">
        <v>5</v>
      </c>
      <c r="C32" s="72"/>
      <c r="E32" s="733" t="s">
        <v>182</v>
      </c>
      <c r="G32" s="89" t="s">
        <v>183</v>
      </c>
      <c r="J32" s="735">
        <f>H21+H31</f>
        <v>0</v>
      </c>
      <c r="L32"/>
      <c r="M32"/>
      <c r="N32"/>
    </row>
    <row r="33" spans="1:12" s="44" customFormat="1" ht="15.75">
      <c r="B33" s="1144"/>
      <c r="C33" s="72"/>
      <c r="E33" s="733"/>
      <c r="J33" s="733"/>
      <c r="L33" s="495"/>
    </row>
    <row r="34" spans="1:12" s="44" customFormat="1" ht="15.75">
      <c r="B34" s="1144"/>
      <c r="C34" s="72"/>
      <c r="D34" s="43" t="s">
        <v>184</v>
      </c>
      <c r="J34" s="79"/>
      <c r="L34" s="495"/>
    </row>
    <row r="35" spans="1:12" s="44" customFormat="1" ht="15.75">
      <c r="B35" s="1144" t="s">
        <v>104</v>
      </c>
      <c r="C35" s="72"/>
      <c r="E35" s="44" t="s">
        <v>185</v>
      </c>
      <c r="G35" s="78" t="s">
        <v>186</v>
      </c>
      <c r="J35" s="70">
        <f>'WP-AC'!D24</f>
        <v>0</v>
      </c>
      <c r="L35" s="495"/>
    </row>
    <row r="36" spans="1:12" s="44" customFormat="1" ht="15.75">
      <c r="B36" s="1144" t="s">
        <v>187</v>
      </c>
      <c r="C36" s="72"/>
      <c r="E36" s="44" t="s">
        <v>188</v>
      </c>
      <c r="G36" s="78" t="s">
        <v>1975</v>
      </c>
      <c r="J36" s="70">
        <f>'WP-AD'!D24</f>
        <v>0</v>
      </c>
      <c r="L36" s="495"/>
    </row>
    <row r="37" spans="1:12" s="736" customFormat="1" ht="15.75">
      <c r="A37" s="89"/>
      <c r="B37" s="1146" t="s">
        <v>189</v>
      </c>
      <c r="C37" s="234"/>
      <c r="D37" s="89"/>
      <c r="E37" s="89" t="s">
        <v>190</v>
      </c>
      <c r="F37" s="89"/>
      <c r="G37" s="92" t="s">
        <v>191</v>
      </c>
      <c r="H37" s="89"/>
      <c r="I37" s="89"/>
      <c r="J37" s="815">
        <f>-'WP-AE'!H30</f>
        <v>0</v>
      </c>
      <c r="K37" s="89"/>
      <c r="L37" s="812"/>
    </row>
    <row r="38" spans="1:12" s="736" customFormat="1" ht="15.75">
      <c r="A38" s="89"/>
      <c r="B38" s="1146" t="s">
        <v>1230</v>
      </c>
      <c r="C38" s="234"/>
      <c r="D38" s="89"/>
      <c r="E38" s="89" t="s">
        <v>1980</v>
      </c>
      <c r="F38" s="89"/>
      <c r="G38" s="92" t="s">
        <v>1962</v>
      </c>
      <c r="H38" s="89"/>
      <c r="I38" s="89"/>
      <c r="J38" s="815">
        <f>'WP-AA'!D68</f>
        <v>0</v>
      </c>
      <c r="K38" s="89"/>
      <c r="L38" s="812"/>
    </row>
    <row r="39" spans="1:12" s="44" customFormat="1" ht="15.75">
      <c r="B39" s="1143" t="s">
        <v>126</v>
      </c>
      <c r="C39" s="83" t="s">
        <v>126</v>
      </c>
      <c r="D39" s="84"/>
      <c r="E39" s="732" t="s">
        <v>126</v>
      </c>
      <c r="F39" s="84"/>
      <c r="G39" s="84" t="s">
        <v>126</v>
      </c>
      <c r="H39" s="71"/>
      <c r="I39" s="71"/>
      <c r="J39" s="717"/>
      <c r="K39" s="89"/>
      <c r="L39" s="859"/>
    </row>
    <row r="40" spans="1:12" s="44" customFormat="1" ht="16.5" thickBot="1">
      <c r="B40" s="1144"/>
      <c r="C40" s="72"/>
      <c r="E40" s="734"/>
      <c r="H40" s="86"/>
      <c r="I40" s="86"/>
      <c r="J40" s="79"/>
      <c r="L40" s="495"/>
    </row>
    <row r="41" spans="1:12" s="44" customFormat="1" ht="17.25" thickTop="1" thickBot="1">
      <c r="B41" s="1144">
        <v>7</v>
      </c>
      <c r="C41" s="72"/>
      <c r="E41" s="733" t="s">
        <v>192</v>
      </c>
      <c r="G41" s="89" t="s">
        <v>193</v>
      </c>
      <c r="J41" s="719">
        <f>SUM(J32:J39)</f>
        <v>0</v>
      </c>
    </row>
    <row r="42" spans="1:12" s="44" customFormat="1" ht="15.75" thickTop="1">
      <c r="B42" s="53" t="s">
        <v>129</v>
      </c>
      <c r="C42" s="89" t="s">
        <v>194</v>
      </c>
    </row>
    <row r="43" spans="1:12" s="46" customFormat="1" ht="15">
      <c r="B43" s="44" t="s">
        <v>195</v>
      </c>
      <c r="C43" s="44" t="s">
        <v>196</v>
      </c>
      <c r="D43" s="44"/>
      <c r="E43" s="44"/>
      <c r="F43" s="44"/>
      <c r="G43" s="44"/>
      <c r="H43" s="44"/>
      <c r="I43" s="44"/>
      <c r="J43" s="44"/>
      <c r="K43" s="44"/>
    </row>
    <row r="44" spans="1:12" s="141" customFormat="1" ht="15.75">
      <c r="B44" s="319"/>
      <c r="C44" s="319"/>
      <c r="D44" s="319"/>
      <c r="E44" s="319"/>
      <c r="F44" s="319"/>
      <c r="G44" s="319"/>
      <c r="H44" s="319"/>
      <c r="I44" s="319"/>
      <c r="J44" s="319"/>
      <c r="K44" s="319"/>
    </row>
    <row r="45" spans="1:12" s="141" customFormat="1" ht="15.75">
      <c r="B45" s="319"/>
      <c r="C45" s="319"/>
      <c r="D45" s="319"/>
      <c r="E45" s="319"/>
      <c r="F45" s="319"/>
      <c r="G45" s="319"/>
      <c r="H45" s="319"/>
      <c r="I45" s="319"/>
      <c r="J45" s="319"/>
      <c r="K45" s="319"/>
    </row>
    <row r="46" spans="1:12" ht="15.75">
      <c r="B46" s="319"/>
      <c r="C46" s="319"/>
      <c r="D46" s="319"/>
      <c r="E46" s="319"/>
      <c r="F46" s="319"/>
      <c r="G46" s="319"/>
      <c r="H46" s="319"/>
      <c r="I46" s="319"/>
      <c r="J46" s="319"/>
      <c r="K46" s="319"/>
    </row>
  </sheetData>
  <customSheetViews>
    <customSheetView guid="{B321D76C-CDE5-48BB-9CDE-80FF97D58FCF}" scale="90" colorId="22" showPageBreaks="1" showGridLines="0" fitToPage="1" printArea="1" view="pageBreakPreview">
      <selection activeCell="D33" sqref="D33"/>
      <rowBreaks count="1" manualBreakCount="1">
        <brk id="43" max="10" man="1"/>
      </rowBreaks>
      <colBreaks count="2" manualBreakCount="2">
        <brk id="13" max="1048575" man="1"/>
        <brk id="14" max="1048575" man="1"/>
      </colBreaks>
      <pageMargins left="0" right="0" top="0" bottom="0" header="0" footer="0"/>
      <printOptions horizontalCentered="1"/>
      <pageSetup scale="87" orientation="landscape" r:id="rId1"/>
      <headerFooter alignWithMargins="0"/>
    </customSheetView>
    <customSheetView guid="{343BF296-013A-41F5-BDAB-AD6220EA7F78}" scale="90" colorId="22" showPageBreaks="1" showGridLines="0" fitToPage="1" printArea="1" view="pageBreakPreview">
      <selection activeCell="D33" sqref="D33"/>
      <rowBreaks count="1" manualBreakCount="1">
        <brk id="43" max="10" man="1"/>
      </rowBreaks>
      <colBreaks count="2" manualBreakCount="2">
        <brk id="13" max="1048575" man="1"/>
        <brk id="14" max="1048575" man="1"/>
      </colBreaks>
      <pageMargins left="0" right="0" top="0" bottom="0" header="0" footer="0"/>
      <printOptions horizontalCentered="1"/>
      <pageSetup scale="87" orientation="landscape" r:id="rId2"/>
      <headerFooter alignWithMargins="0"/>
    </customSheetView>
  </customSheetViews>
  <mergeCells count="5">
    <mergeCell ref="A3:K3"/>
    <mergeCell ref="A4:K4"/>
    <mergeCell ref="A8:K8"/>
    <mergeCell ref="A5:K5"/>
    <mergeCell ref="A7:K7"/>
  </mergeCells>
  <phoneticPr fontId="0" type="noConversion"/>
  <printOptions horizontalCentered="1"/>
  <pageMargins left="0" right="0" top="0.25" bottom="0.25" header="0.5" footer="0.5"/>
  <pageSetup scale="80" orientation="landscape" r:id="rId3"/>
  <headerFooter alignWithMargins="0"/>
  <rowBreaks count="1" manualBreakCount="1">
    <brk id="47" max="10" man="1"/>
  </rowBreaks>
  <colBreaks count="2" manualBreakCount="2">
    <brk id="13" max="1048575" man="1"/>
    <brk id="14" max="1048575" man="1"/>
  </colBreaks>
  <drawing r:id="rId4"/>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7">
    <tabColor rgb="FF0070C0"/>
    <pageSetUpPr fitToPage="1"/>
  </sheetPr>
  <dimension ref="A1:M50"/>
  <sheetViews>
    <sheetView showGridLines="0" view="pageBreakPreview" zoomScale="80" zoomScaleNormal="80" zoomScaleSheetLayoutView="80" workbookViewId="0">
      <selection activeCell="G43" sqref="G43"/>
    </sheetView>
  </sheetViews>
  <sheetFormatPr defaultRowHeight="12.75"/>
  <cols>
    <col min="1" max="1" width="8.125" style="916" customWidth="1"/>
    <col min="2" max="2" width="0.375" style="314" customWidth="1"/>
    <col min="3" max="3" width="17.75" style="314" customWidth="1"/>
    <col min="4" max="4" width="1.75" style="314" customWidth="1"/>
    <col min="5" max="5" width="68.75" style="314" customWidth="1"/>
    <col min="6" max="6" width="24" style="314" customWidth="1"/>
    <col min="7" max="9" width="24" style="313" customWidth="1"/>
    <col min="10" max="250" width="9" style="314"/>
    <col min="251" max="251" width="12" style="314" customWidth="1"/>
    <col min="252" max="252" width="8.125" style="314" bestFit="1" customWidth="1"/>
    <col min="253" max="253" width="40.75" style="314" bestFit="1" customWidth="1"/>
    <col min="254" max="254" width="11.75" style="314" bestFit="1" customWidth="1"/>
    <col min="255" max="255" width="11.25" style="314" bestFit="1" customWidth="1"/>
    <col min="256" max="256" width="13" style="314" bestFit="1" customWidth="1"/>
    <col min="257" max="506" width="9" style="314"/>
    <col min="507" max="507" width="12" style="314" customWidth="1"/>
    <col min="508" max="508" width="8.125" style="314" bestFit="1" customWidth="1"/>
    <col min="509" max="509" width="40.75" style="314" bestFit="1" customWidth="1"/>
    <col min="510" max="510" width="11.75" style="314" bestFit="1" customWidth="1"/>
    <col min="511" max="511" width="11.25" style="314" bestFit="1" customWidth="1"/>
    <col min="512" max="512" width="13" style="314" bestFit="1" customWidth="1"/>
    <col min="513" max="762" width="9" style="314"/>
    <col min="763" max="763" width="12" style="314" customWidth="1"/>
    <col min="764" max="764" width="8.125" style="314" bestFit="1" customWidth="1"/>
    <col min="765" max="765" width="40.75" style="314" bestFit="1" customWidth="1"/>
    <col min="766" max="766" width="11.75" style="314" bestFit="1" customWidth="1"/>
    <col min="767" max="767" width="11.25" style="314" bestFit="1" customWidth="1"/>
    <col min="768" max="768" width="13" style="314" bestFit="1" customWidth="1"/>
    <col min="769" max="1018" width="9" style="314"/>
    <col min="1019" max="1019" width="12" style="314" customWidth="1"/>
    <col min="1020" max="1020" width="8.125" style="314" bestFit="1" customWidth="1"/>
    <col min="1021" max="1021" width="40.75" style="314" bestFit="1" customWidth="1"/>
    <col min="1022" max="1022" width="11.75" style="314" bestFit="1" customWidth="1"/>
    <col min="1023" max="1023" width="11.25" style="314" bestFit="1" customWidth="1"/>
    <col min="1024" max="1024" width="13" style="314" bestFit="1" customWidth="1"/>
    <col min="1025" max="1274" width="9" style="314"/>
    <col min="1275" max="1275" width="12" style="314" customWidth="1"/>
    <col min="1276" max="1276" width="8.125" style="314" bestFit="1" customWidth="1"/>
    <col min="1277" max="1277" width="40.75" style="314" bestFit="1" customWidth="1"/>
    <col min="1278" max="1278" width="11.75" style="314" bestFit="1" customWidth="1"/>
    <col min="1279" max="1279" width="11.25" style="314" bestFit="1" customWidth="1"/>
    <col min="1280" max="1280" width="13" style="314" bestFit="1" customWidth="1"/>
    <col min="1281" max="1530" width="9" style="314"/>
    <col min="1531" max="1531" width="12" style="314" customWidth="1"/>
    <col min="1532" max="1532" width="8.125" style="314" bestFit="1" customWidth="1"/>
    <col min="1533" max="1533" width="40.75" style="314" bestFit="1" customWidth="1"/>
    <col min="1534" max="1534" width="11.75" style="314" bestFit="1" customWidth="1"/>
    <col min="1535" max="1535" width="11.25" style="314" bestFit="1" customWidth="1"/>
    <col min="1536" max="1536" width="13" style="314" bestFit="1" customWidth="1"/>
    <col min="1537" max="1786" width="9" style="314"/>
    <col min="1787" max="1787" width="12" style="314" customWidth="1"/>
    <col min="1788" max="1788" width="8.125" style="314" bestFit="1" customWidth="1"/>
    <col min="1789" max="1789" width="40.75" style="314" bestFit="1" customWidth="1"/>
    <col min="1790" max="1790" width="11.75" style="314" bestFit="1" customWidth="1"/>
    <col min="1791" max="1791" width="11.25" style="314" bestFit="1" customWidth="1"/>
    <col min="1792" max="1792" width="13" style="314" bestFit="1" customWidth="1"/>
    <col min="1793" max="2042" width="9" style="314"/>
    <col min="2043" max="2043" width="12" style="314" customWidth="1"/>
    <col min="2044" max="2044" width="8.125" style="314" bestFit="1" customWidth="1"/>
    <col min="2045" max="2045" width="40.75" style="314" bestFit="1" customWidth="1"/>
    <col min="2046" max="2046" width="11.75" style="314" bestFit="1" customWidth="1"/>
    <col min="2047" max="2047" width="11.25" style="314" bestFit="1" customWidth="1"/>
    <col min="2048" max="2048" width="13" style="314" bestFit="1" customWidth="1"/>
    <col min="2049" max="2298" width="9" style="314"/>
    <col min="2299" max="2299" width="12" style="314" customWidth="1"/>
    <col min="2300" max="2300" width="8.125" style="314" bestFit="1" customWidth="1"/>
    <col min="2301" max="2301" width="40.75" style="314" bestFit="1" customWidth="1"/>
    <col min="2302" max="2302" width="11.75" style="314" bestFit="1" customWidth="1"/>
    <col min="2303" max="2303" width="11.25" style="314" bestFit="1" customWidth="1"/>
    <col min="2304" max="2304" width="13" style="314" bestFit="1" customWidth="1"/>
    <col min="2305" max="2554" width="9" style="314"/>
    <col min="2555" max="2555" width="12" style="314" customWidth="1"/>
    <col min="2556" max="2556" width="8.125" style="314" bestFit="1" customWidth="1"/>
    <col min="2557" max="2557" width="40.75" style="314" bestFit="1" customWidth="1"/>
    <col min="2558" max="2558" width="11.75" style="314" bestFit="1" customWidth="1"/>
    <col min="2559" max="2559" width="11.25" style="314" bestFit="1" customWidth="1"/>
    <col min="2560" max="2560" width="13" style="314" bestFit="1" customWidth="1"/>
    <col min="2561" max="2810" width="9" style="314"/>
    <col min="2811" max="2811" width="12" style="314" customWidth="1"/>
    <col min="2812" max="2812" width="8.125" style="314" bestFit="1" customWidth="1"/>
    <col min="2813" max="2813" width="40.75" style="314" bestFit="1" customWidth="1"/>
    <col min="2814" max="2814" width="11.75" style="314" bestFit="1" customWidth="1"/>
    <col min="2815" max="2815" width="11.25" style="314" bestFit="1" customWidth="1"/>
    <col min="2816" max="2816" width="13" style="314" bestFit="1" customWidth="1"/>
    <col min="2817" max="3066" width="9" style="314"/>
    <col min="3067" max="3067" width="12" style="314" customWidth="1"/>
    <col min="3068" max="3068" width="8.125" style="314" bestFit="1" customWidth="1"/>
    <col min="3069" max="3069" width="40.75" style="314" bestFit="1" customWidth="1"/>
    <col min="3070" max="3070" width="11.75" style="314" bestFit="1" customWidth="1"/>
    <col min="3071" max="3071" width="11.25" style="314" bestFit="1" customWidth="1"/>
    <col min="3072" max="3072" width="13" style="314" bestFit="1" customWidth="1"/>
    <col min="3073" max="3322" width="9" style="314"/>
    <col min="3323" max="3323" width="12" style="314" customWidth="1"/>
    <col min="3324" max="3324" width="8.125" style="314" bestFit="1" customWidth="1"/>
    <col min="3325" max="3325" width="40.75" style="314" bestFit="1" customWidth="1"/>
    <col min="3326" max="3326" width="11.75" style="314" bestFit="1" customWidth="1"/>
    <col min="3327" max="3327" width="11.25" style="314" bestFit="1" customWidth="1"/>
    <col min="3328" max="3328" width="13" style="314" bestFit="1" customWidth="1"/>
    <col min="3329" max="3578" width="9" style="314"/>
    <col min="3579" max="3579" width="12" style="314" customWidth="1"/>
    <col min="3580" max="3580" width="8.125" style="314" bestFit="1" customWidth="1"/>
    <col min="3581" max="3581" width="40.75" style="314" bestFit="1" customWidth="1"/>
    <col min="3582" max="3582" width="11.75" style="314" bestFit="1" customWidth="1"/>
    <col min="3583" max="3583" width="11.25" style="314" bestFit="1" customWidth="1"/>
    <col min="3584" max="3584" width="13" style="314" bestFit="1" customWidth="1"/>
    <col min="3585" max="3834" width="9" style="314"/>
    <col min="3835" max="3835" width="12" style="314" customWidth="1"/>
    <col min="3836" max="3836" width="8.125" style="314" bestFit="1" customWidth="1"/>
    <col min="3837" max="3837" width="40.75" style="314" bestFit="1" customWidth="1"/>
    <col min="3838" max="3838" width="11.75" style="314" bestFit="1" customWidth="1"/>
    <col min="3839" max="3839" width="11.25" style="314" bestFit="1" customWidth="1"/>
    <col min="3840" max="3840" width="13" style="314" bestFit="1" customWidth="1"/>
    <col min="3841" max="4090" width="9" style="314"/>
    <col min="4091" max="4091" width="12" style="314" customWidth="1"/>
    <col min="4092" max="4092" width="8.125" style="314" bestFit="1" customWidth="1"/>
    <col min="4093" max="4093" width="40.75" style="314" bestFit="1" customWidth="1"/>
    <col min="4094" max="4094" width="11.75" style="314" bestFit="1" customWidth="1"/>
    <col min="4095" max="4095" width="11.25" style="314" bestFit="1" customWidth="1"/>
    <col min="4096" max="4096" width="13" style="314" bestFit="1" customWidth="1"/>
    <col min="4097" max="4346" width="9" style="314"/>
    <col min="4347" max="4347" width="12" style="314" customWidth="1"/>
    <col min="4348" max="4348" width="8.125" style="314" bestFit="1" customWidth="1"/>
    <col min="4349" max="4349" width="40.75" style="314" bestFit="1" customWidth="1"/>
    <col min="4350" max="4350" width="11.75" style="314" bestFit="1" customWidth="1"/>
    <col min="4351" max="4351" width="11.25" style="314" bestFit="1" customWidth="1"/>
    <col min="4352" max="4352" width="13" style="314" bestFit="1" customWidth="1"/>
    <col min="4353" max="4602" width="9" style="314"/>
    <col min="4603" max="4603" width="12" style="314" customWidth="1"/>
    <col min="4604" max="4604" width="8.125" style="314" bestFit="1" customWidth="1"/>
    <col min="4605" max="4605" width="40.75" style="314" bestFit="1" customWidth="1"/>
    <col min="4606" max="4606" width="11.75" style="314" bestFit="1" customWidth="1"/>
    <col min="4607" max="4607" width="11.25" style="314" bestFit="1" customWidth="1"/>
    <col min="4608" max="4608" width="13" style="314" bestFit="1" customWidth="1"/>
    <col min="4609" max="4858" width="9" style="314"/>
    <col min="4859" max="4859" width="12" style="314" customWidth="1"/>
    <col min="4860" max="4860" width="8.125" style="314" bestFit="1" customWidth="1"/>
    <col min="4861" max="4861" width="40.75" style="314" bestFit="1" customWidth="1"/>
    <col min="4862" max="4862" width="11.75" style="314" bestFit="1" customWidth="1"/>
    <col min="4863" max="4863" width="11.25" style="314" bestFit="1" customWidth="1"/>
    <col min="4864" max="4864" width="13" style="314" bestFit="1" customWidth="1"/>
    <col min="4865" max="5114" width="9" style="314"/>
    <col min="5115" max="5115" width="12" style="314" customWidth="1"/>
    <col min="5116" max="5116" width="8.125" style="314" bestFit="1" customWidth="1"/>
    <col min="5117" max="5117" width="40.75" style="314" bestFit="1" customWidth="1"/>
    <col min="5118" max="5118" width="11.75" style="314" bestFit="1" customWidth="1"/>
    <col min="5119" max="5119" width="11.25" style="314" bestFit="1" customWidth="1"/>
    <col min="5120" max="5120" width="13" style="314" bestFit="1" customWidth="1"/>
    <col min="5121" max="5370" width="9" style="314"/>
    <col min="5371" max="5371" width="12" style="314" customWidth="1"/>
    <col min="5372" max="5372" width="8.125" style="314" bestFit="1" customWidth="1"/>
    <col min="5373" max="5373" width="40.75" style="314" bestFit="1" customWidth="1"/>
    <col min="5374" max="5374" width="11.75" style="314" bestFit="1" customWidth="1"/>
    <col min="5375" max="5375" width="11.25" style="314" bestFit="1" customWidth="1"/>
    <col min="5376" max="5376" width="13" style="314" bestFit="1" customWidth="1"/>
    <col min="5377" max="5626" width="9" style="314"/>
    <col min="5627" max="5627" width="12" style="314" customWidth="1"/>
    <col min="5628" max="5628" width="8.125" style="314" bestFit="1" customWidth="1"/>
    <col min="5629" max="5629" width="40.75" style="314" bestFit="1" customWidth="1"/>
    <col min="5630" max="5630" width="11.75" style="314" bestFit="1" customWidth="1"/>
    <col min="5631" max="5631" width="11.25" style="314" bestFit="1" customWidth="1"/>
    <col min="5632" max="5632" width="13" style="314" bestFit="1" customWidth="1"/>
    <col min="5633" max="5882" width="9" style="314"/>
    <col min="5883" max="5883" width="12" style="314" customWidth="1"/>
    <col min="5884" max="5884" width="8.125" style="314" bestFit="1" customWidth="1"/>
    <col min="5885" max="5885" width="40.75" style="314" bestFit="1" customWidth="1"/>
    <col min="5886" max="5886" width="11.75" style="314" bestFit="1" customWidth="1"/>
    <col min="5887" max="5887" width="11.25" style="314" bestFit="1" customWidth="1"/>
    <col min="5888" max="5888" width="13" style="314" bestFit="1" customWidth="1"/>
    <col min="5889" max="6138" width="9" style="314"/>
    <col min="6139" max="6139" width="12" style="314" customWidth="1"/>
    <col min="6140" max="6140" width="8.125" style="314" bestFit="1" customWidth="1"/>
    <col min="6141" max="6141" width="40.75" style="314" bestFit="1" customWidth="1"/>
    <col min="6142" max="6142" width="11.75" style="314" bestFit="1" customWidth="1"/>
    <col min="6143" max="6143" width="11.25" style="314" bestFit="1" customWidth="1"/>
    <col min="6144" max="6144" width="13" style="314" bestFit="1" customWidth="1"/>
    <col min="6145" max="6394" width="9" style="314"/>
    <col min="6395" max="6395" width="12" style="314" customWidth="1"/>
    <col min="6396" max="6396" width="8.125" style="314" bestFit="1" customWidth="1"/>
    <col min="6397" max="6397" width="40.75" style="314" bestFit="1" customWidth="1"/>
    <col min="6398" max="6398" width="11.75" style="314" bestFit="1" customWidth="1"/>
    <col min="6399" max="6399" width="11.25" style="314" bestFit="1" customWidth="1"/>
    <col min="6400" max="6400" width="13" style="314" bestFit="1" customWidth="1"/>
    <col min="6401" max="6650" width="9" style="314"/>
    <col min="6651" max="6651" width="12" style="314" customWidth="1"/>
    <col min="6652" max="6652" width="8.125" style="314" bestFit="1" customWidth="1"/>
    <col min="6653" max="6653" width="40.75" style="314" bestFit="1" customWidth="1"/>
    <col min="6654" max="6654" width="11.75" style="314" bestFit="1" customWidth="1"/>
    <col min="6655" max="6655" width="11.25" style="314" bestFit="1" customWidth="1"/>
    <col min="6656" max="6656" width="13" style="314" bestFit="1" customWidth="1"/>
    <col min="6657" max="6906" width="9" style="314"/>
    <col min="6907" max="6907" width="12" style="314" customWidth="1"/>
    <col min="6908" max="6908" width="8.125" style="314" bestFit="1" customWidth="1"/>
    <col min="6909" max="6909" width="40.75" style="314" bestFit="1" customWidth="1"/>
    <col min="6910" max="6910" width="11.75" style="314" bestFit="1" customWidth="1"/>
    <col min="6911" max="6911" width="11.25" style="314" bestFit="1" customWidth="1"/>
    <col min="6912" max="6912" width="13" style="314" bestFit="1" customWidth="1"/>
    <col min="6913" max="7162" width="9" style="314"/>
    <col min="7163" max="7163" width="12" style="314" customWidth="1"/>
    <col min="7164" max="7164" width="8.125" style="314" bestFit="1" customWidth="1"/>
    <col min="7165" max="7165" width="40.75" style="314" bestFit="1" customWidth="1"/>
    <col min="7166" max="7166" width="11.75" style="314" bestFit="1" customWidth="1"/>
    <col min="7167" max="7167" width="11.25" style="314" bestFit="1" customWidth="1"/>
    <col min="7168" max="7168" width="13" style="314" bestFit="1" customWidth="1"/>
    <col min="7169" max="7418" width="9" style="314"/>
    <col min="7419" max="7419" width="12" style="314" customWidth="1"/>
    <col min="7420" max="7420" width="8.125" style="314" bestFit="1" customWidth="1"/>
    <col min="7421" max="7421" width="40.75" style="314" bestFit="1" customWidth="1"/>
    <col min="7422" max="7422" width="11.75" style="314" bestFit="1" customWidth="1"/>
    <col min="7423" max="7423" width="11.25" style="314" bestFit="1" customWidth="1"/>
    <col min="7424" max="7424" width="13" style="314" bestFit="1" customWidth="1"/>
    <col min="7425" max="7674" width="9" style="314"/>
    <col min="7675" max="7675" width="12" style="314" customWidth="1"/>
    <col min="7676" max="7676" width="8.125" style="314" bestFit="1" customWidth="1"/>
    <col min="7677" max="7677" width="40.75" style="314" bestFit="1" customWidth="1"/>
    <col min="7678" max="7678" width="11.75" style="314" bestFit="1" customWidth="1"/>
    <col min="7679" max="7679" width="11.25" style="314" bestFit="1" customWidth="1"/>
    <col min="7680" max="7680" width="13" style="314" bestFit="1" customWidth="1"/>
    <col min="7681" max="7930" width="9" style="314"/>
    <col min="7931" max="7931" width="12" style="314" customWidth="1"/>
    <col min="7932" max="7932" width="8.125" style="314" bestFit="1" customWidth="1"/>
    <col min="7933" max="7933" width="40.75" style="314" bestFit="1" customWidth="1"/>
    <col min="7934" max="7934" width="11.75" style="314" bestFit="1" customWidth="1"/>
    <col min="7935" max="7935" width="11.25" style="314" bestFit="1" customWidth="1"/>
    <col min="7936" max="7936" width="13" style="314" bestFit="1" customWidth="1"/>
    <col min="7937" max="8186" width="9" style="314"/>
    <col min="8187" max="8187" width="12" style="314" customWidth="1"/>
    <col min="8188" max="8188" width="8.125" style="314" bestFit="1" customWidth="1"/>
    <col min="8189" max="8189" width="40.75" style="314" bestFit="1" customWidth="1"/>
    <col min="8190" max="8190" width="11.75" style="314" bestFit="1" customWidth="1"/>
    <col min="8191" max="8191" width="11.25" style="314" bestFit="1" customWidth="1"/>
    <col min="8192" max="8192" width="13" style="314" bestFit="1" customWidth="1"/>
    <col min="8193" max="8442" width="9" style="314"/>
    <col min="8443" max="8443" width="12" style="314" customWidth="1"/>
    <col min="8444" max="8444" width="8.125" style="314" bestFit="1" customWidth="1"/>
    <col min="8445" max="8445" width="40.75" style="314" bestFit="1" customWidth="1"/>
    <col min="8446" max="8446" width="11.75" style="314" bestFit="1" customWidth="1"/>
    <col min="8447" max="8447" width="11.25" style="314" bestFit="1" customWidth="1"/>
    <col min="8448" max="8448" width="13" style="314" bestFit="1" customWidth="1"/>
    <col min="8449" max="8698" width="9" style="314"/>
    <col min="8699" max="8699" width="12" style="314" customWidth="1"/>
    <col min="8700" max="8700" width="8.125" style="314" bestFit="1" customWidth="1"/>
    <col min="8701" max="8701" width="40.75" style="314" bestFit="1" customWidth="1"/>
    <col min="8702" max="8702" width="11.75" style="314" bestFit="1" customWidth="1"/>
    <col min="8703" max="8703" width="11.25" style="314" bestFit="1" customWidth="1"/>
    <col min="8704" max="8704" width="13" style="314" bestFit="1" customWidth="1"/>
    <col min="8705" max="8954" width="9" style="314"/>
    <col min="8955" max="8955" width="12" style="314" customWidth="1"/>
    <col min="8956" max="8956" width="8.125" style="314" bestFit="1" customWidth="1"/>
    <col min="8957" max="8957" width="40.75" style="314" bestFit="1" customWidth="1"/>
    <col min="8958" max="8958" width="11.75" style="314" bestFit="1" customWidth="1"/>
    <col min="8959" max="8959" width="11.25" style="314" bestFit="1" customWidth="1"/>
    <col min="8960" max="8960" width="13" style="314" bestFit="1" customWidth="1"/>
    <col min="8961" max="9210" width="9" style="314"/>
    <col min="9211" max="9211" width="12" style="314" customWidth="1"/>
    <col min="9212" max="9212" width="8.125" style="314" bestFit="1" customWidth="1"/>
    <col min="9213" max="9213" width="40.75" style="314" bestFit="1" customWidth="1"/>
    <col min="9214" max="9214" width="11.75" style="314" bestFit="1" customWidth="1"/>
    <col min="9215" max="9215" width="11.25" style="314" bestFit="1" customWidth="1"/>
    <col min="9216" max="9216" width="13" style="314" bestFit="1" customWidth="1"/>
    <col min="9217" max="9466" width="9" style="314"/>
    <col min="9467" max="9467" width="12" style="314" customWidth="1"/>
    <col min="9468" max="9468" width="8.125" style="314" bestFit="1" customWidth="1"/>
    <col min="9469" max="9469" width="40.75" style="314" bestFit="1" customWidth="1"/>
    <col min="9470" max="9470" width="11.75" style="314" bestFit="1" customWidth="1"/>
    <col min="9471" max="9471" width="11.25" style="314" bestFit="1" customWidth="1"/>
    <col min="9472" max="9472" width="13" style="314" bestFit="1" customWidth="1"/>
    <col min="9473" max="9722" width="9" style="314"/>
    <col min="9723" max="9723" width="12" style="314" customWidth="1"/>
    <col min="9724" max="9724" width="8.125" style="314" bestFit="1" customWidth="1"/>
    <col min="9725" max="9725" width="40.75" style="314" bestFit="1" customWidth="1"/>
    <col min="9726" max="9726" width="11.75" style="314" bestFit="1" customWidth="1"/>
    <col min="9727" max="9727" width="11.25" style="314" bestFit="1" customWidth="1"/>
    <col min="9728" max="9728" width="13" style="314" bestFit="1" customWidth="1"/>
    <col min="9729" max="9978" width="9" style="314"/>
    <col min="9979" max="9979" width="12" style="314" customWidth="1"/>
    <col min="9980" max="9980" width="8.125" style="314" bestFit="1" customWidth="1"/>
    <col min="9981" max="9981" width="40.75" style="314" bestFit="1" customWidth="1"/>
    <col min="9982" max="9982" width="11.75" style="314" bestFit="1" customWidth="1"/>
    <col min="9983" max="9983" width="11.25" style="314" bestFit="1" customWidth="1"/>
    <col min="9984" max="9984" width="13" style="314" bestFit="1" customWidth="1"/>
    <col min="9985" max="10234" width="9" style="314"/>
    <col min="10235" max="10235" width="12" style="314" customWidth="1"/>
    <col min="10236" max="10236" width="8.125" style="314" bestFit="1" customWidth="1"/>
    <col min="10237" max="10237" width="40.75" style="314" bestFit="1" customWidth="1"/>
    <col min="10238" max="10238" width="11.75" style="314" bestFit="1" customWidth="1"/>
    <col min="10239" max="10239" width="11.25" style="314" bestFit="1" customWidth="1"/>
    <col min="10240" max="10240" width="13" style="314" bestFit="1" customWidth="1"/>
    <col min="10241" max="10490" width="9" style="314"/>
    <col min="10491" max="10491" width="12" style="314" customWidth="1"/>
    <col min="10492" max="10492" width="8.125" style="314" bestFit="1" customWidth="1"/>
    <col min="10493" max="10493" width="40.75" style="314" bestFit="1" customWidth="1"/>
    <col min="10494" max="10494" width="11.75" style="314" bestFit="1" customWidth="1"/>
    <col min="10495" max="10495" width="11.25" style="314" bestFit="1" customWidth="1"/>
    <col min="10496" max="10496" width="13" style="314" bestFit="1" customWidth="1"/>
    <col min="10497" max="10746" width="9" style="314"/>
    <col min="10747" max="10747" width="12" style="314" customWidth="1"/>
    <col min="10748" max="10748" width="8.125" style="314" bestFit="1" customWidth="1"/>
    <col min="10749" max="10749" width="40.75" style="314" bestFit="1" customWidth="1"/>
    <col min="10750" max="10750" width="11.75" style="314" bestFit="1" customWidth="1"/>
    <col min="10751" max="10751" width="11.25" style="314" bestFit="1" customWidth="1"/>
    <col min="10752" max="10752" width="13" style="314" bestFit="1" customWidth="1"/>
    <col min="10753" max="11002" width="9" style="314"/>
    <col min="11003" max="11003" width="12" style="314" customWidth="1"/>
    <col min="11004" max="11004" width="8.125" style="314" bestFit="1" customWidth="1"/>
    <col min="11005" max="11005" width="40.75" style="314" bestFit="1" customWidth="1"/>
    <col min="11006" max="11006" width="11.75" style="314" bestFit="1" customWidth="1"/>
    <col min="11007" max="11007" width="11.25" style="314" bestFit="1" customWidth="1"/>
    <col min="11008" max="11008" width="13" style="314" bestFit="1" customWidth="1"/>
    <col min="11009" max="11258" width="9" style="314"/>
    <col min="11259" max="11259" width="12" style="314" customWidth="1"/>
    <col min="11260" max="11260" width="8.125" style="314" bestFit="1" customWidth="1"/>
    <col min="11261" max="11261" width="40.75" style="314" bestFit="1" customWidth="1"/>
    <col min="11262" max="11262" width="11.75" style="314" bestFit="1" customWidth="1"/>
    <col min="11263" max="11263" width="11.25" style="314" bestFit="1" customWidth="1"/>
    <col min="11264" max="11264" width="13" style="314" bestFit="1" customWidth="1"/>
    <col min="11265" max="11514" width="9" style="314"/>
    <col min="11515" max="11515" width="12" style="314" customWidth="1"/>
    <col min="11516" max="11516" width="8.125" style="314" bestFit="1" customWidth="1"/>
    <col min="11517" max="11517" width="40.75" style="314" bestFit="1" customWidth="1"/>
    <col min="11518" max="11518" width="11.75" style="314" bestFit="1" customWidth="1"/>
    <col min="11519" max="11519" width="11.25" style="314" bestFit="1" customWidth="1"/>
    <col min="11520" max="11520" width="13" style="314" bestFit="1" customWidth="1"/>
    <col min="11521" max="11770" width="9" style="314"/>
    <col min="11771" max="11771" width="12" style="314" customWidth="1"/>
    <col min="11772" max="11772" width="8.125" style="314" bestFit="1" customWidth="1"/>
    <col min="11773" max="11773" width="40.75" style="314" bestFit="1" customWidth="1"/>
    <col min="11774" max="11774" width="11.75" style="314" bestFit="1" customWidth="1"/>
    <col min="11775" max="11775" width="11.25" style="314" bestFit="1" customWidth="1"/>
    <col min="11776" max="11776" width="13" style="314" bestFit="1" customWidth="1"/>
    <col min="11777" max="12026" width="9" style="314"/>
    <col min="12027" max="12027" width="12" style="314" customWidth="1"/>
    <col min="12028" max="12028" width="8.125" style="314" bestFit="1" customWidth="1"/>
    <col min="12029" max="12029" width="40.75" style="314" bestFit="1" customWidth="1"/>
    <col min="12030" max="12030" width="11.75" style="314" bestFit="1" customWidth="1"/>
    <col min="12031" max="12031" width="11.25" style="314" bestFit="1" customWidth="1"/>
    <col min="12032" max="12032" width="13" style="314" bestFit="1" customWidth="1"/>
    <col min="12033" max="12282" width="9" style="314"/>
    <col min="12283" max="12283" width="12" style="314" customWidth="1"/>
    <col min="12284" max="12284" width="8.125" style="314" bestFit="1" customWidth="1"/>
    <col min="12285" max="12285" width="40.75" style="314" bestFit="1" customWidth="1"/>
    <col min="12286" max="12286" width="11.75" style="314" bestFit="1" customWidth="1"/>
    <col min="12287" max="12287" width="11.25" style="314" bestFit="1" customWidth="1"/>
    <col min="12288" max="12288" width="13" style="314" bestFit="1" customWidth="1"/>
    <col min="12289" max="12538" width="9" style="314"/>
    <col min="12539" max="12539" width="12" style="314" customWidth="1"/>
    <col min="12540" max="12540" width="8.125" style="314" bestFit="1" customWidth="1"/>
    <col min="12541" max="12541" width="40.75" style="314" bestFit="1" customWidth="1"/>
    <col min="12542" max="12542" width="11.75" style="314" bestFit="1" customWidth="1"/>
    <col min="12543" max="12543" width="11.25" style="314" bestFit="1" customWidth="1"/>
    <col min="12544" max="12544" width="13" style="314" bestFit="1" customWidth="1"/>
    <col min="12545" max="12794" width="9" style="314"/>
    <col min="12795" max="12795" width="12" style="314" customWidth="1"/>
    <col min="12796" max="12796" width="8.125" style="314" bestFit="1" customWidth="1"/>
    <col min="12797" max="12797" width="40.75" style="314" bestFit="1" customWidth="1"/>
    <col min="12798" max="12798" width="11.75" style="314" bestFit="1" customWidth="1"/>
    <col min="12799" max="12799" width="11.25" style="314" bestFit="1" customWidth="1"/>
    <col min="12800" max="12800" width="13" style="314" bestFit="1" customWidth="1"/>
    <col min="12801" max="13050" width="9" style="314"/>
    <col min="13051" max="13051" width="12" style="314" customWidth="1"/>
    <col min="13052" max="13052" width="8.125" style="314" bestFit="1" customWidth="1"/>
    <col min="13053" max="13053" width="40.75" style="314" bestFit="1" customWidth="1"/>
    <col min="13054" max="13054" width="11.75" style="314" bestFit="1" customWidth="1"/>
    <col min="13055" max="13055" width="11.25" style="314" bestFit="1" customWidth="1"/>
    <col min="13056" max="13056" width="13" style="314" bestFit="1" customWidth="1"/>
    <col min="13057" max="13306" width="9" style="314"/>
    <col min="13307" max="13307" width="12" style="314" customWidth="1"/>
    <col min="13308" max="13308" width="8.125" style="314" bestFit="1" customWidth="1"/>
    <col min="13309" max="13309" width="40.75" style="314" bestFit="1" customWidth="1"/>
    <col min="13310" max="13310" width="11.75" style="314" bestFit="1" customWidth="1"/>
    <col min="13311" max="13311" width="11.25" style="314" bestFit="1" customWidth="1"/>
    <col min="13312" max="13312" width="13" style="314" bestFit="1" customWidth="1"/>
    <col min="13313" max="13562" width="9" style="314"/>
    <col min="13563" max="13563" width="12" style="314" customWidth="1"/>
    <col min="13564" max="13564" width="8.125" style="314" bestFit="1" customWidth="1"/>
    <col min="13565" max="13565" width="40.75" style="314" bestFit="1" customWidth="1"/>
    <col min="13566" max="13566" width="11.75" style="314" bestFit="1" customWidth="1"/>
    <col min="13567" max="13567" width="11.25" style="314" bestFit="1" customWidth="1"/>
    <col min="13568" max="13568" width="13" style="314" bestFit="1" customWidth="1"/>
    <col min="13569" max="13818" width="9" style="314"/>
    <col min="13819" max="13819" width="12" style="314" customWidth="1"/>
    <col min="13820" max="13820" width="8.125" style="314" bestFit="1" customWidth="1"/>
    <col min="13821" max="13821" width="40.75" style="314" bestFit="1" customWidth="1"/>
    <col min="13822" max="13822" width="11.75" style="314" bestFit="1" customWidth="1"/>
    <col min="13823" max="13823" width="11.25" style="314" bestFit="1" customWidth="1"/>
    <col min="13824" max="13824" width="13" style="314" bestFit="1" customWidth="1"/>
    <col min="13825" max="14074" width="9" style="314"/>
    <col min="14075" max="14075" width="12" style="314" customWidth="1"/>
    <col min="14076" max="14076" width="8.125" style="314" bestFit="1" customWidth="1"/>
    <col min="14077" max="14077" width="40.75" style="314" bestFit="1" customWidth="1"/>
    <col min="14078" max="14078" width="11.75" style="314" bestFit="1" customWidth="1"/>
    <col min="14079" max="14079" width="11.25" style="314" bestFit="1" customWidth="1"/>
    <col min="14080" max="14080" width="13" style="314" bestFit="1" customWidth="1"/>
    <col min="14081" max="14330" width="9" style="314"/>
    <col min="14331" max="14331" width="12" style="314" customWidth="1"/>
    <col min="14332" max="14332" width="8.125" style="314" bestFit="1" customWidth="1"/>
    <col min="14333" max="14333" width="40.75" style="314" bestFit="1" customWidth="1"/>
    <col min="14334" max="14334" width="11.75" style="314" bestFit="1" customWidth="1"/>
    <col min="14335" max="14335" width="11.25" style="314" bestFit="1" customWidth="1"/>
    <col min="14336" max="14336" width="13" style="314" bestFit="1" customWidth="1"/>
    <col min="14337" max="14586" width="9" style="314"/>
    <col min="14587" max="14587" width="12" style="314" customWidth="1"/>
    <col min="14588" max="14588" width="8.125" style="314" bestFit="1" customWidth="1"/>
    <col min="14589" max="14589" width="40.75" style="314" bestFit="1" customWidth="1"/>
    <col min="14590" max="14590" width="11.75" style="314" bestFit="1" customWidth="1"/>
    <col min="14591" max="14591" width="11.25" style="314" bestFit="1" customWidth="1"/>
    <col min="14592" max="14592" width="13" style="314" bestFit="1" customWidth="1"/>
    <col min="14593" max="14842" width="9" style="314"/>
    <col min="14843" max="14843" width="12" style="314" customWidth="1"/>
    <col min="14844" max="14844" width="8.125" style="314" bestFit="1" customWidth="1"/>
    <col min="14845" max="14845" width="40.75" style="314" bestFit="1" customWidth="1"/>
    <col min="14846" max="14846" width="11.75" style="314" bestFit="1" customWidth="1"/>
    <col min="14847" max="14847" width="11.25" style="314" bestFit="1" customWidth="1"/>
    <col min="14848" max="14848" width="13" style="314" bestFit="1" customWidth="1"/>
    <col min="14849" max="15098" width="9" style="314"/>
    <col min="15099" max="15099" width="12" style="314" customWidth="1"/>
    <col min="15100" max="15100" width="8.125" style="314" bestFit="1" customWidth="1"/>
    <col min="15101" max="15101" width="40.75" style="314" bestFit="1" customWidth="1"/>
    <col min="15102" max="15102" width="11.75" style="314" bestFit="1" customWidth="1"/>
    <col min="15103" max="15103" width="11.25" style="314" bestFit="1" customWidth="1"/>
    <col min="15104" max="15104" width="13" style="314" bestFit="1" customWidth="1"/>
    <col min="15105" max="15354" width="9" style="314"/>
    <col min="15355" max="15355" width="12" style="314" customWidth="1"/>
    <col min="15356" max="15356" width="8.125" style="314" bestFit="1" customWidth="1"/>
    <col min="15357" max="15357" width="40.75" style="314" bestFit="1" customWidth="1"/>
    <col min="15358" max="15358" width="11.75" style="314" bestFit="1" customWidth="1"/>
    <col min="15359" max="15359" width="11.25" style="314" bestFit="1" customWidth="1"/>
    <col min="15360" max="15360" width="13" style="314" bestFit="1" customWidth="1"/>
    <col min="15361" max="15610" width="9" style="314"/>
    <col min="15611" max="15611" width="12" style="314" customWidth="1"/>
    <col min="15612" max="15612" width="8.125" style="314" bestFit="1" customWidth="1"/>
    <col min="15613" max="15613" width="40.75" style="314" bestFit="1" customWidth="1"/>
    <col min="15614" max="15614" width="11.75" style="314" bestFit="1" customWidth="1"/>
    <col min="15615" max="15615" width="11.25" style="314" bestFit="1" customWidth="1"/>
    <col min="15616" max="15616" width="13" style="314" bestFit="1" customWidth="1"/>
    <col min="15617" max="15866" width="9" style="314"/>
    <col min="15867" max="15867" width="12" style="314" customWidth="1"/>
    <col min="15868" max="15868" width="8.125" style="314" bestFit="1" customWidth="1"/>
    <col min="15869" max="15869" width="40.75" style="314" bestFit="1" customWidth="1"/>
    <col min="15870" max="15870" width="11.75" style="314" bestFit="1" customWidth="1"/>
    <col min="15871" max="15871" width="11.25" style="314" bestFit="1" customWidth="1"/>
    <col min="15872" max="15872" width="13" style="314" bestFit="1" customWidth="1"/>
    <col min="15873" max="16122" width="9" style="314"/>
    <col min="16123" max="16123" width="12" style="314" customWidth="1"/>
    <col min="16124" max="16124" width="8.125" style="314" bestFit="1" customWidth="1"/>
    <col min="16125" max="16125" width="40.75" style="314" bestFit="1" customWidth="1"/>
    <col min="16126" max="16126" width="11.75" style="314" bestFit="1" customWidth="1"/>
    <col min="16127" max="16127" width="11.25" style="314" bestFit="1" customWidth="1"/>
    <col min="16128" max="16128" width="13" style="314" bestFit="1" customWidth="1"/>
    <col min="16129" max="16379" width="9" style="314"/>
    <col min="16380" max="16384" width="9" style="314" customWidth="1"/>
  </cols>
  <sheetData>
    <row r="1" spans="1:13" s="133" customFormat="1" ht="15.75">
      <c r="A1" s="1156"/>
      <c r="C1" s="44"/>
      <c r="D1" s="43"/>
      <c r="E1" s="190"/>
      <c r="G1" s="311"/>
      <c r="H1" s="311"/>
      <c r="I1" s="311"/>
    </row>
    <row r="2" spans="1:13" s="135" customFormat="1" ht="15">
      <c r="A2" s="911"/>
      <c r="B2" s="44"/>
      <c r="C2" s="44"/>
      <c r="D2" s="44"/>
      <c r="F2" s="44"/>
      <c r="G2" s="313"/>
      <c r="H2" s="313"/>
      <c r="I2" s="313"/>
    </row>
    <row r="3" spans="1:13" s="135" customFormat="1">
      <c r="A3" s="911"/>
      <c r="G3" s="313"/>
      <c r="H3" s="313"/>
      <c r="I3" s="313"/>
    </row>
    <row r="4" spans="1:13" s="135" customFormat="1" ht="18">
      <c r="A4" s="912"/>
      <c r="B4" s="137"/>
      <c r="C4" s="137"/>
      <c r="D4" s="137"/>
      <c r="E4" s="137"/>
      <c r="F4" s="137"/>
      <c r="G4" s="316"/>
      <c r="H4" s="316"/>
      <c r="I4" s="316"/>
    </row>
    <row r="5" spans="1:13" s="135" customFormat="1" ht="18">
      <c r="A5" s="1630" t="s">
        <v>87</v>
      </c>
      <c r="B5" s="1630"/>
      <c r="C5" s="1630"/>
      <c r="D5" s="1630"/>
      <c r="E5" s="1630"/>
      <c r="F5" s="1630"/>
      <c r="G5" s="1630"/>
      <c r="H5" s="1630"/>
      <c r="I5" s="1630"/>
      <c r="J5" s="43"/>
    </row>
    <row r="6" spans="1:13" s="135" customFormat="1" ht="18">
      <c r="A6" s="1630" t="s">
        <v>88</v>
      </c>
      <c r="B6" s="1630"/>
      <c r="C6" s="1630"/>
      <c r="D6" s="1630"/>
      <c r="E6" s="1630"/>
      <c r="F6" s="1630"/>
      <c r="G6" s="1630"/>
      <c r="H6" s="1630"/>
      <c r="I6" s="1630"/>
      <c r="J6" s="140"/>
    </row>
    <row r="7" spans="1:13" s="135" customFormat="1" ht="18">
      <c r="A7" s="1628" t="str">
        <f>SUMMARY!A7</f>
        <v>YEAR ENDING DECEMBER 31, ____</v>
      </c>
      <c r="B7" s="1628"/>
      <c r="C7" s="1628"/>
      <c r="D7" s="1628"/>
      <c r="E7" s="1628"/>
      <c r="F7" s="1628"/>
      <c r="G7" s="1628"/>
      <c r="H7" s="1628"/>
      <c r="I7" s="1628"/>
      <c r="J7" s="43"/>
    </row>
    <row r="8" spans="1:13" s="135" customFormat="1" ht="18">
      <c r="A8" s="912"/>
      <c r="B8" s="315"/>
      <c r="C8" s="315"/>
      <c r="D8" s="315"/>
      <c r="E8" s="315"/>
      <c r="F8" s="318"/>
      <c r="G8" s="316"/>
      <c r="H8" s="316"/>
      <c r="I8" s="316"/>
    </row>
    <row r="9" spans="1:13" s="135" customFormat="1" ht="15.75">
      <c r="A9" s="1635" t="s">
        <v>1501</v>
      </c>
      <c r="B9" s="1635"/>
      <c r="C9" s="1635"/>
      <c r="D9" s="1635"/>
      <c r="E9" s="1635"/>
      <c r="F9" s="1635"/>
      <c r="G9" s="1635"/>
      <c r="H9" s="1635"/>
      <c r="I9" s="1635"/>
    </row>
    <row r="10" spans="1:13" s="135" customFormat="1" ht="15.75">
      <c r="A10" s="1635" t="s">
        <v>1502</v>
      </c>
      <c r="B10" s="1635"/>
      <c r="C10" s="1635"/>
      <c r="D10" s="1635"/>
      <c r="E10" s="1635"/>
      <c r="F10" s="1635"/>
      <c r="G10" s="1635"/>
      <c r="H10" s="1635"/>
      <c r="I10" s="1635"/>
    </row>
    <row r="11" spans="1:13" s="135" customFormat="1" ht="15" customHeight="1">
      <c r="A11" s="693"/>
      <c r="B11" s="319"/>
      <c r="C11" s="319"/>
      <c r="D11" s="319"/>
      <c r="E11" s="320"/>
      <c r="F11" s="141"/>
      <c r="G11" s="141"/>
      <c r="H11" s="141"/>
      <c r="I11" s="141"/>
      <c r="J11" s="321"/>
      <c r="K11" s="314"/>
      <c r="L11" s="44"/>
      <c r="M11" s="44"/>
    </row>
    <row r="12" spans="1:13" s="44" customFormat="1" ht="15" customHeight="1">
      <c r="A12" s="1144"/>
      <c r="E12" s="43"/>
      <c r="F12" s="1673" t="s">
        <v>326</v>
      </c>
      <c r="G12" s="1674"/>
      <c r="H12" s="1674"/>
      <c r="I12" s="1675"/>
      <c r="J12" s="311"/>
      <c r="K12" s="312"/>
    </row>
    <row r="13" spans="1:13" s="44" customFormat="1" ht="15.75">
      <c r="A13" s="1144"/>
      <c r="F13" s="1287" t="s">
        <v>335</v>
      </c>
      <c r="G13" s="1287" t="s">
        <v>336</v>
      </c>
      <c r="H13" s="1287" t="s">
        <v>337</v>
      </c>
      <c r="I13" s="1287" t="s">
        <v>260</v>
      </c>
      <c r="J13" s="311"/>
      <c r="K13" s="312"/>
    </row>
    <row r="14" spans="1:13" s="44" customFormat="1" ht="15.75">
      <c r="A14" s="1144"/>
      <c r="F14" s="1156" t="s">
        <v>1136</v>
      </c>
      <c r="H14" s="1156" t="s">
        <v>1136</v>
      </c>
      <c r="I14" s="1156"/>
      <c r="J14" s="311"/>
      <c r="K14" s="312"/>
    </row>
    <row r="15" spans="1:13" s="312" customFormat="1" ht="15.75">
      <c r="A15" s="913"/>
      <c r="F15" s="1156" t="s">
        <v>328</v>
      </c>
      <c r="G15" s="1324" t="s">
        <v>329</v>
      </c>
      <c r="H15" s="1324" t="s">
        <v>328</v>
      </c>
      <c r="I15" s="1324" t="s">
        <v>202</v>
      </c>
      <c r="J15" s="311"/>
      <c r="K15" s="44"/>
    </row>
    <row r="16" spans="1:13" s="312" customFormat="1" ht="16.5" thickBot="1">
      <c r="A16" s="914" t="s">
        <v>90</v>
      </c>
      <c r="B16" s="270" t="s">
        <v>1503</v>
      </c>
      <c r="C16" s="270" t="s">
        <v>1504</v>
      </c>
      <c r="D16" s="270"/>
      <c r="E16" s="270" t="s">
        <v>1505</v>
      </c>
      <c r="F16" s="270" t="s">
        <v>331</v>
      </c>
      <c r="G16" s="1325" t="s">
        <v>332</v>
      </c>
      <c r="H16" s="1325" t="s">
        <v>1506</v>
      </c>
      <c r="I16" s="1325" t="s">
        <v>334</v>
      </c>
      <c r="J16" s="322"/>
      <c r="K16" s="44"/>
    </row>
    <row r="17" spans="1:11" s="312" customFormat="1" ht="15">
      <c r="A17" s="1286" t="s">
        <v>147</v>
      </c>
      <c r="B17" s="323"/>
      <c r="C17" s="324"/>
      <c r="D17" s="1541"/>
      <c r="E17" s="325"/>
      <c r="F17" s="151"/>
      <c r="G17" s="151"/>
      <c r="H17" s="66">
        <f t="shared" ref="H17:H39" si="0">F17-G17</f>
        <v>0</v>
      </c>
      <c r="I17" s="151"/>
      <c r="J17" s="311"/>
      <c r="K17" s="44"/>
    </row>
    <row r="18" spans="1:11" s="312" customFormat="1" ht="15">
      <c r="A18" s="1286" t="s">
        <v>151</v>
      </c>
      <c r="B18" s="323"/>
      <c r="C18" s="324"/>
      <c r="D18" s="1541"/>
      <c r="E18" s="325"/>
      <c r="F18" s="151"/>
      <c r="G18" s="151"/>
      <c r="H18" s="66">
        <f t="shared" si="0"/>
        <v>0</v>
      </c>
      <c r="I18" s="151"/>
      <c r="J18" s="311"/>
      <c r="K18" s="44"/>
    </row>
    <row r="19" spans="1:11" s="312" customFormat="1" ht="15">
      <c r="A19" s="1286" t="s">
        <v>154</v>
      </c>
      <c r="B19" s="323"/>
      <c r="C19" s="324"/>
      <c r="D19" s="1541"/>
      <c r="E19" s="325"/>
      <c r="F19" s="151"/>
      <c r="G19" s="151"/>
      <c r="H19" s="66">
        <f t="shared" si="0"/>
        <v>0</v>
      </c>
      <c r="I19" s="151"/>
      <c r="J19" s="311"/>
      <c r="K19" s="44"/>
    </row>
    <row r="20" spans="1:11" s="312" customFormat="1" ht="15.75">
      <c r="A20" s="1286" t="s">
        <v>157</v>
      </c>
      <c r="B20" s="323"/>
      <c r="C20" s="324"/>
      <c r="D20" s="1541"/>
      <c r="E20" s="325"/>
      <c r="F20" s="151"/>
      <c r="G20" s="151"/>
      <c r="H20" s="66">
        <f t="shared" si="0"/>
        <v>0</v>
      </c>
      <c r="I20" s="151"/>
      <c r="J20" s="311"/>
      <c r="K20" s="43"/>
    </row>
    <row r="21" spans="1:11" s="312" customFormat="1" ht="15.75">
      <c r="A21" s="1286" t="s">
        <v>213</v>
      </c>
      <c r="B21" s="323"/>
      <c r="C21" s="324"/>
      <c r="D21" s="1541"/>
      <c r="E21" s="325"/>
      <c r="F21" s="151"/>
      <c r="G21" s="151"/>
      <c r="H21" s="66">
        <f t="shared" si="0"/>
        <v>0</v>
      </c>
      <c r="I21" s="151"/>
      <c r="J21" s="311"/>
      <c r="K21" s="43"/>
    </row>
    <row r="22" spans="1:11" s="312" customFormat="1" ht="15.75">
      <c r="A22" s="1286" t="s">
        <v>215</v>
      </c>
      <c r="B22" s="323"/>
      <c r="C22" s="324"/>
      <c r="D22" s="1541"/>
      <c r="E22" s="325"/>
      <c r="F22" s="151"/>
      <c r="G22" s="151"/>
      <c r="H22" s="66">
        <f t="shared" si="0"/>
        <v>0</v>
      </c>
      <c r="I22" s="151"/>
      <c r="J22" s="311"/>
      <c r="K22" s="43"/>
    </row>
    <row r="23" spans="1:11" s="312" customFormat="1" ht="15.75">
      <c r="A23" s="1286" t="s">
        <v>217</v>
      </c>
      <c r="B23" s="323"/>
      <c r="C23" s="324"/>
      <c r="D23" s="1541"/>
      <c r="E23" s="325"/>
      <c r="F23" s="151"/>
      <c r="G23" s="151"/>
      <c r="H23" s="66">
        <f t="shared" si="0"/>
        <v>0</v>
      </c>
      <c r="I23" s="151"/>
      <c r="J23" s="311"/>
      <c r="K23" s="43"/>
    </row>
    <row r="24" spans="1:11" s="312" customFormat="1" ht="15">
      <c r="A24" s="1286" t="s">
        <v>219</v>
      </c>
      <c r="B24" s="323"/>
      <c r="C24" s="324"/>
      <c r="D24" s="1541"/>
      <c r="E24" s="325"/>
      <c r="F24" s="151"/>
      <c r="G24" s="151"/>
      <c r="H24" s="66">
        <f t="shared" si="0"/>
        <v>0</v>
      </c>
      <c r="I24" s="151"/>
      <c r="J24" s="311"/>
      <c r="K24" s="44"/>
    </row>
    <row r="25" spans="1:11" s="312" customFormat="1" ht="15">
      <c r="A25" s="1286" t="s">
        <v>282</v>
      </c>
      <c r="B25" s="323"/>
      <c r="C25" s="324"/>
      <c r="D25" s="1541"/>
      <c r="E25" s="325"/>
      <c r="F25" s="151"/>
      <c r="G25" s="151"/>
      <c r="H25" s="66">
        <f t="shared" si="0"/>
        <v>0</v>
      </c>
      <c r="I25" s="151"/>
      <c r="J25" s="311"/>
      <c r="K25" s="44"/>
    </row>
    <row r="26" spans="1:11" s="312" customFormat="1" ht="15">
      <c r="A26" s="1286" t="s">
        <v>286</v>
      </c>
      <c r="B26" s="323"/>
      <c r="C26" s="324"/>
      <c r="D26" s="1541"/>
      <c r="E26" s="325"/>
      <c r="F26" s="151"/>
      <c r="G26" s="151"/>
      <c r="H26" s="66">
        <f t="shared" si="0"/>
        <v>0</v>
      </c>
      <c r="I26" s="151"/>
      <c r="J26" s="311"/>
      <c r="K26" s="44"/>
    </row>
    <row r="27" spans="1:11" s="312" customFormat="1" ht="15">
      <c r="A27" s="1286" t="s">
        <v>290</v>
      </c>
      <c r="B27" s="323"/>
      <c r="C27" s="324"/>
      <c r="D27" s="1541"/>
      <c r="E27" s="325"/>
      <c r="F27" s="151"/>
      <c r="G27" s="151"/>
      <c r="H27" s="66">
        <f t="shared" si="0"/>
        <v>0</v>
      </c>
      <c r="I27" s="151"/>
      <c r="J27" s="311"/>
      <c r="K27" s="44"/>
    </row>
    <row r="28" spans="1:11" s="312" customFormat="1" ht="15">
      <c r="A28" s="1286" t="s">
        <v>294</v>
      </c>
      <c r="B28" s="323"/>
      <c r="C28" s="324"/>
      <c r="D28" s="1541"/>
      <c r="E28" s="325"/>
      <c r="F28" s="151"/>
      <c r="G28" s="151"/>
      <c r="H28" s="66">
        <f t="shared" si="0"/>
        <v>0</v>
      </c>
      <c r="I28" s="151"/>
      <c r="J28" s="311"/>
      <c r="K28" s="44"/>
    </row>
    <row r="29" spans="1:11" s="312" customFormat="1" ht="15">
      <c r="A29" s="1286" t="s">
        <v>299</v>
      </c>
      <c r="B29" s="323"/>
      <c r="C29" s="324"/>
      <c r="D29" s="1541"/>
      <c r="E29" s="325"/>
      <c r="F29" s="151"/>
      <c r="G29" s="151"/>
      <c r="H29" s="66">
        <f t="shared" si="0"/>
        <v>0</v>
      </c>
      <c r="I29" s="151"/>
      <c r="J29" s="311"/>
      <c r="K29" s="44"/>
    </row>
    <row r="30" spans="1:11" s="312" customFormat="1" ht="15">
      <c r="A30" s="1286" t="s">
        <v>302</v>
      </c>
      <c r="B30" s="323"/>
      <c r="C30" s="324"/>
      <c r="D30" s="1541"/>
      <c r="E30" s="325"/>
      <c r="F30" s="151"/>
      <c r="G30" s="151"/>
      <c r="H30" s="66">
        <f t="shared" si="0"/>
        <v>0</v>
      </c>
      <c r="I30" s="151"/>
      <c r="J30" s="311"/>
      <c r="K30" s="44"/>
    </row>
    <row r="31" spans="1:11" s="312" customFormat="1" ht="15">
      <c r="A31" s="1286" t="s">
        <v>597</v>
      </c>
      <c r="B31" s="323"/>
      <c r="C31" s="324"/>
      <c r="D31" s="1541"/>
      <c r="E31" s="325"/>
      <c r="F31" s="151"/>
      <c r="G31" s="151"/>
      <c r="H31" s="66">
        <f t="shared" si="0"/>
        <v>0</v>
      </c>
      <c r="I31" s="151"/>
      <c r="J31" s="311"/>
    </row>
    <row r="32" spans="1:11" s="312" customFormat="1" ht="15">
      <c r="A32" s="1286" t="s">
        <v>949</v>
      </c>
      <c r="B32" s="323"/>
      <c r="C32" s="324"/>
      <c r="D32" s="1541"/>
      <c r="E32" s="325"/>
      <c r="F32" s="151"/>
      <c r="G32" s="151"/>
      <c r="H32" s="66">
        <f t="shared" si="0"/>
        <v>0</v>
      </c>
      <c r="I32" s="151"/>
      <c r="J32" s="311"/>
    </row>
    <row r="33" spans="1:10" s="312" customFormat="1" ht="15">
      <c r="A33" s="1286" t="s">
        <v>950</v>
      </c>
      <c r="B33" s="323"/>
      <c r="C33" s="324"/>
      <c r="D33" s="1541"/>
      <c r="E33" s="325"/>
      <c r="F33" s="151"/>
      <c r="G33" s="151"/>
      <c r="H33" s="66">
        <f t="shared" si="0"/>
        <v>0</v>
      </c>
      <c r="I33" s="151"/>
      <c r="J33" s="311"/>
    </row>
    <row r="34" spans="1:10" s="312" customFormat="1" ht="15">
      <c r="A34" s="1286" t="s">
        <v>951</v>
      </c>
      <c r="B34" s="323"/>
      <c r="C34" s="324"/>
      <c r="D34" s="1541"/>
      <c r="E34" s="325"/>
      <c r="F34" s="151"/>
      <c r="G34" s="151"/>
      <c r="H34" s="66">
        <f t="shared" si="0"/>
        <v>0</v>
      </c>
      <c r="I34" s="151"/>
      <c r="J34" s="311"/>
    </row>
    <row r="35" spans="1:10" s="312" customFormat="1" ht="15">
      <c r="A35" s="1286" t="s">
        <v>952</v>
      </c>
      <c r="B35" s="323"/>
      <c r="C35" s="324"/>
      <c r="D35" s="1541"/>
      <c r="E35" s="325"/>
      <c r="F35" s="151"/>
      <c r="G35" s="151"/>
      <c r="H35" s="66">
        <f t="shared" si="0"/>
        <v>0</v>
      </c>
      <c r="I35" s="151"/>
      <c r="J35" s="311"/>
    </row>
    <row r="36" spans="1:10" s="312" customFormat="1" ht="15">
      <c r="A36" s="1286" t="s">
        <v>953</v>
      </c>
      <c r="B36" s="323"/>
      <c r="C36" s="324"/>
      <c r="D36" s="1541"/>
      <c r="E36" s="325"/>
      <c r="F36" s="151"/>
      <c r="G36" s="151"/>
      <c r="H36" s="66">
        <f t="shared" si="0"/>
        <v>0</v>
      </c>
      <c r="I36" s="151"/>
      <c r="J36" s="311"/>
    </row>
    <row r="37" spans="1:10" s="312" customFormat="1" ht="15">
      <c r="A37" s="1286" t="s">
        <v>954</v>
      </c>
      <c r="B37" s="323"/>
      <c r="C37" s="324"/>
      <c r="D37" s="1541"/>
      <c r="E37" s="325"/>
      <c r="F37" s="151"/>
      <c r="G37" s="151"/>
      <c r="H37" s="66">
        <f t="shared" si="0"/>
        <v>0</v>
      </c>
      <c r="I37" s="151"/>
      <c r="J37" s="311"/>
    </row>
    <row r="38" spans="1:10" s="312" customFormat="1" ht="15">
      <c r="A38" s="1286" t="s">
        <v>955</v>
      </c>
      <c r="B38" s="323"/>
      <c r="C38" s="324"/>
      <c r="D38" s="1541"/>
      <c r="E38" s="325"/>
      <c r="F38" s="151"/>
      <c r="G38" s="151"/>
      <c r="H38" s="66">
        <f t="shared" si="0"/>
        <v>0</v>
      </c>
      <c r="I38" s="151"/>
      <c r="J38" s="311"/>
    </row>
    <row r="39" spans="1:10" s="312" customFormat="1" ht="15">
      <c r="A39" s="1286" t="s">
        <v>956</v>
      </c>
      <c r="B39" s="323"/>
      <c r="C39" s="324"/>
      <c r="D39" s="1541"/>
      <c r="E39" s="325"/>
      <c r="F39" s="151"/>
      <c r="G39" s="151"/>
      <c r="H39" s="66">
        <f t="shared" si="0"/>
        <v>0</v>
      </c>
      <c r="I39" s="151"/>
      <c r="J39" s="311"/>
    </row>
    <row r="40" spans="1:10" s="312" customFormat="1" ht="15">
      <c r="A40" s="1286" t="s">
        <v>126</v>
      </c>
      <c r="B40" s="323"/>
      <c r="C40" s="326" t="s">
        <v>126</v>
      </c>
      <c r="D40" s="1541"/>
      <c r="E40" s="326"/>
      <c r="F40" s="326"/>
      <c r="G40" s="326"/>
      <c r="H40" s="326"/>
      <c r="I40" s="326"/>
      <c r="J40" s="311"/>
    </row>
    <row r="41" spans="1:10" s="312" customFormat="1" ht="16.5" thickBot="1">
      <c r="A41" s="1286">
        <v>2</v>
      </c>
      <c r="C41" s="327"/>
      <c r="D41" s="327"/>
      <c r="E41" s="328" t="s">
        <v>1507</v>
      </c>
      <c r="F41" s="329">
        <f>SUM(F17:F40)</f>
        <v>0</v>
      </c>
      <c r="G41" s="329">
        <f t="shared" ref="G41:H41" si="1">SUM(G17:G40)</f>
        <v>0</v>
      </c>
      <c r="H41" s="329">
        <f t="shared" si="1"/>
        <v>0</v>
      </c>
      <c r="I41" s="329">
        <f>SUM(I17:I40)</f>
        <v>0</v>
      </c>
      <c r="J41" s="311"/>
    </row>
    <row r="42" spans="1:10" s="312" customFormat="1" ht="16.5" thickTop="1" thickBot="1">
      <c r="A42" s="1286"/>
      <c r="F42" s="330"/>
      <c r="G42" s="330"/>
      <c r="H42" s="330"/>
      <c r="I42" s="330"/>
      <c r="J42" s="311"/>
    </row>
    <row r="43" spans="1:10" s="312" customFormat="1" ht="16.5" thickBot="1">
      <c r="A43" s="1286">
        <f>+A41+1</f>
        <v>3</v>
      </c>
      <c r="E43" s="331" t="s">
        <v>1508</v>
      </c>
      <c r="F43" s="330"/>
      <c r="G43" s="332">
        <f>'WP-BE (Support)'!R79-'WP-BE (Support)'!F79</f>
        <v>0</v>
      </c>
      <c r="H43" s="330"/>
      <c r="I43" s="330"/>
      <c r="J43" s="311"/>
    </row>
    <row r="44" spans="1:10" s="929" customFormat="1" ht="15">
      <c r="A44" s="943"/>
      <c r="D44" s="1048"/>
    </row>
    <row r="45" spans="1:10" s="929" customFormat="1" ht="15">
      <c r="A45" s="943"/>
      <c r="D45" s="1048"/>
    </row>
    <row r="46" spans="1:10" s="929" customFormat="1" ht="15">
      <c r="A46" s="943"/>
      <c r="D46" s="1048"/>
    </row>
    <row r="47" spans="1:10" s="312" customFormat="1" ht="15.75">
      <c r="A47" s="915"/>
      <c r="B47" s="333"/>
      <c r="C47" s="333"/>
      <c r="D47" s="333"/>
      <c r="E47" s="333"/>
      <c r="F47" s="333"/>
      <c r="G47" s="333"/>
      <c r="H47" s="333"/>
      <c r="I47" s="333"/>
      <c r="J47" s="311"/>
    </row>
    <row r="48" spans="1:10" s="312" customFormat="1" ht="15.75">
      <c r="A48" s="913"/>
      <c r="J48" s="311"/>
    </row>
    <row r="49" spans="1:9" s="312" customFormat="1" ht="15.75">
      <c r="A49" s="337" t="s">
        <v>1509</v>
      </c>
      <c r="G49" s="311"/>
      <c r="H49" s="311"/>
      <c r="I49" s="311"/>
    </row>
    <row r="50" spans="1:9" s="312" customFormat="1" ht="15.75">
      <c r="A50" s="913"/>
      <c r="G50" s="311"/>
      <c r="H50" s="311"/>
      <c r="I50" s="311"/>
    </row>
  </sheetData>
  <customSheetViews>
    <customSheetView guid="{B321D76C-CDE5-48BB-9CDE-80FF97D58FCF}" scale="70" showPageBreaks="1" fitToPage="1" printArea="1" hiddenColumns="1" view="pageBreakPreview">
      <selection activeCell="D33" sqref="D33"/>
      <pageMargins left="0" right="0" top="0" bottom="0" header="0" footer="0"/>
      <printOptions horizontalCentered="1"/>
      <pageSetup scale="62" orientation="landscape" r:id="rId1"/>
    </customSheetView>
    <customSheetView guid="{343BF296-013A-41F5-BDAB-AD6220EA7F78}" scale="70" showPageBreaks="1" fitToPage="1" printArea="1" hiddenColumns="1" view="pageBreakPreview">
      <selection activeCell="D33" sqref="D33"/>
      <pageMargins left="0" right="0" top="0" bottom="0" header="0" footer="0"/>
      <printOptions horizontalCentered="1"/>
      <pageSetup scale="62" orientation="landscape" r:id="rId2"/>
    </customSheetView>
  </customSheetViews>
  <mergeCells count="6">
    <mergeCell ref="F12:I12"/>
    <mergeCell ref="A10:I10"/>
    <mergeCell ref="A9:I9"/>
    <mergeCell ref="A5:I5"/>
    <mergeCell ref="A6:I6"/>
    <mergeCell ref="A7:I7"/>
  </mergeCells>
  <printOptions horizontalCentered="1"/>
  <pageMargins left="0.2" right="0.2" top="0.25" bottom="0.25" header="0.3" footer="0.3"/>
  <pageSetup scale="71" orientation="landscape" r:id="rId3"/>
  <drawing r:id="rId4"/>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AEC3D-96B8-4800-80F4-135B0CF68606}">
  <sheetPr codeName="Sheet32">
    <tabColor rgb="FF0070C0"/>
    <pageSetUpPr fitToPage="1"/>
  </sheetPr>
  <dimension ref="A1:T87"/>
  <sheetViews>
    <sheetView showGridLines="0" view="pageBreakPreview" zoomScale="80" zoomScaleNormal="80" zoomScaleSheetLayoutView="80" workbookViewId="0">
      <selection activeCell="E4" sqref="E4"/>
    </sheetView>
  </sheetViews>
  <sheetFormatPr defaultRowHeight="12.75"/>
  <cols>
    <col min="1" max="1" width="10.375" style="314" customWidth="1"/>
    <col min="2" max="2" width="12" style="314" hidden="1" customWidth="1"/>
    <col min="3" max="3" width="16.125" style="314" customWidth="1"/>
    <col min="4" max="4" width="1.375" style="314" customWidth="1"/>
    <col min="5" max="5" width="53.75" style="314" customWidth="1"/>
    <col min="6" max="6" width="15.75" style="314" customWidth="1"/>
    <col min="7" max="9" width="15.75" style="313" customWidth="1"/>
    <col min="10" max="19" width="15.75" style="314" customWidth="1"/>
    <col min="20" max="254" width="8.75" style="314"/>
    <col min="255" max="255" width="12" style="314" customWidth="1"/>
    <col min="256" max="256" width="8.125" style="314" bestFit="1" customWidth="1"/>
    <col min="257" max="257" width="40.75" style="314" bestFit="1" customWidth="1"/>
    <col min="258" max="258" width="11.75" style="314" bestFit="1" customWidth="1"/>
    <col min="259" max="259" width="11.25" style="314" bestFit="1" customWidth="1"/>
    <col min="260" max="260" width="13" style="314" bestFit="1" customWidth="1"/>
    <col min="261" max="510" width="8.75" style="314"/>
    <col min="511" max="511" width="12" style="314" customWidth="1"/>
    <col min="512" max="512" width="8.125" style="314" bestFit="1" customWidth="1"/>
    <col min="513" max="513" width="40.75" style="314" bestFit="1" customWidth="1"/>
    <col min="514" max="514" width="11.75" style="314" bestFit="1" customWidth="1"/>
    <col min="515" max="515" width="11.25" style="314" bestFit="1" customWidth="1"/>
    <col min="516" max="516" width="13" style="314" bestFit="1" customWidth="1"/>
    <col min="517" max="766" width="8.75" style="314"/>
    <col min="767" max="767" width="12" style="314" customWidth="1"/>
    <col min="768" max="768" width="8.125" style="314" bestFit="1" customWidth="1"/>
    <col min="769" max="769" width="40.75" style="314" bestFit="1" customWidth="1"/>
    <col min="770" max="770" width="11.75" style="314" bestFit="1" customWidth="1"/>
    <col min="771" max="771" width="11.25" style="314" bestFit="1" customWidth="1"/>
    <col min="772" max="772" width="13" style="314" bestFit="1" customWidth="1"/>
    <col min="773" max="1022" width="8.75" style="314"/>
    <col min="1023" max="1023" width="12" style="314" customWidth="1"/>
    <col min="1024" max="1024" width="8.125" style="314" bestFit="1" customWidth="1"/>
    <col min="1025" max="1025" width="40.75" style="314" bestFit="1" customWidth="1"/>
    <col min="1026" max="1026" width="11.75" style="314" bestFit="1" customWidth="1"/>
    <col min="1027" max="1027" width="11.25" style="314" bestFit="1" customWidth="1"/>
    <col min="1028" max="1028" width="13" style="314" bestFit="1" customWidth="1"/>
    <col min="1029" max="1278" width="8.75" style="314"/>
    <col min="1279" max="1279" width="12" style="314" customWidth="1"/>
    <col min="1280" max="1280" width="8.125" style="314" bestFit="1" customWidth="1"/>
    <col min="1281" max="1281" width="40.75" style="314" bestFit="1" customWidth="1"/>
    <col min="1282" max="1282" width="11.75" style="314" bestFit="1" customWidth="1"/>
    <col min="1283" max="1283" width="11.25" style="314" bestFit="1" customWidth="1"/>
    <col min="1284" max="1284" width="13" style="314" bestFit="1" customWidth="1"/>
    <col min="1285" max="1534" width="8.75" style="314"/>
    <col min="1535" max="1535" width="12" style="314" customWidth="1"/>
    <col min="1536" max="1536" width="8.125" style="314" bestFit="1" customWidth="1"/>
    <col min="1537" max="1537" width="40.75" style="314" bestFit="1" customWidth="1"/>
    <col min="1538" max="1538" width="11.75" style="314" bestFit="1" customWidth="1"/>
    <col min="1539" max="1539" width="11.25" style="314" bestFit="1" customWidth="1"/>
    <col min="1540" max="1540" width="13" style="314" bestFit="1" customWidth="1"/>
    <col min="1541" max="1790" width="8.75" style="314"/>
    <col min="1791" max="1791" width="12" style="314" customWidth="1"/>
    <col min="1792" max="1792" width="8.125" style="314" bestFit="1" customWidth="1"/>
    <col min="1793" max="1793" width="40.75" style="314" bestFit="1" customWidth="1"/>
    <col min="1794" max="1794" width="11.75" style="314" bestFit="1" customWidth="1"/>
    <col min="1795" max="1795" width="11.25" style="314" bestFit="1" customWidth="1"/>
    <col min="1796" max="1796" width="13" style="314" bestFit="1" customWidth="1"/>
    <col min="1797" max="2046" width="8.75" style="314"/>
    <col min="2047" max="2047" width="12" style="314" customWidth="1"/>
    <col min="2048" max="2048" width="8.125" style="314" bestFit="1" customWidth="1"/>
    <col min="2049" max="2049" width="40.75" style="314" bestFit="1" customWidth="1"/>
    <col min="2050" max="2050" width="11.75" style="314" bestFit="1" customWidth="1"/>
    <col min="2051" max="2051" width="11.25" style="314" bestFit="1" customWidth="1"/>
    <col min="2052" max="2052" width="13" style="314" bestFit="1" customWidth="1"/>
    <col min="2053" max="2302" width="8.75" style="314"/>
    <col min="2303" max="2303" width="12" style="314" customWidth="1"/>
    <col min="2304" max="2304" width="8.125" style="314" bestFit="1" customWidth="1"/>
    <col min="2305" max="2305" width="40.75" style="314" bestFit="1" customWidth="1"/>
    <col min="2306" max="2306" width="11.75" style="314" bestFit="1" customWidth="1"/>
    <col min="2307" max="2307" width="11.25" style="314" bestFit="1" customWidth="1"/>
    <col min="2308" max="2308" width="13" style="314" bestFit="1" customWidth="1"/>
    <col min="2309" max="2558" width="8.75" style="314"/>
    <col min="2559" max="2559" width="12" style="314" customWidth="1"/>
    <col min="2560" max="2560" width="8.125" style="314" bestFit="1" customWidth="1"/>
    <col min="2561" max="2561" width="40.75" style="314" bestFit="1" customWidth="1"/>
    <col min="2562" max="2562" width="11.75" style="314" bestFit="1" customWidth="1"/>
    <col min="2563" max="2563" width="11.25" style="314" bestFit="1" customWidth="1"/>
    <col min="2564" max="2564" width="13" style="314" bestFit="1" customWidth="1"/>
    <col min="2565" max="2814" width="8.75" style="314"/>
    <col min="2815" max="2815" width="12" style="314" customWidth="1"/>
    <col min="2816" max="2816" width="8.125" style="314" bestFit="1" customWidth="1"/>
    <col min="2817" max="2817" width="40.75" style="314" bestFit="1" customWidth="1"/>
    <col min="2818" max="2818" width="11.75" style="314" bestFit="1" customWidth="1"/>
    <col min="2819" max="2819" width="11.25" style="314" bestFit="1" customWidth="1"/>
    <col min="2820" max="2820" width="13" style="314" bestFit="1" customWidth="1"/>
    <col min="2821" max="3070" width="8.75" style="314"/>
    <col min="3071" max="3071" width="12" style="314" customWidth="1"/>
    <col min="3072" max="3072" width="8.125" style="314" bestFit="1" customWidth="1"/>
    <col min="3073" max="3073" width="40.75" style="314" bestFit="1" customWidth="1"/>
    <col min="3074" max="3074" width="11.75" style="314" bestFit="1" customWidth="1"/>
    <col min="3075" max="3075" width="11.25" style="314" bestFit="1" customWidth="1"/>
    <col min="3076" max="3076" width="13" style="314" bestFit="1" customWidth="1"/>
    <col min="3077" max="3326" width="8.75" style="314"/>
    <col min="3327" max="3327" width="12" style="314" customWidth="1"/>
    <col min="3328" max="3328" width="8.125" style="314" bestFit="1" customWidth="1"/>
    <col min="3329" max="3329" width="40.75" style="314" bestFit="1" customWidth="1"/>
    <col min="3330" max="3330" width="11.75" style="314" bestFit="1" customWidth="1"/>
    <col min="3331" max="3331" width="11.25" style="314" bestFit="1" customWidth="1"/>
    <col min="3332" max="3332" width="13" style="314" bestFit="1" customWidth="1"/>
    <col min="3333" max="3582" width="8.75" style="314"/>
    <col min="3583" max="3583" width="12" style="314" customWidth="1"/>
    <col min="3584" max="3584" width="8.125" style="314" bestFit="1" customWidth="1"/>
    <col min="3585" max="3585" width="40.75" style="314" bestFit="1" customWidth="1"/>
    <col min="3586" max="3586" width="11.75" style="314" bestFit="1" customWidth="1"/>
    <col min="3587" max="3587" width="11.25" style="314" bestFit="1" customWidth="1"/>
    <col min="3588" max="3588" width="13" style="314" bestFit="1" customWidth="1"/>
    <col min="3589" max="3838" width="8.75" style="314"/>
    <col min="3839" max="3839" width="12" style="314" customWidth="1"/>
    <col min="3840" max="3840" width="8.125" style="314" bestFit="1" customWidth="1"/>
    <col min="3841" max="3841" width="40.75" style="314" bestFit="1" customWidth="1"/>
    <col min="3842" max="3842" width="11.75" style="314" bestFit="1" customWidth="1"/>
    <col min="3843" max="3843" width="11.25" style="314" bestFit="1" customWidth="1"/>
    <col min="3844" max="3844" width="13" style="314" bestFit="1" customWidth="1"/>
    <col min="3845" max="4094" width="8.75" style="314"/>
    <col min="4095" max="4095" width="12" style="314" customWidth="1"/>
    <col min="4096" max="4096" width="8.125" style="314" bestFit="1" customWidth="1"/>
    <col min="4097" max="4097" width="40.75" style="314" bestFit="1" customWidth="1"/>
    <col min="4098" max="4098" width="11.75" style="314" bestFit="1" customWidth="1"/>
    <col min="4099" max="4099" width="11.25" style="314" bestFit="1" customWidth="1"/>
    <col min="4100" max="4100" width="13" style="314" bestFit="1" customWidth="1"/>
    <col min="4101" max="4350" width="8.75" style="314"/>
    <col min="4351" max="4351" width="12" style="314" customWidth="1"/>
    <col min="4352" max="4352" width="8.125" style="314" bestFit="1" customWidth="1"/>
    <col min="4353" max="4353" width="40.75" style="314" bestFit="1" customWidth="1"/>
    <col min="4354" max="4354" width="11.75" style="314" bestFit="1" customWidth="1"/>
    <col min="4355" max="4355" width="11.25" style="314" bestFit="1" customWidth="1"/>
    <col min="4356" max="4356" width="13" style="314" bestFit="1" customWidth="1"/>
    <col min="4357" max="4606" width="8.75" style="314"/>
    <col min="4607" max="4607" width="12" style="314" customWidth="1"/>
    <col min="4608" max="4608" width="8.125" style="314" bestFit="1" customWidth="1"/>
    <col min="4609" max="4609" width="40.75" style="314" bestFit="1" customWidth="1"/>
    <col min="4610" max="4610" width="11.75" style="314" bestFit="1" customWidth="1"/>
    <col min="4611" max="4611" width="11.25" style="314" bestFit="1" customWidth="1"/>
    <col min="4612" max="4612" width="13" style="314" bestFit="1" customWidth="1"/>
    <col min="4613" max="4862" width="8.75" style="314"/>
    <col min="4863" max="4863" width="12" style="314" customWidth="1"/>
    <col min="4864" max="4864" width="8.125" style="314" bestFit="1" customWidth="1"/>
    <col min="4865" max="4865" width="40.75" style="314" bestFit="1" customWidth="1"/>
    <col min="4866" max="4866" width="11.75" style="314" bestFit="1" customWidth="1"/>
    <col min="4867" max="4867" width="11.25" style="314" bestFit="1" customWidth="1"/>
    <col min="4868" max="4868" width="13" style="314" bestFit="1" customWidth="1"/>
    <col min="4869" max="5118" width="8.75" style="314"/>
    <col min="5119" max="5119" width="12" style="314" customWidth="1"/>
    <col min="5120" max="5120" width="8.125" style="314" bestFit="1" customWidth="1"/>
    <col min="5121" max="5121" width="40.75" style="314" bestFit="1" customWidth="1"/>
    <col min="5122" max="5122" width="11.75" style="314" bestFit="1" customWidth="1"/>
    <col min="5123" max="5123" width="11.25" style="314" bestFit="1" customWidth="1"/>
    <col min="5124" max="5124" width="13" style="314" bestFit="1" customWidth="1"/>
    <col min="5125" max="5374" width="8.75" style="314"/>
    <col min="5375" max="5375" width="12" style="314" customWidth="1"/>
    <col min="5376" max="5376" width="8.125" style="314" bestFit="1" customWidth="1"/>
    <col min="5377" max="5377" width="40.75" style="314" bestFit="1" customWidth="1"/>
    <col min="5378" max="5378" width="11.75" style="314" bestFit="1" customWidth="1"/>
    <col min="5379" max="5379" width="11.25" style="314" bestFit="1" customWidth="1"/>
    <col min="5380" max="5380" width="13" style="314" bestFit="1" customWidth="1"/>
    <col min="5381" max="5630" width="8.75" style="314"/>
    <col min="5631" max="5631" width="12" style="314" customWidth="1"/>
    <col min="5632" max="5632" width="8.125" style="314" bestFit="1" customWidth="1"/>
    <col min="5633" max="5633" width="40.75" style="314" bestFit="1" customWidth="1"/>
    <col min="5634" max="5634" width="11.75" style="314" bestFit="1" customWidth="1"/>
    <col min="5635" max="5635" width="11.25" style="314" bestFit="1" customWidth="1"/>
    <col min="5636" max="5636" width="13" style="314" bestFit="1" customWidth="1"/>
    <col min="5637" max="5886" width="8.75" style="314"/>
    <col min="5887" max="5887" width="12" style="314" customWidth="1"/>
    <col min="5888" max="5888" width="8.125" style="314" bestFit="1" customWidth="1"/>
    <col min="5889" max="5889" width="40.75" style="314" bestFit="1" customWidth="1"/>
    <col min="5890" max="5890" width="11.75" style="314" bestFit="1" customWidth="1"/>
    <col min="5891" max="5891" width="11.25" style="314" bestFit="1" customWidth="1"/>
    <col min="5892" max="5892" width="13" style="314" bestFit="1" customWidth="1"/>
    <col min="5893" max="6142" width="8.75" style="314"/>
    <col min="6143" max="6143" width="12" style="314" customWidth="1"/>
    <col min="6144" max="6144" width="8.125" style="314" bestFit="1" customWidth="1"/>
    <col min="6145" max="6145" width="40.75" style="314" bestFit="1" customWidth="1"/>
    <col min="6146" max="6146" width="11.75" style="314" bestFit="1" customWidth="1"/>
    <col min="6147" max="6147" width="11.25" style="314" bestFit="1" customWidth="1"/>
    <col min="6148" max="6148" width="13" style="314" bestFit="1" customWidth="1"/>
    <col min="6149" max="6398" width="8.75" style="314"/>
    <col min="6399" max="6399" width="12" style="314" customWidth="1"/>
    <col min="6400" max="6400" width="8.125" style="314" bestFit="1" customWidth="1"/>
    <col min="6401" max="6401" width="40.75" style="314" bestFit="1" customWidth="1"/>
    <col min="6402" max="6402" width="11.75" style="314" bestFit="1" customWidth="1"/>
    <col min="6403" max="6403" width="11.25" style="314" bestFit="1" customWidth="1"/>
    <col min="6404" max="6404" width="13" style="314" bestFit="1" customWidth="1"/>
    <col min="6405" max="6654" width="8.75" style="314"/>
    <col min="6655" max="6655" width="12" style="314" customWidth="1"/>
    <col min="6656" max="6656" width="8.125" style="314" bestFit="1" customWidth="1"/>
    <col min="6657" max="6657" width="40.75" style="314" bestFit="1" customWidth="1"/>
    <col min="6658" max="6658" width="11.75" style="314" bestFit="1" customWidth="1"/>
    <col min="6659" max="6659" width="11.25" style="314" bestFit="1" customWidth="1"/>
    <col min="6660" max="6660" width="13" style="314" bestFit="1" customWidth="1"/>
    <col min="6661" max="6910" width="8.75" style="314"/>
    <col min="6911" max="6911" width="12" style="314" customWidth="1"/>
    <col min="6912" max="6912" width="8.125" style="314" bestFit="1" customWidth="1"/>
    <col min="6913" max="6913" width="40.75" style="314" bestFit="1" customWidth="1"/>
    <col min="6914" max="6914" width="11.75" style="314" bestFit="1" customWidth="1"/>
    <col min="6915" max="6915" width="11.25" style="314" bestFit="1" customWidth="1"/>
    <col min="6916" max="6916" width="13" style="314" bestFit="1" customWidth="1"/>
    <col min="6917" max="7166" width="8.75" style="314"/>
    <col min="7167" max="7167" width="12" style="314" customWidth="1"/>
    <col min="7168" max="7168" width="8.125" style="314" bestFit="1" customWidth="1"/>
    <col min="7169" max="7169" width="40.75" style="314" bestFit="1" customWidth="1"/>
    <col min="7170" max="7170" width="11.75" style="314" bestFit="1" customWidth="1"/>
    <col min="7171" max="7171" width="11.25" style="314" bestFit="1" customWidth="1"/>
    <col min="7172" max="7172" width="13" style="314" bestFit="1" customWidth="1"/>
    <col min="7173" max="7422" width="8.75" style="314"/>
    <col min="7423" max="7423" width="12" style="314" customWidth="1"/>
    <col min="7424" max="7424" width="8.125" style="314" bestFit="1" customWidth="1"/>
    <col min="7425" max="7425" width="40.75" style="314" bestFit="1" customWidth="1"/>
    <col min="7426" max="7426" width="11.75" style="314" bestFit="1" customWidth="1"/>
    <col min="7427" max="7427" width="11.25" style="314" bestFit="1" customWidth="1"/>
    <col min="7428" max="7428" width="13" style="314" bestFit="1" customWidth="1"/>
    <col min="7429" max="7678" width="8.75" style="314"/>
    <col min="7679" max="7679" width="12" style="314" customWidth="1"/>
    <col min="7680" max="7680" width="8.125" style="314" bestFit="1" customWidth="1"/>
    <col min="7681" max="7681" width="40.75" style="314" bestFit="1" customWidth="1"/>
    <col min="7682" max="7682" width="11.75" style="314" bestFit="1" customWidth="1"/>
    <col min="7683" max="7683" width="11.25" style="314" bestFit="1" customWidth="1"/>
    <col min="7684" max="7684" width="13" style="314" bestFit="1" customWidth="1"/>
    <col min="7685" max="7934" width="8.75" style="314"/>
    <col min="7935" max="7935" width="12" style="314" customWidth="1"/>
    <col min="7936" max="7936" width="8.125" style="314" bestFit="1" customWidth="1"/>
    <col min="7937" max="7937" width="40.75" style="314" bestFit="1" customWidth="1"/>
    <col min="7938" max="7938" width="11.75" style="314" bestFit="1" customWidth="1"/>
    <col min="7939" max="7939" width="11.25" style="314" bestFit="1" customWidth="1"/>
    <col min="7940" max="7940" width="13" style="314" bestFit="1" customWidth="1"/>
    <col min="7941" max="8190" width="8.75" style="314"/>
    <col min="8191" max="8191" width="12" style="314" customWidth="1"/>
    <col min="8192" max="8192" width="8.125" style="314" bestFit="1" customWidth="1"/>
    <col min="8193" max="8193" width="40.75" style="314" bestFit="1" customWidth="1"/>
    <col min="8194" max="8194" width="11.75" style="314" bestFit="1" customWidth="1"/>
    <col min="8195" max="8195" width="11.25" style="314" bestFit="1" customWidth="1"/>
    <col min="8196" max="8196" width="13" style="314" bestFit="1" customWidth="1"/>
    <col min="8197" max="8446" width="8.75" style="314"/>
    <col min="8447" max="8447" width="12" style="314" customWidth="1"/>
    <col min="8448" max="8448" width="8.125" style="314" bestFit="1" customWidth="1"/>
    <col min="8449" max="8449" width="40.75" style="314" bestFit="1" customWidth="1"/>
    <col min="8450" max="8450" width="11.75" style="314" bestFit="1" customWidth="1"/>
    <col min="8451" max="8451" width="11.25" style="314" bestFit="1" customWidth="1"/>
    <col min="8452" max="8452" width="13" style="314" bestFit="1" customWidth="1"/>
    <col min="8453" max="8702" width="8.75" style="314"/>
    <col min="8703" max="8703" width="12" style="314" customWidth="1"/>
    <col min="8704" max="8704" width="8.125" style="314" bestFit="1" customWidth="1"/>
    <col min="8705" max="8705" width="40.75" style="314" bestFit="1" customWidth="1"/>
    <col min="8706" max="8706" width="11.75" style="314" bestFit="1" customWidth="1"/>
    <col min="8707" max="8707" width="11.25" style="314" bestFit="1" customWidth="1"/>
    <col min="8708" max="8708" width="13" style="314" bestFit="1" customWidth="1"/>
    <col min="8709" max="8958" width="8.75" style="314"/>
    <col min="8959" max="8959" width="12" style="314" customWidth="1"/>
    <col min="8960" max="8960" width="8.125" style="314" bestFit="1" customWidth="1"/>
    <col min="8961" max="8961" width="40.75" style="314" bestFit="1" customWidth="1"/>
    <col min="8962" max="8962" width="11.75" style="314" bestFit="1" customWidth="1"/>
    <col min="8963" max="8963" width="11.25" style="314" bestFit="1" customWidth="1"/>
    <col min="8964" max="8964" width="13" style="314" bestFit="1" customWidth="1"/>
    <col min="8965" max="9214" width="8.75" style="314"/>
    <col min="9215" max="9215" width="12" style="314" customWidth="1"/>
    <col min="9216" max="9216" width="8.125" style="314" bestFit="1" customWidth="1"/>
    <col min="9217" max="9217" width="40.75" style="314" bestFit="1" customWidth="1"/>
    <col min="9218" max="9218" width="11.75" style="314" bestFit="1" customWidth="1"/>
    <col min="9219" max="9219" width="11.25" style="314" bestFit="1" customWidth="1"/>
    <col min="9220" max="9220" width="13" style="314" bestFit="1" customWidth="1"/>
    <col min="9221" max="9470" width="8.75" style="314"/>
    <col min="9471" max="9471" width="12" style="314" customWidth="1"/>
    <col min="9472" max="9472" width="8.125" style="314" bestFit="1" customWidth="1"/>
    <col min="9473" max="9473" width="40.75" style="314" bestFit="1" customWidth="1"/>
    <col min="9474" max="9474" width="11.75" style="314" bestFit="1" customWidth="1"/>
    <col min="9475" max="9475" width="11.25" style="314" bestFit="1" customWidth="1"/>
    <col min="9476" max="9476" width="13" style="314" bestFit="1" customWidth="1"/>
    <col min="9477" max="9726" width="8.75" style="314"/>
    <col min="9727" max="9727" width="12" style="314" customWidth="1"/>
    <col min="9728" max="9728" width="8.125" style="314" bestFit="1" customWidth="1"/>
    <col min="9729" max="9729" width="40.75" style="314" bestFit="1" customWidth="1"/>
    <col min="9730" max="9730" width="11.75" style="314" bestFit="1" customWidth="1"/>
    <col min="9731" max="9731" width="11.25" style="314" bestFit="1" customWidth="1"/>
    <col min="9732" max="9732" width="13" style="314" bestFit="1" customWidth="1"/>
    <col min="9733" max="9982" width="8.75" style="314"/>
    <col min="9983" max="9983" width="12" style="314" customWidth="1"/>
    <col min="9984" max="9984" width="8.125" style="314" bestFit="1" customWidth="1"/>
    <col min="9985" max="9985" width="40.75" style="314" bestFit="1" customWidth="1"/>
    <col min="9986" max="9986" width="11.75" style="314" bestFit="1" customWidth="1"/>
    <col min="9987" max="9987" width="11.25" style="314" bestFit="1" customWidth="1"/>
    <col min="9988" max="9988" width="13" style="314" bestFit="1" customWidth="1"/>
    <col min="9989" max="10238" width="8.75" style="314"/>
    <col min="10239" max="10239" width="12" style="314" customWidth="1"/>
    <col min="10240" max="10240" width="8.125" style="314" bestFit="1" customWidth="1"/>
    <col min="10241" max="10241" width="40.75" style="314" bestFit="1" customWidth="1"/>
    <col min="10242" max="10242" width="11.75" style="314" bestFit="1" customWidth="1"/>
    <col min="10243" max="10243" width="11.25" style="314" bestFit="1" customWidth="1"/>
    <col min="10244" max="10244" width="13" style="314" bestFit="1" customWidth="1"/>
    <col min="10245" max="10494" width="8.75" style="314"/>
    <col min="10495" max="10495" width="12" style="314" customWidth="1"/>
    <col min="10496" max="10496" width="8.125" style="314" bestFit="1" customWidth="1"/>
    <col min="10497" max="10497" width="40.75" style="314" bestFit="1" customWidth="1"/>
    <col min="10498" max="10498" width="11.75" style="314" bestFit="1" customWidth="1"/>
    <col min="10499" max="10499" width="11.25" style="314" bestFit="1" customWidth="1"/>
    <col min="10500" max="10500" width="13" style="314" bestFit="1" customWidth="1"/>
    <col min="10501" max="10750" width="8.75" style="314"/>
    <col min="10751" max="10751" width="12" style="314" customWidth="1"/>
    <col min="10752" max="10752" width="8.125" style="314" bestFit="1" customWidth="1"/>
    <col min="10753" max="10753" width="40.75" style="314" bestFit="1" customWidth="1"/>
    <col min="10754" max="10754" width="11.75" style="314" bestFit="1" customWidth="1"/>
    <col min="10755" max="10755" width="11.25" style="314" bestFit="1" customWidth="1"/>
    <col min="10756" max="10756" width="13" style="314" bestFit="1" customWidth="1"/>
    <col min="10757" max="11006" width="8.75" style="314"/>
    <col min="11007" max="11007" width="12" style="314" customWidth="1"/>
    <col min="11008" max="11008" width="8.125" style="314" bestFit="1" customWidth="1"/>
    <col min="11009" max="11009" width="40.75" style="314" bestFit="1" customWidth="1"/>
    <col min="11010" max="11010" width="11.75" style="314" bestFit="1" customWidth="1"/>
    <col min="11011" max="11011" width="11.25" style="314" bestFit="1" customWidth="1"/>
    <col min="11012" max="11012" width="13" style="314" bestFit="1" customWidth="1"/>
    <col min="11013" max="11262" width="8.75" style="314"/>
    <col min="11263" max="11263" width="12" style="314" customWidth="1"/>
    <col min="11264" max="11264" width="8.125" style="314" bestFit="1" customWidth="1"/>
    <col min="11265" max="11265" width="40.75" style="314" bestFit="1" customWidth="1"/>
    <col min="11266" max="11266" width="11.75" style="314" bestFit="1" customWidth="1"/>
    <col min="11267" max="11267" width="11.25" style="314" bestFit="1" customWidth="1"/>
    <col min="11268" max="11268" width="13" style="314" bestFit="1" customWidth="1"/>
    <col min="11269" max="11518" width="8.75" style="314"/>
    <col min="11519" max="11519" width="12" style="314" customWidth="1"/>
    <col min="11520" max="11520" width="8.125" style="314" bestFit="1" customWidth="1"/>
    <col min="11521" max="11521" width="40.75" style="314" bestFit="1" customWidth="1"/>
    <col min="11522" max="11522" width="11.75" style="314" bestFit="1" customWidth="1"/>
    <col min="11523" max="11523" width="11.25" style="314" bestFit="1" customWidth="1"/>
    <col min="11524" max="11524" width="13" style="314" bestFit="1" customWidth="1"/>
    <col min="11525" max="11774" width="8.75" style="314"/>
    <col min="11775" max="11775" width="12" style="314" customWidth="1"/>
    <col min="11776" max="11776" width="8.125" style="314" bestFit="1" customWidth="1"/>
    <col min="11777" max="11777" width="40.75" style="314" bestFit="1" customWidth="1"/>
    <col min="11778" max="11778" width="11.75" style="314" bestFit="1" customWidth="1"/>
    <col min="11779" max="11779" width="11.25" style="314" bestFit="1" customWidth="1"/>
    <col min="11780" max="11780" width="13" style="314" bestFit="1" customWidth="1"/>
    <col min="11781" max="12030" width="8.75" style="314"/>
    <col min="12031" max="12031" width="12" style="314" customWidth="1"/>
    <col min="12032" max="12032" width="8.125" style="314" bestFit="1" customWidth="1"/>
    <col min="12033" max="12033" width="40.75" style="314" bestFit="1" customWidth="1"/>
    <col min="12034" max="12034" width="11.75" style="314" bestFit="1" customWidth="1"/>
    <col min="12035" max="12035" width="11.25" style="314" bestFit="1" customWidth="1"/>
    <col min="12036" max="12036" width="13" style="314" bestFit="1" customWidth="1"/>
    <col min="12037" max="12286" width="8.75" style="314"/>
    <col min="12287" max="12287" width="12" style="314" customWidth="1"/>
    <col min="12288" max="12288" width="8.125" style="314" bestFit="1" customWidth="1"/>
    <col min="12289" max="12289" width="40.75" style="314" bestFit="1" customWidth="1"/>
    <col min="12290" max="12290" width="11.75" style="314" bestFit="1" customWidth="1"/>
    <col min="12291" max="12291" width="11.25" style="314" bestFit="1" customWidth="1"/>
    <col min="12292" max="12292" width="13" style="314" bestFit="1" customWidth="1"/>
    <col min="12293" max="12542" width="8.75" style="314"/>
    <col min="12543" max="12543" width="12" style="314" customWidth="1"/>
    <col min="12544" max="12544" width="8.125" style="314" bestFit="1" customWidth="1"/>
    <col min="12545" max="12545" width="40.75" style="314" bestFit="1" customWidth="1"/>
    <col min="12546" max="12546" width="11.75" style="314" bestFit="1" customWidth="1"/>
    <col min="12547" max="12547" width="11.25" style="314" bestFit="1" customWidth="1"/>
    <col min="12548" max="12548" width="13" style="314" bestFit="1" customWidth="1"/>
    <col min="12549" max="12798" width="8.75" style="314"/>
    <col min="12799" max="12799" width="12" style="314" customWidth="1"/>
    <col min="12800" max="12800" width="8.125" style="314" bestFit="1" customWidth="1"/>
    <col min="12801" max="12801" width="40.75" style="314" bestFit="1" customWidth="1"/>
    <col min="12802" max="12802" width="11.75" style="314" bestFit="1" customWidth="1"/>
    <col min="12803" max="12803" width="11.25" style="314" bestFit="1" customWidth="1"/>
    <col min="12804" max="12804" width="13" style="314" bestFit="1" customWidth="1"/>
    <col min="12805" max="13054" width="8.75" style="314"/>
    <col min="13055" max="13055" width="12" style="314" customWidth="1"/>
    <col min="13056" max="13056" width="8.125" style="314" bestFit="1" customWidth="1"/>
    <col min="13057" max="13057" width="40.75" style="314" bestFit="1" customWidth="1"/>
    <col min="13058" max="13058" width="11.75" style="314" bestFit="1" customWidth="1"/>
    <col min="13059" max="13059" width="11.25" style="314" bestFit="1" customWidth="1"/>
    <col min="13060" max="13060" width="13" style="314" bestFit="1" customWidth="1"/>
    <col min="13061" max="13310" width="8.75" style="314"/>
    <col min="13311" max="13311" width="12" style="314" customWidth="1"/>
    <col min="13312" max="13312" width="8.125" style="314" bestFit="1" customWidth="1"/>
    <col min="13313" max="13313" width="40.75" style="314" bestFit="1" customWidth="1"/>
    <col min="13314" max="13314" width="11.75" style="314" bestFit="1" customWidth="1"/>
    <col min="13315" max="13315" width="11.25" style="314" bestFit="1" customWidth="1"/>
    <col min="13316" max="13316" width="13" style="314" bestFit="1" customWidth="1"/>
    <col min="13317" max="13566" width="8.75" style="314"/>
    <col min="13567" max="13567" width="12" style="314" customWidth="1"/>
    <col min="13568" max="13568" width="8.125" style="314" bestFit="1" customWidth="1"/>
    <col min="13569" max="13569" width="40.75" style="314" bestFit="1" customWidth="1"/>
    <col min="13570" max="13570" width="11.75" style="314" bestFit="1" customWidth="1"/>
    <col min="13571" max="13571" width="11.25" style="314" bestFit="1" customWidth="1"/>
    <col min="13572" max="13572" width="13" style="314" bestFit="1" customWidth="1"/>
    <col min="13573" max="13822" width="8.75" style="314"/>
    <col min="13823" max="13823" width="12" style="314" customWidth="1"/>
    <col min="13824" max="13824" width="8.125" style="314" bestFit="1" customWidth="1"/>
    <col min="13825" max="13825" width="40.75" style="314" bestFit="1" customWidth="1"/>
    <col min="13826" max="13826" width="11.75" style="314" bestFit="1" customWidth="1"/>
    <col min="13827" max="13827" width="11.25" style="314" bestFit="1" customWidth="1"/>
    <col min="13828" max="13828" width="13" style="314" bestFit="1" customWidth="1"/>
    <col min="13829" max="14078" width="8.75" style="314"/>
    <col min="14079" max="14079" width="12" style="314" customWidth="1"/>
    <col min="14080" max="14080" width="8.125" style="314" bestFit="1" customWidth="1"/>
    <col min="14081" max="14081" width="40.75" style="314" bestFit="1" customWidth="1"/>
    <col min="14082" max="14082" width="11.75" style="314" bestFit="1" customWidth="1"/>
    <col min="14083" max="14083" width="11.25" style="314" bestFit="1" customWidth="1"/>
    <col min="14084" max="14084" width="13" style="314" bestFit="1" customWidth="1"/>
    <col min="14085" max="14334" width="8.75" style="314"/>
    <col min="14335" max="14335" width="12" style="314" customWidth="1"/>
    <col min="14336" max="14336" width="8.125" style="314" bestFit="1" customWidth="1"/>
    <col min="14337" max="14337" width="40.75" style="314" bestFit="1" customWidth="1"/>
    <col min="14338" max="14338" width="11.75" style="314" bestFit="1" customWidth="1"/>
    <col min="14339" max="14339" width="11.25" style="314" bestFit="1" customWidth="1"/>
    <col min="14340" max="14340" width="13" style="314" bestFit="1" customWidth="1"/>
    <col min="14341" max="14590" width="8.75" style="314"/>
    <col min="14591" max="14591" width="12" style="314" customWidth="1"/>
    <col min="14592" max="14592" width="8.125" style="314" bestFit="1" customWidth="1"/>
    <col min="14593" max="14593" width="40.75" style="314" bestFit="1" customWidth="1"/>
    <col min="14594" max="14594" width="11.75" style="314" bestFit="1" customWidth="1"/>
    <col min="14595" max="14595" width="11.25" style="314" bestFit="1" customWidth="1"/>
    <col min="14596" max="14596" width="13" style="314" bestFit="1" customWidth="1"/>
    <col min="14597" max="14846" width="8.75" style="314"/>
    <col min="14847" max="14847" width="12" style="314" customWidth="1"/>
    <col min="14848" max="14848" width="8.125" style="314" bestFit="1" customWidth="1"/>
    <col min="14849" max="14849" width="40.75" style="314" bestFit="1" customWidth="1"/>
    <col min="14850" max="14850" width="11.75" style="314" bestFit="1" customWidth="1"/>
    <col min="14851" max="14851" width="11.25" style="314" bestFit="1" customWidth="1"/>
    <col min="14852" max="14852" width="13" style="314" bestFit="1" customWidth="1"/>
    <col min="14853" max="15102" width="8.75" style="314"/>
    <col min="15103" max="15103" width="12" style="314" customWidth="1"/>
    <col min="15104" max="15104" width="8.125" style="314" bestFit="1" customWidth="1"/>
    <col min="15105" max="15105" width="40.75" style="314" bestFit="1" customWidth="1"/>
    <col min="15106" max="15106" width="11.75" style="314" bestFit="1" customWidth="1"/>
    <col min="15107" max="15107" width="11.25" style="314" bestFit="1" customWidth="1"/>
    <col min="15108" max="15108" width="13" style="314" bestFit="1" customWidth="1"/>
    <col min="15109" max="15358" width="8.75" style="314"/>
    <col min="15359" max="15359" width="12" style="314" customWidth="1"/>
    <col min="15360" max="15360" width="8.125" style="314" bestFit="1" customWidth="1"/>
    <col min="15361" max="15361" width="40.75" style="314" bestFit="1" customWidth="1"/>
    <col min="15362" max="15362" width="11.75" style="314" bestFit="1" customWidth="1"/>
    <col min="15363" max="15363" width="11.25" style="314" bestFit="1" customWidth="1"/>
    <col min="15364" max="15364" width="13" style="314" bestFit="1" customWidth="1"/>
    <col min="15365" max="15614" width="8.75" style="314"/>
    <col min="15615" max="15615" width="12" style="314" customWidth="1"/>
    <col min="15616" max="15616" width="8.125" style="314" bestFit="1" customWidth="1"/>
    <col min="15617" max="15617" width="40.75" style="314" bestFit="1" customWidth="1"/>
    <col min="15618" max="15618" width="11.75" style="314" bestFit="1" customWidth="1"/>
    <col min="15619" max="15619" width="11.25" style="314" bestFit="1" customWidth="1"/>
    <col min="15620" max="15620" width="13" style="314" bestFit="1" customWidth="1"/>
    <col min="15621" max="15870" width="8.75" style="314"/>
    <col min="15871" max="15871" width="12" style="314" customWidth="1"/>
    <col min="15872" max="15872" width="8.125" style="314" bestFit="1" customWidth="1"/>
    <col min="15873" max="15873" width="40.75" style="314" bestFit="1" customWidth="1"/>
    <col min="15874" max="15874" width="11.75" style="314" bestFit="1" customWidth="1"/>
    <col min="15875" max="15875" width="11.25" style="314" bestFit="1" customWidth="1"/>
    <col min="15876" max="15876" width="13" style="314" bestFit="1" customWidth="1"/>
    <col min="15877" max="16126" width="8.75" style="314"/>
    <col min="16127" max="16127" width="12" style="314" customWidth="1"/>
    <col min="16128" max="16128" width="8.125" style="314" bestFit="1" customWidth="1"/>
    <col min="16129" max="16129" width="40.75" style="314" bestFit="1" customWidth="1"/>
    <col min="16130" max="16130" width="11.75" style="314" bestFit="1" customWidth="1"/>
    <col min="16131" max="16131" width="11.25" style="314" bestFit="1" customWidth="1"/>
    <col min="16132" max="16132" width="13" style="314" bestFit="1" customWidth="1"/>
    <col min="16133" max="16383" width="8.75" style="314"/>
    <col min="16384" max="16384" width="9" style="314" customWidth="1"/>
  </cols>
  <sheetData>
    <row r="1" spans="1:20" s="133" customFormat="1" ht="15.75">
      <c r="A1" s="49"/>
      <c r="C1" s="44"/>
      <c r="D1" s="43"/>
      <c r="E1" s="190"/>
      <c r="G1" s="311"/>
      <c r="H1" s="311"/>
      <c r="I1" s="311"/>
      <c r="J1" s="312"/>
      <c r="K1" s="312"/>
    </row>
    <row r="2" spans="1:20" s="135" customFormat="1" ht="15">
      <c r="B2" s="44"/>
      <c r="C2" s="44"/>
      <c r="D2" s="44"/>
      <c r="F2" s="44"/>
      <c r="G2" s="313"/>
      <c r="H2" s="313"/>
      <c r="I2" s="313"/>
      <c r="J2" s="314"/>
      <c r="K2" s="314"/>
      <c r="L2" s="44"/>
      <c r="M2" s="44"/>
    </row>
    <row r="3" spans="1:20" s="135" customFormat="1">
      <c r="G3" s="313"/>
      <c r="H3" s="313"/>
      <c r="I3" s="313"/>
      <c r="J3" s="314"/>
      <c r="K3" s="314"/>
    </row>
    <row r="4" spans="1:20" s="135" customFormat="1" ht="18">
      <c r="A4" s="315"/>
      <c r="B4" s="137"/>
      <c r="C4" s="137"/>
      <c r="D4" s="137"/>
      <c r="E4" s="137"/>
      <c r="F4" s="137"/>
      <c r="G4" s="316"/>
      <c r="H4" s="316"/>
      <c r="I4" s="316"/>
      <c r="J4" s="317"/>
      <c r="K4" s="317"/>
      <c r="L4" s="137"/>
      <c r="M4" s="44"/>
    </row>
    <row r="5" spans="1:20" s="135" customFormat="1" ht="18">
      <c r="A5" s="1630" t="s">
        <v>87</v>
      </c>
      <c r="B5" s="1630"/>
      <c r="C5" s="1630"/>
      <c r="D5" s="1630"/>
      <c r="E5" s="1630"/>
      <c r="F5" s="1630"/>
      <c r="G5" s="1630"/>
      <c r="H5" s="1630"/>
      <c r="I5" s="1630"/>
      <c r="J5" s="1630"/>
      <c r="K5" s="1630"/>
      <c r="L5" s="1630"/>
      <c r="M5" s="1630"/>
      <c r="N5" s="1630"/>
      <c r="O5" s="1630"/>
      <c r="P5" s="1630"/>
      <c r="Q5" s="1630"/>
      <c r="R5" s="1630"/>
      <c r="S5" s="1630"/>
    </row>
    <row r="6" spans="1:20" s="135" customFormat="1" ht="18">
      <c r="A6" s="1630" t="s">
        <v>88</v>
      </c>
      <c r="B6" s="1630"/>
      <c r="C6" s="1630"/>
      <c r="D6" s="1630"/>
      <c r="E6" s="1630"/>
      <c r="F6" s="1630"/>
      <c r="G6" s="1630"/>
      <c r="H6" s="1630"/>
      <c r="I6" s="1630"/>
      <c r="J6" s="1630"/>
      <c r="K6" s="1630"/>
      <c r="L6" s="1630"/>
      <c r="M6" s="1630"/>
      <c r="N6" s="1630"/>
      <c r="O6" s="1630"/>
      <c r="P6" s="1630"/>
      <c r="Q6" s="1630"/>
      <c r="R6" s="1630"/>
      <c r="S6" s="1630"/>
    </row>
    <row r="7" spans="1:20" s="135" customFormat="1" ht="18">
      <c r="A7" s="1628" t="str">
        <f>SUMMARY!A7</f>
        <v>YEAR ENDING DECEMBER 31, ____</v>
      </c>
      <c r="B7" s="1628"/>
      <c r="C7" s="1628"/>
      <c r="D7" s="1628"/>
      <c r="E7" s="1628"/>
      <c r="F7" s="1628"/>
      <c r="G7" s="1628"/>
      <c r="H7" s="1628"/>
      <c r="I7" s="1628"/>
      <c r="J7" s="1628"/>
      <c r="K7" s="1628"/>
      <c r="L7" s="1628"/>
      <c r="M7" s="1628"/>
      <c r="N7" s="1628"/>
      <c r="O7" s="1628"/>
      <c r="P7" s="1628"/>
      <c r="Q7" s="1628"/>
      <c r="R7" s="1628"/>
      <c r="S7" s="1628"/>
    </row>
    <row r="8" spans="1:20" s="135" customFormat="1" ht="18">
      <c r="A8" s="315"/>
      <c r="B8" s="315"/>
      <c r="C8" s="315"/>
      <c r="D8" s="315"/>
      <c r="E8" s="315"/>
      <c r="F8" s="318"/>
      <c r="G8" s="316"/>
      <c r="H8" s="316"/>
      <c r="I8" s="316"/>
      <c r="J8" s="317"/>
      <c r="K8" s="317"/>
      <c r="L8" s="315"/>
    </row>
    <row r="9" spans="1:20" s="135" customFormat="1" ht="15.75">
      <c r="A9" s="1635" t="s">
        <v>1927</v>
      </c>
      <c r="B9" s="1635"/>
      <c r="C9" s="1635"/>
      <c r="D9" s="1635"/>
      <c r="E9" s="1635"/>
      <c r="F9" s="1635"/>
      <c r="G9" s="1635"/>
      <c r="H9" s="1635"/>
      <c r="I9" s="1635"/>
      <c r="J9" s="1635"/>
      <c r="K9" s="1635"/>
      <c r="L9" s="1635"/>
      <c r="M9" s="1635"/>
      <c r="N9" s="1635"/>
      <c r="O9" s="1635"/>
      <c r="P9" s="1635"/>
      <c r="Q9" s="1635"/>
      <c r="R9" s="1635"/>
      <c r="S9" s="1635"/>
    </row>
    <row r="10" spans="1:20" s="135" customFormat="1" ht="15.75">
      <c r="A10" s="1635" t="s">
        <v>1510</v>
      </c>
      <c r="B10" s="1635"/>
      <c r="C10" s="1635"/>
      <c r="D10" s="1635"/>
      <c r="E10" s="1635"/>
      <c r="F10" s="1635"/>
      <c r="G10" s="1635"/>
      <c r="H10" s="1635"/>
      <c r="I10" s="1635"/>
      <c r="J10" s="1635"/>
      <c r="K10" s="1635"/>
      <c r="L10" s="1635"/>
      <c r="M10" s="1635"/>
      <c r="N10" s="1635"/>
      <c r="O10" s="1635"/>
      <c r="P10" s="1635"/>
      <c r="Q10" s="1635"/>
      <c r="R10" s="1635"/>
      <c r="S10" s="1635"/>
    </row>
    <row r="11" spans="1:20" s="44" customFormat="1" ht="15" customHeight="1">
      <c r="E11" s="43"/>
      <c r="J11" s="311"/>
      <c r="K11" s="311"/>
      <c r="L11" s="311"/>
      <c r="M11" s="311"/>
      <c r="N11" s="311"/>
      <c r="O11" s="312"/>
    </row>
    <row r="12" spans="1:20" s="44" customFormat="1" ht="15" customHeight="1">
      <c r="E12" s="43"/>
      <c r="F12" s="1682" t="s">
        <v>1511</v>
      </c>
      <c r="G12" s="1682"/>
      <c r="H12" s="1682"/>
      <c r="I12" s="1682"/>
      <c r="J12" s="1682"/>
      <c r="K12" s="1682"/>
      <c r="L12" s="1682"/>
      <c r="M12" s="1682"/>
      <c r="N12" s="1682"/>
      <c r="O12" s="1682"/>
      <c r="P12" s="1682"/>
      <c r="Q12" s="1682"/>
      <c r="R12" s="1682"/>
      <c r="S12" s="1682"/>
    </row>
    <row r="13" spans="1:20" s="44" customFormat="1" ht="16.5" thickBot="1">
      <c r="A13" s="72"/>
      <c r="F13" s="941" t="s">
        <v>1931</v>
      </c>
      <c r="G13" s="941" t="s">
        <v>1931</v>
      </c>
      <c r="H13" s="941" t="s">
        <v>1931</v>
      </c>
      <c r="I13" s="941" t="s">
        <v>1931</v>
      </c>
      <c r="J13" s="941" t="s">
        <v>1931</v>
      </c>
      <c r="K13" s="941" t="s">
        <v>1931</v>
      </c>
      <c r="L13" s="941" t="s">
        <v>1931</v>
      </c>
      <c r="M13" s="941" t="s">
        <v>1931</v>
      </c>
      <c r="N13" s="941" t="s">
        <v>1931</v>
      </c>
      <c r="O13" s="941" t="s">
        <v>1931</v>
      </c>
      <c r="P13" s="941" t="s">
        <v>1931</v>
      </c>
      <c r="Q13" s="941" t="s">
        <v>1931</v>
      </c>
      <c r="R13" s="941" t="s">
        <v>1931</v>
      </c>
      <c r="S13" s="1680" t="s">
        <v>326</v>
      </c>
    </row>
    <row r="14" spans="1:20" s="312" customFormat="1" ht="15.75">
      <c r="A14" s="1286" t="s">
        <v>90</v>
      </c>
      <c r="B14" s="1156" t="s">
        <v>1503</v>
      </c>
      <c r="C14" s="1156" t="s">
        <v>1504</v>
      </c>
      <c r="D14" s="1156"/>
      <c r="E14" s="1156" t="s">
        <v>1505</v>
      </c>
      <c r="F14" s="896" t="s">
        <v>700</v>
      </c>
      <c r="G14" s="896" t="s">
        <v>689</v>
      </c>
      <c r="H14" s="896" t="s">
        <v>690</v>
      </c>
      <c r="I14" s="896" t="s">
        <v>691</v>
      </c>
      <c r="J14" s="896" t="s">
        <v>692</v>
      </c>
      <c r="K14" s="896" t="s">
        <v>693</v>
      </c>
      <c r="L14" s="896" t="s">
        <v>694</v>
      </c>
      <c r="M14" s="896" t="s">
        <v>695</v>
      </c>
      <c r="N14" s="896" t="s">
        <v>696</v>
      </c>
      <c r="O14" s="896" t="s">
        <v>697</v>
      </c>
      <c r="P14" s="896" t="s">
        <v>698</v>
      </c>
      <c r="Q14" s="896" t="s">
        <v>699</v>
      </c>
      <c r="R14" s="896" t="s">
        <v>700</v>
      </c>
      <c r="S14" s="1680"/>
      <c r="T14" s="942"/>
    </row>
    <row r="15" spans="1:20" s="312" customFormat="1" ht="15.75" thickBot="1">
      <c r="A15" s="1288"/>
      <c r="B15" s="1288"/>
      <c r="C15" s="1288" t="s">
        <v>335</v>
      </c>
      <c r="D15" s="1288"/>
      <c r="E15" s="1289" t="s">
        <v>336</v>
      </c>
      <c r="F15" s="1288" t="s">
        <v>337</v>
      </c>
      <c r="G15" s="1288" t="s">
        <v>260</v>
      </c>
      <c r="H15" s="1288" t="s">
        <v>142</v>
      </c>
      <c r="I15" s="1288" t="s">
        <v>143</v>
      </c>
      <c r="J15" s="1288" t="s">
        <v>207</v>
      </c>
      <c r="K15" s="1288" t="s">
        <v>208</v>
      </c>
      <c r="L15" s="1288" t="s">
        <v>650</v>
      </c>
      <c r="M15" s="1288" t="s">
        <v>651</v>
      </c>
      <c r="N15" s="1288" t="s">
        <v>824</v>
      </c>
      <c r="O15" s="1288" t="s">
        <v>825</v>
      </c>
      <c r="P15" s="1288" t="s">
        <v>826</v>
      </c>
      <c r="Q15" s="1288" t="s">
        <v>560</v>
      </c>
      <c r="R15" s="1289" t="s">
        <v>562</v>
      </c>
      <c r="S15" s="1289" t="s">
        <v>563</v>
      </c>
      <c r="T15" s="942"/>
    </row>
    <row r="16" spans="1:20" s="312" customFormat="1" ht="15">
      <c r="A16" s="1286" t="s">
        <v>147</v>
      </c>
      <c r="B16" s="323"/>
      <c r="C16" s="324"/>
      <c r="D16" s="1541"/>
      <c r="E16" s="325"/>
      <c r="F16" s="151"/>
      <c r="G16" s="151"/>
      <c r="H16" s="151"/>
      <c r="I16" s="151"/>
      <c r="J16" s="151"/>
      <c r="K16" s="151"/>
      <c r="L16" s="151"/>
      <c r="M16" s="151"/>
      <c r="N16" s="151"/>
      <c r="O16" s="151"/>
      <c r="P16" s="151"/>
      <c r="Q16" s="151"/>
      <c r="R16" s="151"/>
      <c r="S16" s="272">
        <v>0</v>
      </c>
      <c r="T16" s="942"/>
    </row>
    <row r="17" spans="1:19" s="312" customFormat="1" ht="15">
      <c r="A17" s="1286" t="s">
        <v>151</v>
      </c>
      <c r="B17" s="323"/>
      <c r="C17" s="324"/>
      <c r="D17" s="1541"/>
      <c r="E17" s="325"/>
      <c r="F17" s="151"/>
      <c r="G17" s="151"/>
      <c r="H17" s="151"/>
      <c r="I17" s="151"/>
      <c r="J17" s="151"/>
      <c r="K17" s="151"/>
      <c r="L17" s="151"/>
      <c r="M17" s="151"/>
      <c r="N17" s="151"/>
      <c r="O17" s="151"/>
      <c r="P17" s="151"/>
      <c r="Q17" s="151"/>
      <c r="R17" s="151"/>
      <c r="S17" s="272">
        <v>0</v>
      </c>
    </row>
    <row r="18" spans="1:19" s="312" customFormat="1" ht="15">
      <c r="A18" s="1286" t="s">
        <v>154</v>
      </c>
      <c r="B18" s="323"/>
      <c r="C18" s="324"/>
      <c r="D18" s="1541"/>
      <c r="E18" s="325"/>
      <c r="F18" s="151"/>
      <c r="G18" s="151"/>
      <c r="H18" s="151"/>
      <c r="I18" s="151"/>
      <c r="J18" s="151"/>
      <c r="K18" s="151"/>
      <c r="L18" s="151"/>
      <c r="M18" s="151"/>
      <c r="N18" s="151"/>
      <c r="O18" s="151"/>
      <c r="P18" s="151"/>
      <c r="Q18" s="151"/>
      <c r="R18" s="151"/>
      <c r="S18" s="272">
        <v>0</v>
      </c>
    </row>
    <row r="19" spans="1:19" s="312" customFormat="1" ht="15">
      <c r="A19" s="1286" t="s">
        <v>157</v>
      </c>
      <c r="B19" s="323"/>
      <c r="C19" s="324"/>
      <c r="D19" s="1541"/>
      <c r="E19" s="325"/>
      <c r="F19" s="151"/>
      <c r="G19" s="151"/>
      <c r="H19" s="151"/>
      <c r="I19" s="151"/>
      <c r="J19" s="151"/>
      <c r="K19" s="151"/>
      <c r="L19" s="151"/>
      <c r="M19" s="151"/>
      <c r="N19" s="151"/>
      <c r="O19" s="151"/>
      <c r="P19" s="151"/>
      <c r="Q19" s="151"/>
      <c r="R19" s="151"/>
      <c r="S19" s="272">
        <v>0</v>
      </c>
    </row>
    <row r="20" spans="1:19" s="312" customFormat="1" ht="15">
      <c r="A20" s="1286" t="s">
        <v>213</v>
      </c>
      <c r="B20" s="323"/>
      <c r="C20" s="324"/>
      <c r="D20" s="1541"/>
      <c r="E20" s="325"/>
      <c r="F20" s="151"/>
      <c r="G20" s="151"/>
      <c r="H20" s="151"/>
      <c r="I20" s="151"/>
      <c r="J20" s="151"/>
      <c r="K20" s="151"/>
      <c r="L20" s="151"/>
      <c r="M20" s="151"/>
      <c r="N20" s="151"/>
      <c r="O20" s="151"/>
      <c r="P20" s="151"/>
      <c r="Q20" s="151"/>
      <c r="R20" s="151"/>
      <c r="S20" s="272">
        <v>0</v>
      </c>
    </row>
    <row r="21" spans="1:19" s="312" customFormat="1" ht="15">
      <c r="A21" s="1286" t="s">
        <v>215</v>
      </c>
      <c r="B21" s="323"/>
      <c r="C21" s="324"/>
      <c r="D21" s="1541"/>
      <c r="E21" s="325"/>
      <c r="F21" s="151"/>
      <c r="G21" s="151"/>
      <c r="H21" s="151"/>
      <c r="I21" s="151"/>
      <c r="J21" s="151"/>
      <c r="K21" s="151"/>
      <c r="L21" s="151"/>
      <c r="M21" s="151"/>
      <c r="N21" s="151"/>
      <c r="O21" s="151"/>
      <c r="P21" s="151"/>
      <c r="Q21" s="151"/>
      <c r="R21" s="151"/>
      <c r="S21" s="272">
        <v>0</v>
      </c>
    </row>
    <row r="22" spans="1:19" s="312" customFormat="1" ht="15">
      <c r="A22" s="1286" t="s">
        <v>217</v>
      </c>
      <c r="B22" s="323"/>
      <c r="C22" s="324"/>
      <c r="D22" s="1541"/>
      <c r="E22" s="325"/>
      <c r="F22" s="151"/>
      <c r="G22" s="151"/>
      <c r="H22" s="151"/>
      <c r="I22" s="151"/>
      <c r="J22" s="151"/>
      <c r="K22" s="151"/>
      <c r="L22" s="151"/>
      <c r="M22" s="151"/>
      <c r="N22" s="151"/>
      <c r="O22" s="151"/>
      <c r="P22" s="151"/>
      <c r="Q22" s="151"/>
      <c r="R22" s="151"/>
      <c r="S22" s="272">
        <v>0</v>
      </c>
    </row>
    <row r="23" spans="1:19" s="312" customFormat="1" ht="15">
      <c r="A23" s="1286" t="s">
        <v>219</v>
      </c>
      <c r="B23" s="323"/>
      <c r="C23" s="324"/>
      <c r="D23" s="1541"/>
      <c r="E23" s="325"/>
      <c r="F23" s="151"/>
      <c r="G23" s="151"/>
      <c r="H23" s="151"/>
      <c r="I23" s="151"/>
      <c r="J23" s="151"/>
      <c r="K23" s="151"/>
      <c r="L23" s="151"/>
      <c r="M23" s="151"/>
      <c r="N23" s="151"/>
      <c r="O23" s="151"/>
      <c r="P23" s="151"/>
      <c r="Q23" s="151"/>
      <c r="R23" s="151"/>
      <c r="S23" s="272">
        <v>0</v>
      </c>
    </row>
    <row r="24" spans="1:19" s="312" customFormat="1" ht="15">
      <c r="A24" s="1286" t="s">
        <v>282</v>
      </c>
      <c r="B24" s="323"/>
      <c r="C24" s="324"/>
      <c r="D24" s="1541"/>
      <c r="E24" s="325"/>
      <c r="F24" s="151"/>
      <c r="G24" s="151"/>
      <c r="H24" s="151"/>
      <c r="I24" s="151"/>
      <c r="J24" s="151"/>
      <c r="K24" s="151"/>
      <c r="L24" s="151"/>
      <c r="M24" s="151"/>
      <c r="N24" s="151"/>
      <c r="O24" s="151"/>
      <c r="P24" s="151"/>
      <c r="Q24" s="151"/>
      <c r="R24" s="151"/>
      <c r="S24" s="272">
        <v>0</v>
      </c>
    </row>
    <row r="25" spans="1:19" s="312" customFormat="1" ht="15">
      <c r="A25" s="1286" t="s">
        <v>286</v>
      </c>
      <c r="B25" s="323"/>
      <c r="C25" s="324"/>
      <c r="D25" s="1541"/>
      <c r="E25" s="325"/>
      <c r="F25" s="151"/>
      <c r="G25" s="151"/>
      <c r="H25" s="151"/>
      <c r="I25" s="151"/>
      <c r="J25" s="151"/>
      <c r="K25" s="151"/>
      <c r="L25" s="151"/>
      <c r="M25" s="151"/>
      <c r="N25" s="151"/>
      <c r="O25" s="151"/>
      <c r="P25" s="151"/>
      <c r="Q25" s="151"/>
      <c r="R25" s="151"/>
      <c r="S25" s="272">
        <v>0</v>
      </c>
    </row>
    <row r="26" spans="1:19" s="312" customFormat="1" ht="15">
      <c r="A26" s="1286" t="s">
        <v>290</v>
      </c>
      <c r="B26" s="323"/>
      <c r="C26" s="324"/>
      <c r="D26" s="1541"/>
      <c r="E26" s="325"/>
      <c r="F26" s="151"/>
      <c r="G26" s="151"/>
      <c r="H26" s="151"/>
      <c r="I26" s="151"/>
      <c r="J26" s="151"/>
      <c r="K26" s="151"/>
      <c r="L26" s="151"/>
      <c r="M26" s="151"/>
      <c r="N26" s="151"/>
      <c r="O26" s="151"/>
      <c r="P26" s="151"/>
      <c r="Q26" s="151"/>
      <c r="R26" s="151"/>
      <c r="S26" s="272">
        <v>0</v>
      </c>
    </row>
    <row r="27" spans="1:19" s="312" customFormat="1" ht="15">
      <c r="A27" s="1286" t="s">
        <v>294</v>
      </c>
      <c r="B27" s="323"/>
      <c r="C27" s="324"/>
      <c r="D27" s="1541"/>
      <c r="E27" s="325"/>
      <c r="F27" s="151"/>
      <c r="G27" s="151"/>
      <c r="H27" s="151"/>
      <c r="I27" s="151"/>
      <c r="J27" s="151"/>
      <c r="K27" s="151"/>
      <c r="L27" s="151"/>
      <c r="M27" s="151"/>
      <c r="N27" s="151"/>
      <c r="O27" s="151"/>
      <c r="P27" s="151"/>
      <c r="Q27" s="151"/>
      <c r="R27" s="151"/>
      <c r="S27" s="272">
        <v>0</v>
      </c>
    </row>
    <row r="28" spans="1:19" s="312" customFormat="1" ht="15">
      <c r="A28" s="1286" t="s">
        <v>299</v>
      </c>
      <c r="B28" s="323"/>
      <c r="C28" s="324"/>
      <c r="D28" s="1541"/>
      <c r="E28" s="325"/>
      <c r="F28" s="151"/>
      <c r="G28" s="151"/>
      <c r="H28" s="151"/>
      <c r="I28" s="151"/>
      <c r="J28" s="151"/>
      <c r="K28" s="151"/>
      <c r="L28" s="151"/>
      <c r="M28" s="151"/>
      <c r="N28" s="151"/>
      <c r="O28" s="151"/>
      <c r="P28" s="151"/>
      <c r="Q28" s="151"/>
      <c r="R28" s="151"/>
      <c r="S28" s="272">
        <v>0</v>
      </c>
    </row>
    <row r="29" spans="1:19" s="312" customFormat="1" ht="15">
      <c r="A29" s="1286" t="s">
        <v>302</v>
      </c>
      <c r="B29" s="323"/>
      <c r="C29" s="324"/>
      <c r="D29" s="1541"/>
      <c r="E29" s="325"/>
      <c r="F29" s="151"/>
      <c r="G29" s="151"/>
      <c r="H29" s="151"/>
      <c r="I29" s="151"/>
      <c r="J29" s="151"/>
      <c r="K29" s="151"/>
      <c r="L29" s="151"/>
      <c r="M29" s="151"/>
      <c r="N29" s="151"/>
      <c r="O29" s="151"/>
      <c r="P29" s="151"/>
      <c r="Q29" s="151"/>
      <c r="R29" s="151"/>
      <c r="S29" s="272">
        <v>0</v>
      </c>
    </row>
    <row r="30" spans="1:19" s="312" customFormat="1" ht="15">
      <c r="A30" s="1286" t="s">
        <v>597</v>
      </c>
      <c r="B30" s="323"/>
      <c r="C30" s="324"/>
      <c r="D30" s="1541"/>
      <c r="E30" s="325"/>
      <c r="F30" s="151"/>
      <c r="G30" s="151"/>
      <c r="H30" s="151"/>
      <c r="I30" s="151"/>
      <c r="J30" s="151"/>
      <c r="K30" s="151"/>
      <c r="L30" s="151"/>
      <c r="M30" s="151"/>
      <c r="N30" s="151"/>
      <c r="O30" s="151"/>
      <c r="P30" s="151"/>
      <c r="Q30" s="151"/>
      <c r="R30" s="151"/>
      <c r="S30" s="272">
        <v>0</v>
      </c>
    </row>
    <row r="31" spans="1:19" s="312" customFormat="1" ht="15">
      <c r="A31" s="1286" t="s">
        <v>949</v>
      </c>
      <c r="B31" s="323"/>
      <c r="C31" s="324"/>
      <c r="D31" s="1541"/>
      <c r="E31" s="325"/>
      <c r="F31" s="151"/>
      <c r="G31" s="151"/>
      <c r="H31" s="151"/>
      <c r="I31" s="151"/>
      <c r="J31" s="151"/>
      <c r="K31" s="151"/>
      <c r="L31" s="151"/>
      <c r="M31" s="151"/>
      <c r="N31" s="151"/>
      <c r="O31" s="151"/>
      <c r="P31" s="151"/>
      <c r="Q31" s="151"/>
      <c r="R31" s="151"/>
      <c r="S31" s="272">
        <v>0</v>
      </c>
    </row>
    <row r="32" spans="1:19" s="312" customFormat="1" ht="15">
      <c r="A32" s="1286" t="s">
        <v>950</v>
      </c>
      <c r="B32" s="323"/>
      <c r="C32" s="324"/>
      <c r="D32" s="1541"/>
      <c r="E32" s="325"/>
      <c r="F32" s="151"/>
      <c r="G32" s="151"/>
      <c r="H32" s="151"/>
      <c r="I32" s="151"/>
      <c r="J32" s="151"/>
      <c r="K32" s="151"/>
      <c r="L32" s="151"/>
      <c r="M32" s="151"/>
      <c r="N32" s="151"/>
      <c r="O32" s="151"/>
      <c r="P32" s="151"/>
      <c r="Q32" s="151"/>
      <c r="R32" s="151"/>
      <c r="S32" s="272">
        <v>0</v>
      </c>
    </row>
    <row r="33" spans="1:19" s="312" customFormat="1" ht="15">
      <c r="A33" s="1286" t="s">
        <v>951</v>
      </c>
      <c r="B33" s="323"/>
      <c r="C33" s="324"/>
      <c r="D33" s="1541"/>
      <c r="E33" s="325"/>
      <c r="F33" s="151"/>
      <c r="G33" s="151"/>
      <c r="H33" s="151"/>
      <c r="I33" s="151"/>
      <c r="J33" s="151"/>
      <c r="K33" s="151"/>
      <c r="L33" s="151"/>
      <c r="M33" s="151"/>
      <c r="N33" s="151"/>
      <c r="O33" s="151"/>
      <c r="P33" s="151"/>
      <c r="Q33" s="151"/>
      <c r="R33" s="151"/>
      <c r="S33" s="272">
        <v>0</v>
      </c>
    </row>
    <row r="34" spans="1:19" s="312" customFormat="1" ht="15">
      <c r="A34" s="1286" t="s">
        <v>952</v>
      </c>
      <c r="B34" s="323"/>
      <c r="C34" s="324"/>
      <c r="D34" s="1541"/>
      <c r="E34" s="325"/>
      <c r="F34" s="151"/>
      <c r="G34" s="151"/>
      <c r="H34" s="151"/>
      <c r="I34" s="151"/>
      <c r="J34" s="151"/>
      <c r="K34" s="151"/>
      <c r="L34" s="151"/>
      <c r="M34" s="151"/>
      <c r="N34" s="151"/>
      <c r="O34" s="151"/>
      <c r="P34" s="151"/>
      <c r="Q34" s="151"/>
      <c r="R34" s="151"/>
      <c r="S34" s="272">
        <v>0</v>
      </c>
    </row>
    <row r="35" spans="1:19" s="312" customFormat="1" ht="15">
      <c r="A35" s="1286" t="s">
        <v>953</v>
      </c>
      <c r="B35" s="323"/>
      <c r="C35" s="324"/>
      <c r="D35" s="1541"/>
      <c r="E35" s="325"/>
      <c r="F35" s="151"/>
      <c r="G35" s="151"/>
      <c r="H35" s="151"/>
      <c r="I35" s="151"/>
      <c r="J35" s="151"/>
      <c r="K35" s="151"/>
      <c r="L35" s="151"/>
      <c r="M35" s="151"/>
      <c r="N35" s="151"/>
      <c r="O35" s="151"/>
      <c r="P35" s="151"/>
      <c r="Q35" s="151"/>
      <c r="R35" s="151"/>
      <c r="S35" s="272">
        <v>0</v>
      </c>
    </row>
    <row r="36" spans="1:19" s="312" customFormat="1" ht="15">
      <c r="A36" s="1286" t="s">
        <v>954</v>
      </c>
      <c r="B36" s="323"/>
      <c r="C36" s="324"/>
      <c r="D36" s="1541"/>
      <c r="E36" s="325"/>
      <c r="F36" s="151"/>
      <c r="G36" s="151"/>
      <c r="H36" s="151"/>
      <c r="I36" s="151"/>
      <c r="J36" s="151"/>
      <c r="K36" s="151"/>
      <c r="L36" s="151"/>
      <c r="M36" s="151"/>
      <c r="N36" s="151"/>
      <c r="O36" s="151"/>
      <c r="P36" s="151"/>
      <c r="Q36" s="151"/>
      <c r="R36" s="151"/>
      <c r="S36" s="272">
        <v>0</v>
      </c>
    </row>
    <row r="37" spans="1:19" s="312" customFormat="1" ht="15">
      <c r="A37" s="1286" t="s">
        <v>955</v>
      </c>
      <c r="B37" s="323"/>
      <c r="C37" s="324"/>
      <c r="D37" s="1541"/>
      <c r="E37" s="325"/>
      <c r="F37" s="151"/>
      <c r="G37" s="151"/>
      <c r="H37" s="151"/>
      <c r="I37" s="151"/>
      <c r="J37" s="151"/>
      <c r="K37" s="151"/>
      <c r="L37" s="151"/>
      <c r="M37" s="151"/>
      <c r="N37" s="151"/>
      <c r="O37" s="151"/>
      <c r="P37" s="151"/>
      <c r="Q37" s="151"/>
      <c r="R37" s="151"/>
      <c r="S37" s="272">
        <v>0</v>
      </c>
    </row>
    <row r="38" spans="1:19" s="312" customFormat="1" ht="15">
      <c r="A38" s="1286" t="s">
        <v>956</v>
      </c>
      <c r="B38" s="323"/>
      <c r="C38" s="324"/>
      <c r="D38" s="1541"/>
      <c r="E38" s="325"/>
      <c r="F38" s="151"/>
      <c r="G38" s="151"/>
      <c r="H38" s="151"/>
      <c r="I38" s="151"/>
      <c r="J38" s="151"/>
      <c r="K38" s="151"/>
      <c r="L38" s="151"/>
      <c r="M38" s="151"/>
      <c r="N38" s="151"/>
      <c r="O38" s="151"/>
      <c r="P38" s="151"/>
      <c r="Q38" s="151"/>
      <c r="R38" s="151"/>
      <c r="S38" s="272">
        <v>0</v>
      </c>
    </row>
    <row r="39" spans="1:19" s="312" customFormat="1" ht="15">
      <c r="A39" s="1286" t="s">
        <v>1512</v>
      </c>
      <c r="B39" s="323"/>
      <c r="C39" s="326" t="s">
        <v>126</v>
      </c>
      <c r="D39" s="1541"/>
      <c r="E39" s="326"/>
      <c r="F39" s="326"/>
      <c r="G39" s="326"/>
      <c r="H39" s="326"/>
      <c r="I39" s="326"/>
      <c r="J39" s="326"/>
      <c r="K39" s="326"/>
      <c r="L39" s="326"/>
      <c r="M39" s="326"/>
      <c r="N39" s="326"/>
      <c r="O39" s="326"/>
      <c r="P39" s="326"/>
      <c r="Q39" s="326"/>
      <c r="R39" s="326"/>
      <c r="S39" s="325"/>
    </row>
    <row r="40" spans="1:19" s="312" customFormat="1" ht="16.5" thickBot="1">
      <c r="A40" s="1286">
        <v>2</v>
      </c>
      <c r="C40" s="327"/>
      <c r="D40" s="327"/>
      <c r="E40" s="328" t="s">
        <v>1507</v>
      </c>
      <c r="F40" s="329">
        <f>SUM(F16:F39)</f>
        <v>0</v>
      </c>
      <c r="G40" s="329">
        <f t="shared" ref="G40:M40" si="0">SUM(G16:G39)</f>
        <v>0</v>
      </c>
      <c r="H40" s="329">
        <f t="shared" si="0"/>
        <v>0</v>
      </c>
      <c r="I40" s="329">
        <f>SUM(I16:I39)</f>
        <v>0</v>
      </c>
      <c r="J40" s="329">
        <f t="shared" si="0"/>
        <v>0</v>
      </c>
      <c r="K40" s="329">
        <f t="shared" si="0"/>
        <v>0</v>
      </c>
      <c r="L40" s="329">
        <f t="shared" si="0"/>
        <v>0</v>
      </c>
      <c r="M40" s="329">
        <f t="shared" si="0"/>
        <v>0</v>
      </c>
      <c r="N40" s="329">
        <f t="shared" ref="N40:S40" si="1">SUM(N16:N39)</f>
        <v>0</v>
      </c>
      <c r="O40" s="329">
        <f t="shared" si="1"/>
        <v>0</v>
      </c>
      <c r="P40" s="329">
        <f t="shared" si="1"/>
        <v>0</v>
      </c>
      <c r="Q40" s="329">
        <f t="shared" si="1"/>
        <v>0</v>
      </c>
      <c r="R40" s="329">
        <f t="shared" si="1"/>
        <v>0</v>
      </c>
      <c r="S40" s="329">
        <f t="shared" si="1"/>
        <v>0</v>
      </c>
    </row>
    <row r="41" spans="1:19" s="312" customFormat="1" ht="15.75" thickTop="1">
      <c r="A41" s="1286"/>
      <c r="F41" s="330"/>
      <c r="G41" s="330"/>
      <c r="H41" s="330"/>
      <c r="I41" s="330"/>
      <c r="J41" s="330"/>
      <c r="K41" s="330"/>
      <c r="L41" s="330"/>
      <c r="M41" s="311"/>
      <c r="N41" s="311"/>
    </row>
    <row r="42" spans="1:19" s="312" customFormat="1" ht="15.75">
      <c r="A42" s="1286"/>
      <c r="E42" s="331"/>
      <c r="F42" s="330"/>
      <c r="G42" s="868"/>
      <c r="H42" s="330"/>
      <c r="I42" s="330"/>
      <c r="J42" s="330"/>
      <c r="K42" s="330"/>
      <c r="L42" s="330"/>
      <c r="M42" s="311"/>
      <c r="N42" s="311"/>
    </row>
    <row r="43" spans="1:19" s="89" customFormat="1" ht="15">
      <c r="A43" s="234"/>
      <c r="D43" s="44"/>
    </row>
    <row r="44" spans="1:19" s="89" customFormat="1" ht="15">
      <c r="D44" s="44"/>
    </row>
    <row r="45" spans="1:19" s="89" customFormat="1" ht="15">
      <c r="D45" s="44"/>
    </row>
    <row r="46" spans="1:19" s="312" customFormat="1" ht="15">
      <c r="A46" s="333"/>
      <c r="B46" s="333"/>
      <c r="C46" s="333"/>
      <c r="D46" s="333"/>
      <c r="E46" s="333"/>
      <c r="F46" s="333"/>
      <c r="G46" s="333"/>
      <c r="H46" s="333"/>
      <c r="I46" s="333"/>
      <c r="J46" s="334"/>
      <c r="K46" s="335"/>
      <c r="L46" s="334"/>
      <c r="M46" s="334"/>
      <c r="N46" s="334"/>
      <c r="O46" s="334"/>
      <c r="P46" s="334"/>
      <c r="Q46" s="334"/>
      <c r="R46" s="334"/>
      <c r="S46" s="334"/>
    </row>
    <row r="47" spans="1:19" s="312" customFormat="1" ht="15">
      <c r="J47" s="311"/>
      <c r="K47" s="336"/>
      <c r="L47" s="311"/>
      <c r="M47" s="311"/>
      <c r="N47" s="311"/>
    </row>
    <row r="48" spans="1:19" s="312" customFormat="1" ht="15">
      <c r="A48" s="312" t="s">
        <v>1509</v>
      </c>
      <c r="G48" s="311"/>
      <c r="H48" s="311"/>
      <c r="I48" s="311"/>
    </row>
    <row r="49" spans="1:20" s="312" customFormat="1" ht="15">
      <c r="G49" s="311"/>
      <c r="H49" s="311"/>
      <c r="I49" s="311"/>
    </row>
    <row r="50" spans="1:20" s="312" customFormat="1" ht="15">
      <c r="G50" s="311"/>
      <c r="H50" s="311"/>
      <c r="I50" s="311"/>
    </row>
    <row r="51" spans="1:20" s="312" customFormat="1" ht="15.75">
      <c r="F51" s="1682" t="s">
        <v>1513</v>
      </c>
      <c r="G51" s="1682"/>
      <c r="H51" s="1682"/>
      <c r="I51" s="1682"/>
      <c r="J51" s="1682"/>
      <c r="K51" s="1682"/>
      <c r="L51" s="1682"/>
      <c r="M51" s="1682"/>
      <c r="N51" s="1682"/>
      <c r="O51" s="1682"/>
      <c r="P51" s="1682"/>
      <c r="Q51" s="1682"/>
      <c r="R51" s="1682"/>
      <c r="S51" s="1682"/>
    </row>
    <row r="52" spans="1:20" s="312" customFormat="1" ht="16.5" thickBot="1">
      <c r="F52" s="941" t="s">
        <v>1931</v>
      </c>
      <c r="G52" s="941" t="s">
        <v>1931</v>
      </c>
      <c r="H52" s="941" t="s">
        <v>1931</v>
      </c>
      <c r="I52" s="941" t="s">
        <v>1931</v>
      </c>
      <c r="J52" s="941" t="s">
        <v>1931</v>
      </c>
      <c r="K52" s="941" t="s">
        <v>1931</v>
      </c>
      <c r="L52" s="941" t="s">
        <v>1931</v>
      </c>
      <c r="M52" s="941" t="s">
        <v>1931</v>
      </c>
      <c r="N52" s="941" t="s">
        <v>1931</v>
      </c>
      <c r="O52" s="941" t="s">
        <v>1931</v>
      </c>
      <c r="P52" s="941" t="s">
        <v>1931</v>
      </c>
      <c r="Q52" s="941" t="s">
        <v>1931</v>
      </c>
      <c r="R52" s="941" t="s">
        <v>1931</v>
      </c>
      <c r="S52" s="1680" t="s">
        <v>326</v>
      </c>
    </row>
    <row r="53" spans="1:20" s="312" customFormat="1" ht="15.75">
      <c r="A53" s="1286" t="s">
        <v>90</v>
      </c>
      <c r="B53" s="1156" t="s">
        <v>1503</v>
      </c>
      <c r="C53" s="1156" t="s">
        <v>1504</v>
      </c>
      <c r="D53" s="1156"/>
      <c r="E53" s="1156" t="s">
        <v>1505</v>
      </c>
      <c r="F53" s="896" t="s">
        <v>700</v>
      </c>
      <c r="G53" s="896" t="s">
        <v>689</v>
      </c>
      <c r="H53" s="896" t="s">
        <v>690</v>
      </c>
      <c r="I53" s="896" t="s">
        <v>691</v>
      </c>
      <c r="J53" s="896" t="s">
        <v>692</v>
      </c>
      <c r="K53" s="896" t="s">
        <v>693</v>
      </c>
      <c r="L53" s="896" t="s">
        <v>694</v>
      </c>
      <c r="M53" s="896" t="s">
        <v>695</v>
      </c>
      <c r="N53" s="896" t="s">
        <v>696</v>
      </c>
      <c r="O53" s="896" t="s">
        <v>697</v>
      </c>
      <c r="P53" s="896" t="s">
        <v>698</v>
      </c>
      <c r="Q53" s="896" t="s">
        <v>699</v>
      </c>
      <c r="R53" s="896" t="s">
        <v>700</v>
      </c>
      <c r="S53" s="1680"/>
      <c r="T53" s="942"/>
    </row>
    <row r="54" spans="1:20" s="312" customFormat="1" ht="15.75" thickBot="1">
      <c r="A54" s="1288"/>
      <c r="B54" s="1288"/>
      <c r="C54" s="1288" t="s">
        <v>335</v>
      </c>
      <c r="D54" s="1288"/>
      <c r="E54" s="1289" t="s">
        <v>336</v>
      </c>
      <c r="F54" s="1288" t="s">
        <v>337</v>
      </c>
      <c r="G54" s="1288" t="s">
        <v>260</v>
      </c>
      <c r="H54" s="1288" t="s">
        <v>142</v>
      </c>
      <c r="I54" s="1288" t="s">
        <v>143</v>
      </c>
      <c r="J54" s="1288" t="s">
        <v>207</v>
      </c>
      <c r="K54" s="1288" t="s">
        <v>208</v>
      </c>
      <c r="L54" s="1288" t="s">
        <v>650</v>
      </c>
      <c r="M54" s="1288" t="s">
        <v>651</v>
      </c>
      <c r="N54" s="1288" t="s">
        <v>824</v>
      </c>
      <c r="O54" s="1288" t="s">
        <v>825</v>
      </c>
      <c r="P54" s="1288" t="s">
        <v>826</v>
      </c>
      <c r="Q54" s="1288" t="s">
        <v>560</v>
      </c>
      <c r="R54" s="1289" t="s">
        <v>562</v>
      </c>
      <c r="S54" s="1289" t="s">
        <v>563</v>
      </c>
      <c r="T54" s="942"/>
    </row>
    <row r="55" spans="1:20" s="312" customFormat="1" ht="15">
      <c r="A55" s="1286" t="s">
        <v>163</v>
      </c>
      <c r="B55" s="323"/>
      <c r="C55" s="324"/>
      <c r="D55" s="1541"/>
      <c r="E55" s="325"/>
      <c r="F55" s="151"/>
      <c r="G55" s="151"/>
      <c r="H55" s="151"/>
      <c r="I55" s="151"/>
      <c r="J55" s="151"/>
      <c r="K55" s="151"/>
      <c r="L55" s="151"/>
      <c r="M55" s="148"/>
      <c r="N55" s="148"/>
      <c r="O55" s="148"/>
      <c r="P55" s="148"/>
      <c r="Q55" s="148"/>
      <c r="R55" s="148"/>
      <c r="S55" s="272">
        <v>0</v>
      </c>
      <c r="T55" s="942"/>
    </row>
    <row r="56" spans="1:20" s="312" customFormat="1" ht="15">
      <c r="A56" s="1286" t="s">
        <v>165</v>
      </c>
      <c r="B56" s="323"/>
      <c r="C56" s="324"/>
      <c r="D56" s="1541"/>
      <c r="E56" s="325"/>
      <c r="F56" s="151"/>
      <c r="G56" s="151"/>
      <c r="H56" s="151"/>
      <c r="I56" s="151"/>
      <c r="J56" s="151"/>
      <c r="K56" s="151"/>
      <c r="L56" s="151"/>
      <c r="M56" s="148"/>
      <c r="N56" s="148"/>
      <c r="O56" s="148"/>
      <c r="P56" s="148"/>
      <c r="Q56" s="148"/>
      <c r="R56" s="148"/>
      <c r="S56" s="272">
        <v>0</v>
      </c>
      <c r="T56" s="942"/>
    </row>
    <row r="57" spans="1:20" s="312" customFormat="1" ht="15">
      <c r="A57" s="1286" t="s">
        <v>168</v>
      </c>
      <c r="B57" s="323"/>
      <c r="C57" s="324"/>
      <c r="D57" s="1541"/>
      <c r="E57" s="325"/>
      <c r="F57" s="151"/>
      <c r="G57" s="151"/>
      <c r="H57" s="151"/>
      <c r="I57" s="151"/>
      <c r="J57" s="151"/>
      <c r="K57" s="151"/>
      <c r="L57" s="151"/>
      <c r="M57" s="148"/>
      <c r="N57" s="148"/>
      <c r="O57" s="148"/>
      <c r="P57" s="148"/>
      <c r="Q57" s="148"/>
      <c r="R57" s="148"/>
      <c r="S57" s="272">
        <v>0</v>
      </c>
    </row>
    <row r="58" spans="1:20" s="312" customFormat="1" ht="15">
      <c r="A58" s="1286" t="s">
        <v>171</v>
      </c>
      <c r="B58" s="323"/>
      <c r="C58" s="324"/>
      <c r="D58" s="1541"/>
      <c r="E58" s="325"/>
      <c r="F58" s="151"/>
      <c r="G58" s="151"/>
      <c r="H58" s="151"/>
      <c r="I58" s="151"/>
      <c r="J58" s="151"/>
      <c r="K58" s="151"/>
      <c r="L58" s="151"/>
      <c r="M58" s="148"/>
      <c r="N58" s="148"/>
      <c r="O58" s="148"/>
      <c r="P58" s="148"/>
      <c r="Q58" s="148"/>
      <c r="R58" s="148"/>
      <c r="S58" s="272">
        <v>0</v>
      </c>
    </row>
    <row r="59" spans="1:20" s="312" customFormat="1" ht="15">
      <c r="A59" s="1286" t="s">
        <v>174</v>
      </c>
      <c r="B59" s="323"/>
      <c r="C59" s="324"/>
      <c r="D59" s="1541"/>
      <c r="E59" s="325"/>
      <c r="F59" s="151"/>
      <c r="G59" s="151"/>
      <c r="H59" s="151"/>
      <c r="I59" s="151"/>
      <c r="J59" s="151"/>
      <c r="K59" s="151"/>
      <c r="L59" s="151"/>
      <c r="M59" s="148"/>
      <c r="N59" s="148"/>
      <c r="O59" s="148"/>
      <c r="P59" s="148"/>
      <c r="Q59" s="148"/>
      <c r="R59" s="148"/>
      <c r="S59" s="272">
        <v>0</v>
      </c>
    </row>
    <row r="60" spans="1:20" s="312" customFormat="1" ht="15">
      <c r="A60" s="1286" t="s">
        <v>177</v>
      </c>
      <c r="B60" s="323"/>
      <c r="C60" s="324"/>
      <c r="D60" s="1541"/>
      <c r="E60" s="325"/>
      <c r="F60" s="151"/>
      <c r="G60" s="151"/>
      <c r="H60" s="151"/>
      <c r="I60" s="151"/>
      <c r="J60" s="151"/>
      <c r="K60" s="151"/>
      <c r="L60" s="151"/>
      <c r="M60" s="148"/>
      <c r="N60" s="148"/>
      <c r="O60" s="148"/>
      <c r="P60" s="148"/>
      <c r="Q60" s="148"/>
      <c r="R60" s="148"/>
      <c r="S60" s="272">
        <v>0</v>
      </c>
    </row>
    <row r="61" spans="1:20" s="312" customFormat="1" ht="15">
      <c r="A61" s="1286" t="s">
        <v>227</v>
      </c>
      <c r="B61" s="323"/>
      <c r="C61" s="324"/>
      <c r="D61" s="1541"/>
      <c r="E61" s="325"/>
      <c r="F61" s="151"/>
      <c r="G61" s="151"/>
      <c r="H61" s="151"/>
      <c r="I61" s="151"/>
      <c r="J61" s="151"/>
      <c r="K61" s="151"/>
      <c r="L61" s="151"/>
      <c r="M61" s="148"/>
      <c r="N61" s="148"/>
      <c r="O61" s="148"/>
      <c r="P61" s="148"/>
      <c r="Q61" s="148"/>
      <c r="R61" s="148"/>
      <c r="S61" s="272">
        <v>0</v>
      </c>
    </row>
    <row r="62" spans="1:20" s="312" customFormat="1" ht="15">
      <c r="A62" s="1286" t="s">
        <v>229</v>
      </c>
      <c r="B62" s="323"/>
      <c r="C62" s="324"/>
      <c r="D62" s="1541"/>
      <c r="E62" s="325"/>
      <c r="F62" s="151"/>
      <c r="G62" s="151"/>
      <c r="H62" s="151"/>
      <c r="I62" s="151"/>
      <c r="J62" s="151"/>
      <c r="K62" s="151"/>
      <c r="L62" s="151"/>
      <c r="M62" s="148"/>
      <c r="N62" s="148"/>
      <c r="O62" s="148"/>
      <c r="P62" s="148"/>
      <c r="Q62" s="148"/>
      <c r="R62" s="148"/>
      <c r="S62" s="272">
        <v>0</v>
      </c>
    </row>
    <row r="63" spans="1:20" s="312" customFormat="1" ht="15">
      <c r="A63" s="1286" t="s">
        <v>231</v>
      </c>
      <c r="B63" s="323"/>
      <c r="C63" s="324"/>
      <c r="D63" s="1541"/>
      <c r="E63" s="325"/>
      <c r="F63" s="151"/>
      <c r="G63" s="151"/>
      <c r="H63" s="151"/>
      <c r="I63" s="151"/>
      <c r="J63" s="151"/>
      <c r="K63" s="151"/>
      <c r="L63" s="151"/>
      <c r="M63" s="148"/>
      <c r="N63" s="148"/>
      <c r="O63" s="148"/>
      <c r="P63" s="148"/>
      <c r="Q63" s="148"/>
      <c r="R63" s="148"/>
      <c r="S63" s="272">
        <v>0</v>
      </c>
    </row>
    <row r="64" spans="1:20" s="312" customFormat="1" ht="15">
      <c r="A64" s="1286" t="s">
        <v>233</v>
      </c>
      <c r="B64" s="323"/>
      <c r="C64" s="324"/>
      <c r="D64" s="1541"/>
      <c r="E64" s="325"/>
      <c r="F64" s="151"/>
      <c r="G64" s="151"/>
      <c r="H64" s="151"/>
      <c r="I64" s="151"/>
      <c r="J64" s="151"/>
      <c r="K64" s="151"/>
      <c r="L64" s="151"/>
      <c r="M64" s="148"/>
      <c r="N64" s="148"/>
      <c r="O64" s="148"/>
      <c r="P64" s="148"/>
      <c r="Q64" s="148"/>
      <c r="R64" s="148"/>
      <c r="S64" s="272">
        <v>0</v>
      </c>
    </row>
    <row r="65" spans="1:19" s="312" customFormat="1" ht="15">
      <c r="A65" s="1286" t="s">
        <v>802</v>
      </c>
      <c r="B65" s="323"/>
      <c r="C65" s="324"/>
      <c r="D65" s="1541"/>
      <c r="E65" s="325"/>
      <c r="F65" s="151"/>
      <c r="G65" s="151"/>
      <c r="H65" s="151"/>
      <c r="I65" s="151"/>
      <c r="J65" s="151"/>
      <c r="K65" s="151"/>
      <c r="L65" s="151"/>
      <c r="M65" s="148"/>
      <c r="N65" s="148"/>
      <c r="O65" s="148"/>
      <c r="P65" s="148"/>
      <c r="Q65" s="148"/>
      <c r="R65" s="148"/>
      <c r="S65" s="272">
        <v>0</v>
      </c>
    </row>
    <row r="66" spans="1:19" s="312" customFormat="1" ht="15">
      <c r="A66" s="1286" t="s">
        <v>804</v>
      </c>
      <c r="B66" s="323"/>
      <c r="C66" s="324"/>
      <c r="D66" s="1541"/>
      <c r="E66" s="325"/>
      <c r="F66" s="151"/>
      <c r="G66" s="151"/>
      <c r="H66" s="151"/>
      <c r="I66" s="151"/>
      <c r="J66" s="151"/>
      <c r="K66" s="151"/>
      <c r="L66" s="151"/>
      <c r="M66" s="148"/>
      <c r="N66" s="148"/>
      <c r="O66" s="148"/>
      <c r="P66" s="148"/>
      <c r="Q66" s="148"/>
      <c r="R66" s="148"/>
      <c r="S66" s="272">
        <v>0</v>
      </c>
    </row>
    <row r="67" spans="1:19" s="312" customFormat="1" ht="15">
      <c r="A67" s="1286" t="s">
        <v>808</v>
      </c>
      <c r="B67" s="323"/>
      <c r="C67" s="324"/>
      <c r="D67" s="1541"/>
      <c r="E67" s="325"/>
      <c r="F67" s="151"/>
      <c r="G67" s="151"/>
      <c r="H67" s="151"/>
      <c r="I67" s="151"/>
      <c r="J67" s="151"/>
      <c r="K67" s="151"/>
      <c r="L67" s="151"/>
      <c r="M67" s="148"/>
      <c r="N67" s="148"/>
      <c r="O67" s="148"/>
      <c r="P67" s="148"/>
      <c r="Q67" s="148"/>
      <c r="R67" s="148"/>
      <c r="S67" s="272">
        <v>0</v>
      </c>
    </row>
    <row r="68" spans="1:19" s="312" customFormat="1" ht="15">
      <c r="A68" s="1286" t="s">
        <v>806</v>
      </c>
      <c r="B68" s="323"/>
      <c r="C68" s="324"/>
      <c r="D68" s="1541"/>
      <c r="E68" s="325"/>
      <c r="F68" s="151"/>
      <c r="G68" s="151"/>
      <c r="H68" s="151"/>
      <c r="I68" s="151"/>
      <c r="J68" s="151"/>
      <c r="K68" s="151"/>
      <c r="L68" s="151"/>
      <c r="M68" s="148"/>
      <c r="N68" s="148"/>
      <c r="O68" s="148"/>
      <c r="P68" s="148"/>
      <c r="Q68" s="148"/>
      <c r="R68" s="148"/>
      <c r="S68" s="272">
        <v>0</v>
      </c>
    </row>
    <row r="69" spans="1:19" s="312" customFormat="1" ht="15">
      <c r="A69" s="1286" t="s">
        <v>810</v>
      </c>
      <c r="B69" s="323"/>
      <c r="C69" s="324"/>
      <c r="D69" s="1541"/>
      <c r="E69" s="325"/>
      <c r="F69" s="151"/>
      <c r="G69" s="151"/>
      <c r="H69" s="151"/>
      <c r="I69" s="151"/>
      <c r="J69" s="151"/>
      <c r="K69" s="151"/>
      <c r="L69" s="151"/>
      <c r="M69" s="148"/>
      <c r="N69" s="148"/>
      <c r="O69" s="148"/>
      <c r="P69" s="148"/>
      <c r="Q69" s="148"/>
      <c r="R69" s="148"/>
      <c r="S69" s="272">
        <v>0</v>
      </c>
    </row>
    <row r="70" spans="1:19" s="312" customFormat="1" ht="15">
      <c r="A70" s="1286" t="s">
        <v>812</v>
      </c>
      <c r="B70" s="323"/>
      <c r="C70" s="324"/>
      <c r="D70" s="1541"/>
      <c r="E70" s="325"/>
      <c r="F70" s="151"/>
      <c r="G70" s="151"/>
      <c r="H70" s="151"/>
      <c r="I70" s="151"/>
      <c r="J70" s="151"/>
      <c r="K70" s="151"/>
      <c r="L70" s="151"/>
      <c r="M70" s="148"/>
      <c r="N70" s="148"/>
      <c r="O70" s="148"/>
      <c r="P70" s="148"/>
      <c r="Q70" s="148"/>
      <c r="R70" s="148"/>
      <c r="S70" s="272">
        <v>0</v>
      </c>
    </row>
    <row r="71" spans="1:19" s="312" customFormat="1" ht="15">
      <c r="A71" s="1286" t="s">
        <v>814</v>
      </c>
      <c r="B71" s="323"/>
      <c r="C71" s="324"/>
      <c r="D71" s="1541"/>
      <c r="E71" s="325"/>
      <c r="F71" s="151"/>
      <c r="G71" s="151"/>
      <c r="H71" s="151"/>
      <c r="I71" s="151"/>
      <c r="J71" s="151"/>
      <c r="K71" s="151"/>
      <c r="L71" s="151"/>
      <c r="M71" s="148"/>
      <c r="N71" s="148"/>
      <c r="O71" s="148"/>
      <c r="P71" s="148"/>
      <c r="Q71" s="148"/>
      <c r="R71" s="148"/>
      <c r="S71" s="272">
        <v>0</v>
      </c>
    </row>
    <row r="72" spans="1:19" s="312" customFormat="1" ht="15">
      <c r="A72" s="1286" t="s">
        <v>1514</v>
      </c>
      <c r="B72" s="323"/>
      <c r="C72" s="324"/>
      <c r="D72" s="1541"/>
      <c r="E72" s="325"/>
      <c r="F72" s="151"/>
      <c r="G72" s="151"/>
      <c r="H72" s="151"/>
      <c r="I72" s="151"/>
      <c r="J72" s="151"/>
      <c r="K72" s="151"/>
      <c r="L72" s="151"/>
      <c r="M72" s="148"/>
      <c r="N72" s="148"/>
      <c r="O72" s="148"/>
      <c r="P72" s="148"/>
      <c r="Q72" s="148"/>
      <c r="R72" s="148"/>
      <c r="S72" s="272">
        <v>0</v>
      </c>
    </row>
    <row r="73" spans="1:19" s="312" customFormat="1" ht="15">
      <c r="A73" s="1286" t="s">
        <v>1515</v>
      </c>
      <c r="B73" s="323"/>
      <c r="C73" s="324"/>
      <c r="D73" s="1541"/>
      <c r="E73" s="325"/>
      <c r="F73" s="151"/>
      <c r="G73" s="151"/>
      <c r="H73" s="151"/>
      <c r="I73" s="151"/>
      <c r="J73" s="151"/>
      <c r="K73" s="151"/>
      <c r="L73" s="151"/>
      <c r="M73" s="148"/>
      <c r="N73" s="148"/>
      <c r="O73" s="148"/>
      <c r="P73" s="148"/>
      <c r="Q73" s="148"/>
      <c r="R73" s="148"/>
      <c r="S73" s="272">
        <v>0</v>
      </c>
    </row>
    <row r="74" spans="1:19" s="312" customFormat="1" ht="15">
      <c r="A74" s="1286" t="s">
        <v>1516</v>
      </c>
      <c r="B74" s="323"/>
      <c r="C74" s="324"/>
      <c r="D74" s="1541"/>
      <c r="E74" s="325"/>
      <c r="F74" s="151"/>
      <c r="G74" s="151"/>
      <c r="H74" s="151"/>
      <c r="I74" s="151"/>
      <c r="J74" s="151"/>
      <c r="K74" s="151"/>
      <c r="L74" s="151"/>
      <c r="M74" s="148"/>
      <c r="N74" s="148"/>
      <c r="O74" s="148"/>
      <c r="P74" s="148"/>
      <c r="Q74" s="148"/>
      <c r="R74" s="148"/>
      <c r="S74" s="272">
        <v>0</v>
      </c>
    </row>
    <row r="75" spans="1:19" s="312" customFormat="1" ht="15">
      <c r="A75" s="1286" t="s">
        <v>1517</v>
      </c>
      <c r="B75" s="323"/>
      <c r="C75" s="324"/>
      <c r="D75" s="1541"/>
      <c r="E75" s="325"/>
      <c r="F75" s="151"/>
      <c r="G75" s="151"/>
      <c r="H75" s="151"/>
      <c r="I75" s="151"/>
      <c r="J75" s="151"/>
      <c r="K75" s="151"/>
      <c r="L75" s="151"/>
      <c r="M75" s="148"/>
      <c r="N75" s="148"/>
      <c r="O75" s="148"/>
      <c r="P75" s="148"/>
      <c r="Q75" s="148"/>
      <c r="R75" s="148"/>
      <c r="S75" s="272">
        <v>0</v>
      </c>
    </row>
    <row r="76" spans="1:19" s="312" customFormat="1" ht="15">
      <c r="A76" s="1286" t="s">
        <v>1518</v>
      </c>
      <c r="B76" s="323"/>
      <c r="C76" s="324"/>
      <c r="D76" s="1541"/>
      <c r="E76" s="325"/>
      <c r="F76" s="151"/>
      <c r="G76" s="151"/>
      <c r="H76" s="151"/>
      <c r="I76" s="151"/>
      <c r="J76" s="151"/>
      <c r="K76" s="151"/>
      <c r="L76" s="151"/>
      <c r="M76" s="148"/>
      <c r="N76" s="148"/>
      <c r="O76" s="148"/>
      <c r="P76" s="148"/>
      <c r="Q76" s="148"/>
      <c r="R76" s="148"/>
      <c r="S76" s="272">
        <v>0</v>
      </c>
    </row>
    <row r="77" spans="1:19" s="312" customFormat="1" ht="15">
      <c r="A77" s="1286" t="s">
        <v>1519</v>
      </c>
      <c r="B77" s="323"/>
      <c r="C77" s="324"/>
      <c r="D77" s="1541"/>
      <c r="E77" s="325"/>
      <c r="F77" s="151"/>
      <c r="G77" s="151"/>
      <c r="H77" s="151"/>
      <c r="I77" s="151"/>
      <c r="J77" s="151"/>
      <c r="K77" s="151"/>
      <c r="L77" s="151"/>
      <c r="M77" s="148"/>
      <c r="N77" s="148"/>
      <c r="O77" s="148"/>
      <c r="P77" s="148"/>
      <c r="Q77" s="148"/>
      <c r="R77" s="148"/>
      <c r="S77" s="272">
        <v>0</v>
      </c>
    </row>
    <row r="78" spans="1:19" s="312" customFormat="1" ht="15">
      <c r="A78" s="1286" t="s">
        <v>1520</v>
      </c>
      <c r="B78" s="323"/>
      <c r="C78" s="326" t="s">
        <v>126</v>
      </c>
      <c r="D78" s="1541"/>
      <c r="E78" s="326"/>
      <c r="F78" s="326"/>
      <c r="G78" s="326"/>
      <c r="H78" s="326"/>
      <c r="I78" s="326"/>
      <c r="J78" s="326"/>
      <c r="K78" s="326"/>
      <c r="L78" s="326"/>
      <c r="M78" s="326"/>
      <c r="N78" s="326"/>
      <c r="O78" s="326"/>
      <c r="P78" s="326"/>
      <c r="Q78" s="326"/>
      <c r="R78" s="326"/>
      <c r="S78" s="325"/>
    </row>
    <row r="79" spans="1:19" s="312" customFormat="1" ht="16.5" thickBot="1">
      <c r="A79" s="1286">
        <v>4</v>
      </c>
      <c r="C79" s="327"/>
      <c r="D79" s="327"/>
      <c r="E79" s="328" t="s">
        <v>1521</v>
      </c>
      <c r="F79" s="329">
        <f>SUM(F55:F78)</f>
        <v>0</v>
      </c>
      <c r="G79" s="329">
        <f t="shared" ref="G79:H79" si="2">SUM(G55:G78)</f>
        <v>0</v>
      </c>
      <c r="H79" s="329">
        <f t="shared" si="2"/>
        <v>0</v>
      </c>
      <c r="I79" s="329">
        <f>SUM(I55:I78)</f>
        <v>0</v>
      </c>
      <c r="J79" s="329">
        <f t="shared" ref="J79:M79" si="3">SUM(J55:J78)</f>
        <v>0</v>
      </c>
      <c r="K79" s="329">
        <f t="shared" si="3"/>
        <v>0</v>
      </c>
      <c r="L79" s="329">
        <f t="shared" si="3"/>
        <v>0</v>
      </c>
      <c r="M79" s="329">
        <f t="shared" si="3"/>
        <v>0</v>
      </c>
      <c r="N79" s="329">
        <f t="shared" ref="N79:S79" si="4">SUM(N55:N78)</f>
        <v>0</v>
      </c>
      <c r="O79" s="329">
        <f t="shared" si="4"/>
        <v>0</v>
      </c>
      <c r="P79" s="329">
        <f t="shared" si="4"/>
        <v>0</v>
      </c>
      <c r="Q79" s="329">
        <f t="shared" si="4"/>
        <v>0</v>
      </c>
      <c r="R79" s="329">
        <f t="shared" si="4"/>
        <v>0</v>
      </c>
      <c r="S79" s="329">
        <f t="shared" si="4"/>
        <v>0</v>
      </c>
    </row>
    <row r="80" spans="1:19" ht="15.75" thickTop="1">
      <c r="A80" s="312"/>
      <c r="B80" s="312"/>
      <c r="C80" s="312"/>
      <c r="D80" s="312"/>
      <c r="E80" s="312"/>
      <c r="F80" s="330"/>
      <c r="G80" s="330"/>
      <c r="H80" s="330"/>
      <c r="I80" s="330"/>
      <c r="J80" s="330"/>
      <c r="K80" s="330"/>
      <c r="L80" s="330"/>
      <c r="M80" s="311"/>
    </row>
    <row r="81" spans="1:20" ht="15.75">
      <c r="A81" s="312"/>
      <c r="B81" s="312"/>
      <c r="C81" s="312"/>
      <c r="D81" s="312"/>
      <c r="E81" s="331"/>
      <c r="F81" s="869"/>
      <c r="G81" s="868"/>
      <c r="H81" s="869"/>
      <c r="I81" s="330"/>
      <c r="J81" s="330"/>
      <c r="K81" s="330"/>
      <c r="L81" s="330"/>
      <c r="M81" s="311"/>
    </row>
    <row r="82" spans="1:20" s="49" customFormat="1" ht="15.75">
      <c r="A82" s="1290"/>
      <c r="B82" s="306"/>
      <c r="C82" s="284"/>
      <c r="D82" s="284"/>
      <c r="E82" s="284"/>
      <c r="F82" s="307"/>
      <c r="G82" s="307"/>
      <c r="H82" s="307"/>
      <c r="I82" s="307"/>
      <c r="J82" s="307"/>
      <c r="K82" s="307"/>
      <c r="L82" s="307"/>
      <c r="M82" s="307"/>
      <c r="N82" s="307"/>
      <c r="O82" s="307"/>
      <c r="P82" s="307"/>
      <c r="Q82" s="307"/>
      <c r="R82" s="307"/>
      <c r="S82" s="307"/>
    </row>
    <row r="83" spans="1:20" s="49" customFormat="1" ht="15.75">
      <c r="A83" s="1291"/>
      <c r="B83" s="264"/>
      <c r="D83" s="276"/>
      <c r="E83" s="276"/>
      <c r="F83" s="276"/>
      <c r="G83" s="276"/>
      <c r="H83" s="276"/>
      <c r="I83" s="276"/>
      <c r="J83" s="276"/>
      <c r="K83" s="276"/>
      <c r="L83" s="276"/>
      <c r="M83" s="276"/>
      <c r="N83" s="276"/>
      <c r="O83" s="276"/>
      <c r="P83" s="276"/>
      <c r="Q83" s="276"/>
    </row>
    <row r="84" spans="1:20" s="10" customFormat="1" ht="15.75">
      <c r="A84" s="13"/>
      <c r="B84" s="1062" t="s">
        <v>370</v>
      </c>
      <c r="T84" s="831"/>
    </row>
    <row r="85" spans="1:20" s="10" customFormat="1" ht="15.75">
      <c r="A85" s="13"/>
      <c r="B85" s="1327" t="s">
        <v>253</v>
      </c>
      <c r="C85" s="1326" t="s">
        <v>1907</v>
      </c>
      <c r="D85" s="903"/>
      <c r="E85" s="903"/>
      <c r="F85" s="903"/>
      <c r="G85" s="903"/>
      <c r="H85" s="903"/>
      <c r="I85" s="903"/>
      <c r="J85" s="903"/>
      <c r="K85" s="903"/>
      <c r="L85" s="903"/>
      <c r="M85" s="903"/>
      <c r="N85" s="903"/>
      <c r="O85" s="903"/>
      <c r="P85" s="903"/>
      <c r="Q85" s="903"/>
      <c r="R85" s="903"/>
      <c r="S85" s="903"/>
      <c r="T85" s="904"/>
    </row>
    <row r="86" spans="1:20" s="17" customFormat="1" ht="15.75">
      <c r="A86" s="13"/>
      <c r="B86" s="903"/>
      <c r="C86" s="1326" t="s">
        <v>126</v>
      </c>
      <c r="D86" s="903"/>
      <c r="E86" s="903"/>
      <c r="F86" s="903"/>
      <c r="G86" s="903"/>
      <c r="H86" s="903"/>
      <c r="I86" s="903"/>
      <c r="J86" s="903"/>
      <c r="K86" s="903"/>
      <c r="L86" s="903"/>
      <c r="M86" s="903"/>
      <c r="N86" s="903"/>
      <c r="O86" s="903"/>
      <c r="P86" s="903"/>
      <c r="Q86" s="903"/>
      <c r="R86" s="903"/>
      <c r="S86" s="903"/>
      <c r="T86" s="904"/>
    </row>
    <row r="87" spans="1:20">
      <c r="A87" s="33"/>
      <c r="B87" s="33"/>
      <c r="C87" s="33"/>
      <c r="D87" s="135"/>
      <c r="E87" s="33"/>
      <c r="F87" s="33"/>
      <c r="G87" s="33"/>
      <c r="H87" s="33"/>
      <c r="I87" s="33"/>
      <c r="J87" s="33"/>
      <c r="K87" s="33"/>
      <c r="L87" s="33"/>
      <c r="M87" s="33"/>
    </row>
  </sheetData>
  <mergeCells count="9">
    <mergeCell ref="S13:S14"/>
    <mergeCell ref="F51:S51"/>
    <mergeCell ref="S52:S53"/>
    <mergeCell ref="F12:S12"/>
    <mergeCell ref="A5:S5"/>
    <mergeCell ref="A6:S6"/>
    <mergeCell ref="A7:S7"/>
    <mergeCell ref="A9:S9"/>
    <mergeCell ref="A10:S10"/>
  </mergeCells>
  <printOptions horizontalCentered="1"/>
  <pageMargins left="0.2" right="0.2" top="0.25" bottom="0.25" header="0.3" footer="0.3"/>
  <pageSetup scale="41"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5">
    <tabColor rgb="FF0070C0"/>
    <pageSetUpPr fitToPage="1"/>
  </sheetPr>
  <dimension ref="A1:M67"/>
  <sheetViews>
    <sheetView view="pageBreakPreview" zoomScale="80" zoomScaleNormal="80" zoomScaleSheetLayoutView="80" workbookViewId="0">
      <selection activeCell="Q54" sqref="Q54"/>
    </sheetView>
  </sheetViews>
  <sheetFormatPr defaultRowHeight="12.75"/>
  <cols>
    <col min="1" max="1" width="9" style="233" bestFit="1" customWidth="1"/>
    <col min="2" max="2" width="57.125" style="47" bestFit="1" customWidth="1"/>
    <col min="3" max="3" width="2.25" style="47" customWidth="1"/>
    <col min="4" max="4" width="18.75" style="47" customWidth="1"/>
    <col min="5" max="5" width="1.75" style="47" customWidth="1"/>
    <col min="6" max="6" width="13.75" style="47" bestFit="1" customWidth="1"/>
    <col min="7" max="7" width="3.75" style="47" customWidth="1"/>
    <col min="8" max="8" width="16.75" style="47" bestFit="1" customWidth="1"/>
    <col min="9" max="9" width="3.375" style="47" customWidth="1"/>
    <col min="10" max="10" width="15" style="47" bestFit="1" customWidth="1"/>
    <col min="11" max="11" width="3.375" style="47" customWidth="1"/>
    <col min="12" max="12" width="14.375" style="47" bestFit="1" customWidth="1"/>
    <col min="13" max="13" width="3.375" style="47" customWidth="1"/>
    <col min="14" max="250" width="9" style="47"/>
    <col min="251" max="251" width="40.125" style="47" bestFit="1" customWidth="1"/>
    <col min="252" max="252" width="6.75" style="47" customWidth="1"/>
    <col min="253" max="253" width="12.75" style="47" bestFit="1" customWidth="1"/>
    <col min="254" max="254" width="12.375" style="47" bestFit="1" customWidth="1"/>
    <col min="255" max="255" width="8.75" style="47" bestFit="1" customWidth="1"/>
    <col min="256" max="256" width="15.25" style="47" bestFit="1" customWidth="1"/>
    <col min="257" max="257" width="13.375" style="47" customWidth="1"/>
    <col min="258" max="258" width="2.75" style="47" customWidth="1"/>
    <col min="259" max="259" width="12" style="47" bestFit="1" customWidth="1"/>
    <col min="260" max="260" width="8.125" style="47" bestFit="1" customWidth="1"/>
    <col min="261" max="261" width="10.25" style="47" customWidth="1"/>
    <col min="262" max="506" width="9" style="47"/>
    <col min="507" max="507" width="40.125" style="47" bestFit="1" customWidth="1"/>
    <col min="508" max="508" width="6.75" style="47" customWidth="1"/>
    <col min="509" max="509" width="12.75" style="47" bestFit="1" customWidth="1"/>
    <col min="510" max="510" width="12.375" style="47" bestFit="1" customWidth="1"/>
    <col min="511" max="511" width="8.75" style="47" bestFit="1" customWidth="1"/>
    <col min="512" max="512" width="15.25" style="47" bestFit="1" customWidth="1"/>
    <col min="513" max="513" width="13.375" style="47" customWidth="1"/>
    <col min="514" max="514" width="2.75" style="47" customWidth="1"/>
    <col min="515" max="515" width="12" style="47" bestFit="1" customWidth="1"/>
    <col min="516" max="516" width="8.125" style="47" bestFit="1" customWidth="1"/>
    <col min="517" max="517" width="10.25" style="47" customWidth="1"/>
    <col min="518" max="762" width="9" style="47"/>
    <col min="763" max="763" width="40.125" style="47" bestFit="1" customWidth="1"/>
    <col min="764" max="764" width="6.75" style="47" customWidth="1"/>
    <col min="765" max="765" width="12.75" style="47" bestFit="1" customWidth="1"/>
    <col min="766" max="766" width="12.375" style="47" bestFit="1" customWidth="1"/>
    <col min="767" max="767" width="8.75" style="47" bestFit="1" customWidth="1"/>
    <col min="768" max="768" width="15.25" style="47" bestFit="1" customWidth="1"/>
    <col min="769" max="769" width="13.375" style="47" customWidth="1"/>
    <col min="770" max="770" width="2.75" style="47" customWidth="1"/>
    <col min="771" max="771" width="12" style="47" bestFit="1" customWidth="1"/>
    <col min="772" max="772" width="8.125" style="47" bestFit="1" customWidth="1"/>
    <col min="773" max="773" width="10.25" style="47" customWidth="1"/>
    <col min="774" max="1018" width="9" style="47"/>
    <col min="1019" max="1019" width="40.125" style="47" bestFit="1" customWidth="1"/>
    <col min="1020" max="1020" width="6.75" style="47" customWidth="1"/>
    <col min="1021" max="1021" width="12.75" style="47" bestFit="1" customWidth="1"/>
    <col min="1022" max="1022" width="12.375" style="47" bestFit="1" customWidth="1"/>
    <col min="1023" max="1023" width="8.75" style="47" bestFit="1" customWidth="1"/>
    <col min="1024" max="1024" width="15.25" style="47" bestFit="1" customWidth="1"/>
    <col min="1025" max="1025" width="13.375" style="47" customWidth="1"/>
    <col min="1026" max="1026" width="2.75" style="47" customWidth="1"/>
    <col min="1027" max="1027" width="12" style="47" bestFit="1" customWidth="1"/>
    <col min="1028" max="1028" width="8.125" style="47" bestFit="1" customWidth="1"/>
    <col min="1029" max="1029" width="10.25" style="47" customWidth="1"/>
    <col min="1030" max="1274" width="9" style="47"/>
    <col min="1275" max="1275" width="40.125" style="47" bestFit="1" customWidth="1"/>
    <col min="1276" max="1276" width="6.75" style="47" customWidth="1"/>
    <col min="1277" max="1277" width="12.75" style="47" bestFit="1" customWidth="1"/>
    <col min="1278" max="1278" width="12.375" style="47" bestFit="1" customWidth="1"/>
    <col min="1279" max="1279" width="8.75" style="47" bestFit="1" customWidth="1"/>
    <col min="1280" max="1280" width="15.25" style="47" bestFit="1" customWidth="1"/>
    <col min="1281" max="1281" width="13.375" style="47" customWidth="1"/>
    <col min="1282" max="1282" width="2.75" style="47" customWidth="1"/>
    <col min="1283" max="1283" width="12" style="47" bestFit="1" customWidth="1"/>
    <col min="1284" max="1284" width="8.125" style="47" bestFit="1" customWidth="1"/>
    <col min="1285" max="1285" width="10.25" style="47" customWidth="1"/>
    <col min="1286" max="1530" width="9" style="47"/>
    <col min="1531" max="1531" width="40.125" style="47" bestFit="1" customWidth="1"/>
    <col min="1532" max="1532" width="6.75" style="47" customWidth="1"/>
    <col min="1533" max="1533" width="12.75" style="47" bestFit="1" customWidth="1"/>
    <col min="1534" max="1534" width="12.375" style="47" bestFit="1" customWidth="1"/>
    <col min="1535" max="1535" width="8.75" style="47" bestFit="1" customWidth="1"/>
    <col min="1536" max="1536" width="15.25" style="47" bestFit="1" customWidth="1"/>
    <col min="1537" max="1537" width="13.375" style="47" customWidth="1"/>
    <col min="1538" max="1538" width="2.75" style="47" customWidth="1"/>
    <col min="1539" max="1539" width="12" style="47" bestFit="1" customWidth="1"/>
    <col min="1540" max="1540" width="8.125" style="47" bestFit="1" customWidth="1"/>
    <col min="1541" max="1541" width="10.25" style="47" customWidth="1"/>
    <col min="1542" max="1786" width="9" style="47"/>
    <col min="1787" max="1787" width="40.125" style="47" bestFit="1" customWidth="1"/>
    <col min="1788" max="1788" width="6.75" style="47" customWidth="1"/>
    <col min="1789" max="1789" width="12.75" style="47" bestFit="1" customWidth="1"/>
    <col min="1790" max="1790" width="12.375" style="47" bestFit="1" customWidth="1"/>
    <col min="1791" max="1791" width="8.75" style="47" bestFit="1" customWidth="1"/>
    <col min="1792" max="1792" width="15.25" style="47" bestFit="1" customWidth="1"/>
    <col min="1793" max="1793" width="13.375" style="47" customWidth="1"/>
    <col min="1794" max="1794" width="2.75" style="47" customWidth="1"/>
    <col min="1795" max="1795" width="12" style="47" bestFit="1" customWidth="1"/>
    <col min="1796" max="1796" width="8.125" style="47" bestFit="1" customWidth="1"/>
    <col min="1797" max="1797" width="10.25" style="47" customWidth="1"/>
    <col min="1798" max="2042" width="9" style="47"/>
    <col min="2043" max="2043" width="40.125" style="47" bestFit="1" customWidth="1"/>
    <col min="2044" max="2044" width="6.75" style="47" customWidth="1"/>
    <col min="2045" max="2045" width="12.75" style="47" bestFit="1" customWidth="1"/>
    <col min="2046" max="2046" width="12.375" style="47" bestFit="1" customWidth="1"/>
    <col min="2047" max="2047" width="8.75" style="47" bestFit="1" customWidth="1"/>
    <col min="2048" max="2048" width="15.25" style="47" bestFit="1" customWidth="1"/>
    <col min="2049" max="2049" width="13.375" style="47" customWidth="1"/>
    <col min="2050" max="2050" width="2.75" style="47" customWidth="1"/>
    <col min="2051" max="2051" width="12" style="47" bestFit="1" customWidth="1"/>
    <col min="2052" max="2052" width="8.125" style="47" bestFit="1" customWidth="1"/>
    <col min="2053" max="2053" width="10.25" style="47" customWidth="1"/>
    <col min="2054" max="2298" width="9" style="47"/>
    <col min="2299" max="2299" width="40.125" style="47" bestFit="1" customWidth="1"/>
    <col min="2300" max="2300" width="6.75" style="47" customWidth="1"/>
    <col min="2301" max="2301" width="12.75" style="47" bestFit="1" customWidth="1"/>
    <col min="2302" max="2302" width="12.375" style="47" bestFit="1" customWidth="1"/>
    <col min="2303" max="2303" width="8.75" style="47" bestFit="1" customWidth="1"/>
    <col min="2304" max="2304" width="15.25" style="47" bestFit="1" customWidth="1"/>
    <col min="2305" max="2305" width="13.375" style="47" customWidth="1"/>
    <col min="2306" max="2306" width="2.75" style="47" customWidth="1"/>
    <col min="2307" max="2307" width="12" style="47" bestFit="1" customWidth="1"/>
    <col min="2308" max="2308" width="8.125" style="47" bestFit="1" customWidth="1"/>
    <col min="2309" max="2309" width="10.25" style="47" customWidth="1"/>
    <col min="2310" max="2554" width="9" style="47"/>
    <col min="2555" max="2555" width="40.125" style="47" bestFit="1" customWidth="1"/>
    <col min="2556" max="2556" width="6.75" style="47" customWidth="1"/>
    <col min="2557" max="2557" width="12.75" style="47" bestFit="1" customWidth="1"/>
    <col min="2558" max="2558" width="12.375" style="47" bestFit="1" customWidth="1"/>
    <col min="2559" max="2559" width="8.75" style="47" bestFit="1" customWidth="1"/>
    <col min="2560" max="2560" width="15.25" style="47" bestFit="1" customWidth="1"/>
    <col min="2561" max="2561" width="13.375" style="47" customWidth="1"/>
    <col min="2562" max="2562" width="2.75" style="47" customWidth="1"/>
    <col min="2563" max="2563" width="12" style="47" bestFit="1" customWidth="1"/>
    <col min="2564" max="2564" width="8.125" style="47" bestFit="1" customWidth="1"/>
    <col min="2565" max="2565" width="10.25" style="47" customWidth="1"/>
    <col min="2566" max="2810" width="9" style="47"/>
    <col min="2811" max="2811" width="40.125" style="47" bestFit="1" customWidth="1"/>
    <col min="2812" max="2812" width="6.75" style="47" customWidth="1"/>
    <col min="2813" max="2813" width="12.75" style="47" bestFit="1" customWidth="1"/>
    <col min="2814" max="2814" width="12.375" style="47" bestFit="1" customWidth="1"/>
    <col min="2815" max="2815" width="8.75" style="47" bestFit="1" customWidth="1"/>
    <col min="2816" max="2816" width="15.25" style="47" bestFit="1" customWidth="1"/>
    <col min="2817" max="2817" width="13.375" style="47" customWidth="1"/>
    <col min="2818" max="2818" width="2.75" style="47" customWidth="1"/>
    <col min="2819" max="2819" width="12" style="47" bestFit="1" customWidth="1"/>
    <col min="2820" max="2820" width="8.125" style="47" bestFit="1" customWidth="1"/>
    <col min="2821" max="2821" width="10.25" style="47" customWidth="1"/>
    <col min="2822" max="3066" width="9" style="47"/>
    <col min="3067" max="3067" width="40.125" style="47" bestFit="1" customWidth="1"/>
    <col min="3068" max="3068" width="6.75" style="47" customWidth="1"/>
    <col min="3069" max="3069" width="12.75" style="47" bestFit="1" customWidth="1"/>
    <col min="3070" max="3070" width="12.375" style="47" bestFit="1" customWidth="1"/>
    <col min="3071" max="3071" width="8.75" style="47" bestFit="1" customWidth="1"/>
    <col min="3072" max="3072" width="15.25" style="47" bestFit="1" customWidth="1"/>
    <col min="3073" max="3073" width="13.375" style="47" customWidth="1"/>
    <col min="3074" max="3074" width="2.75" style="47" customWidth="1"/>
    <col min="3075" max="3075" width="12" style="47" bestFit="1" customWidth="1"/>
    <col min="3076" max="3076" width="8.125" style="47" bestFit="1" customWidth="1"/>
    <col min="3077" max="3077" width="10.25" style="47" customWidth="1"/>
    <col min="3078" max="3322" width="9" style="47"/>
    <col min="3323" max="3323" width="40.125" style="47" bestFit="1" customWidth="1"/>
    <col min="3324" max="3324" width="6.75" style="47" customWidth="1"/>
    <col min="3325" max="3325" width="12.75" style="47" bestFit="1" customWidth="1"/>
    <col min="3326" max="3326" width="12.375" style="47" bestFit="1" customWidth="1"/>
    <col min="3327" max="3327" width="8.75" style="47" bestFit="1" customWidth="1"/>
    <col min="3328" max="3328" width="15.25" style="47" bestFit="1" customWidth="1"/>
    <col min="3329" max="3329" width="13.375" style="47" customWidth="1"/>
    <col min="3330" max="3330" width="2.75" style="47" customWidth="1"/>
    <col min="3331" max="3331" width="12" style="47" bestFit="1" customWidth="1"/>
    <col min="3332" max="3332" width="8.125" style="47" bestFit="1" customWidth="1"/>
    <col min="3333" max="3333" width="10.25" style="47" customWidth="1"/>
    <col min="3334" max="3578" width="9" style="47"/>
    <col min="3579" max="3579" width="40.125" style="47" bestFit="1" customWidth="1"/>
    <col min="3580" max="3580" width="6.75" style="47" customWidth="1"/>
    <col min="3581" max="3581" width="12.75" style="47" bestFit="1" customWidth="1"/>
    <col min="3582" max="3582" width="12.375" style="47" bestFit="1" customWidth="1"/>
    <col min="3583" max="3583" width="8.75" style="47" bestFit="1" customWidth="1"/>
    <col min="3584" max="3584" width="15.25" style="47" bestFit="1" customWidth="1"/>
    <col min="3585" max="3585" width="13.375" style="47" customWidth="1"/>
    <col min="3586" max="3586" width="2.75" style="47" customWidth="1"/>
    <col min="3587" max="3587" width="12" style="47" bestFit="1" customWidth="1"/>
    <col min="3588" max="3588" width="8.125" style="47" bestFit="1" customWidth="1"/>
    <col min="3589" max="3589" width="10.25" style="47" customWidth="1"/>
    <col min="3590" max="3834" width="9" style="47"/>
    <col min="3835" max="3835" width="40.125" style="47" bestFit="1" customWidth="1"/>
    <col min="3836" max="3836" width="6.75" style="47" customWidth="1"/>
    <col min="3837" max="3837" width="12.75" style="47" bestFit="1" customWidth="1"/>
    <col min="3838" max="3838" width="12.375" style="47" bestFit="1" customWidth="1"/>
    <col min="3839" max="3839" width="8.75" style="47" bestFit="1" customWidth="1"/>
    <col min="3840" max="3840" width="15.25" style="47" bestFit="1" customWidth="1"/>
    <col min="3841" max="3841" width="13.375" style="47" customWidth="1"/>
    <col min="3842" max="3842" width="2.75" style="47" customWidth="1"/>
    <col min="3843" max="3843" width="12" style="47" bestFit="1" customWidth="1"/>
    <col min="3844" max="3844" width="8.125" style="47" bestFit="1" customWidth="1"/>
    <col min="3845" max="3845" width="10.25" style="47" customWidth="1"/>
    <col min="3846" max="4090" width="9" style="47"/>
    <col min="4091" max="4091" width="40.125" style="47" bestFit="1" customWidth="1"/>
    <col min="4092" max="4092" width="6.75" style="47" customWidth="1"/>
    <col min="4093" max="4093" width="12.75" style="47" bestFit="1" customWidth="1"/>
    <col min="4094" max="4094" width="12.375" style="47" bestFit="1" customWidth="1"/>
    <col min="4095" max="4095" width="8.75" style="47" bestFit="1" customWidth="1"/>
    <col min="4096" max="4096" width="15.25" style="47" bestFit="1" customWidth="1"/>
    <col min="4097" max="4097" width="13.375" style="47" customWidth="1"/>
    <col min="4098" max="4098" width="2.75" style="47" customWidth="1"/>
    <col min="4099" max="4099" width="12" style="47" bestFit="1" customWidth="1"/>
    <col min="4100" max="4100" width="8.125" style="47" bestFit="1" customWidth="1"/>
    <col min="4101" max="4101" width="10.25" style="47" customWidth="1"/>
    <col min="4102" max="4346" width="9" style="47"/>
    <col min="4347" max="4347" width="40.125" style="47" bestFit="1" customWidth="1"/>
    <col min="4348" max="4348" width="6.75" style="47" customWidth="1"/>
    <col min="4349" max="4349" width="12.75" style="47" bestFit="1" customWidth="1"/>
    <col min="4350" max="4350" width="12.375" style="47" bestFit="1" customWidth="1"/>
    <col min="4351" max="4351" width="8.75" style="47" bestFit="1" customWidth="1"/>
    <col min="4352" max="4352" width="15.25" style="47" bestFit="1" customWidth="1"/>
    <col min="4353" max="4353" width="13.375" style="47" customWidth="1"/>
    <col min="4354" max="4354" width="2.75" style="47" customWidth="1"/>
    <col min="4355" max="4355" width="12" style="47" bestFit="1" customWidth="1"/>
    <col min="4356" max="4356" width="8.125" style="47" bestFit="1" customWidth="1"/>
    <col min="4357" max="4357" width="10.25" style="47" customWidth="1"/>
    <col min="4358" max="4602" width="9" style="47"/>
    <col min="4603" max="4603" width="40.125" style="47" bestFit="1" customWidth="1"/>
    <col min="4604" max="4604" width="6.75" style="47" customWidth="1"/>
    <col min="4605" max="4605" width="12.75" style="47" bestFit="1" customWidth="1"/>
    <col min="4606" max="4606" width="12.375" style="47" bestFit="1" customWidth="1"/>
    <col min="4607" max="4607" width="8.75" style="47" bestFit="1" customWidth="1"/>
    <col min="4608" max="4608" width="15.25" style="47" bestFit="1" customWidth="1"/>
    <col min="4609" max="4609" width="13.375" style="47" customWidth="1"/>
    <col min="4610" max="4610" width="2.75" style="47" customWidth="1"/>
    <col min="4611" max="4611" width="12" style="47" bestFit="1" customWidth="1"/>
    <col min="4612" max="4612" width="8.125" style="47" bestFit="1" customWidth="1"/>
    <col min="4613" max="4613" width="10.25" style="47" customWidth="1"/>
    <col min="4614" max="4858" width="9" style="47"/>
    <col min="4859" max="4859" width="40.125" style="47" bestFit="1" customWidth="1"/>
    <col min="4860" max="4860" width="6.75" style="47" customWidth="1"/>
    <col min="4861" max="4861" width="12.75" style="47" bestFit="1" customWidth="1"/>
    <col min="4862" max="4862" width="12.375" style="47" bestFit="1" customWidth="1"/>
    <col min="4863" max="4863" width="8.75" style="47" bestFit="1" customWidth="1"/>
    <col min="4864" max="4864" width="15.25" style="47" bestFit="1" customWidth="1"/>
    <col min="4865" max="4865" width="13.375" style="47" customWidth="1"/>
    <col min="4866" max="4866" width="2.75" style="47" customWidth="1"/>
    <col min="4867" max="4867" width="12" style="47" bestFit="1" customWidth="1"/>
    <col min="4868" max="4868" width="8.125" style="47" bestFit="1" customWidth="1"/>
    <col min="4869" max="4869" width="10.25" style="47" customWidth="1"/>
    <col min="4870" max="5114" width="9" style="47"/>
    <col min="5115" max="5115" width="40.125" style="47" bestFit="1" customWidth="1"/>
    <col min="5116" max="5116" width="6.75" style="47" customWidth="1"/>
    <col min="5117" max="5117" width="12.75" style="47" bestFit="1" customWidth="1"/>
    <col min="5118" max="5118" width="12.375" style="47" bestFit="1" customWidth="1"/>
    <col min="5119" max="5119" width="8.75" style="47" bestFit="1" customWidth="1"/>
    <col min="5120" max="5120" width="15.25" style="47" bestFit="1" customWidth="1"/>
    <col min="5121" max="5121" width="13.375" style="47" customWidth="1"/>
    <col min="5122" max="5122" width="2.75" style="47" customWidth="1"/>
    <col min="5123" max="5123" width="12" style="47" bestFit="1" customWidth="1"/>
    <col min="5124" max="5124" width="8.125" style="47" bestFit="1" customWidth="1"/>
    <col min="5125" max="5125" width="10.25" style="47" customWidth="1"/>
    <col min="5126" max="5370" width="9" style="47"/>
    <col min="5371" max="5371" width="40.125" style="47" bestFit="1" customWidth="1"/>
    <col min="5372" max="5372" width="6.75" style="47" customWidth="1"/>
    <col min="5373" max="5373" width="12.75" style="47" bestFit="1" customWidth="1"/>
    <col min="5374" max="5374" width="12.375" style="47" bestFit="1" customWidth="1"/>
    <col min="5375" max="5375" width="8.75" style="47" bestFit="1" customWidth="1"/>
    <col min="5376" max="5376" width="15.25" style="47" bestFit="1" customWidth="1"/>
    <col min="5377" max="5377" width="13.375" style="47" customWidth="1"/>
    <col min="5378" max="5378" width="2.75" style="47" customWidth="1"/>
    <col min="5379" max="5379" width="12" style="47" bestFit="1" customWidth="1"/>
    <col min="5380" max="5380" width="8.125" style="47" bestFit="1" customWidth="1"/>
    <col min="5381" max="5381" width="10.25" style="47" customWidth="1"/>
    <col min="5382" max="5626" width="9" style="47"/>
    <col min="5627" max="5627" width="40.125" style="47" bestFit="1" customWidth="1"/>
    <col min="5628" max="5628" width="6.75" style="47" customWidth="1"/>
    <col min="5629" max="5629" width="12.75" style="47" bestFit="1" customWidth="1"/>
    <col min="5630" max="5630" width="12.375" style="47" bestFit="1" customWidth="1"/>
    <col min="5631" max="5631" width="8.75" style="47" bestFit="1" customWidth="1"/>
    <col min="5632" max="5632" width="15.25" style="47" bestFit="1" customWidth="1"/>
    <col min="5633" max="5633" width="13.375" style="47" customWidth="1"/>
    <col min="5634" max="5634" width="2.75" style="47" customWidth="1"/>
    <col min="5635" max="5635" width="12" style="47" bestFit="1" customWidth="1"/>
    <col min="5636" max="5636" width="8.125" style="47" bestFit="1" customWidth="1"/>
    <col min="5637" max="5637" width="10.25" style="47" customWidth="1"/>
    <col min="5638" max="5882" width="9" style="47"/>
    <col min="5883" max="5883" width="40.125" style="47" bestFit="1" customWidth="1"/>
    <col min="5884" max="5884" width="6.75" style="47" customWidth="1"/>
    <col min="5885" max="5885" width="12.75" style="47" bestFit="1" customWidth="1"/>
    <col min="5886" max="5886" width="12.375" style="47" bestFit="1" customWidth="1"/>
    <col min="5887" max="5887" width="8.75" style="47" bestFit="1" customWidth="1"/>
    <col min="5888" max="5888" width="15.25" style="47" bestFit="1" customWidth="1"/>
    <col min="5889" max="5889" width="13.375" style="47" customWidth="1"/>
    <col min="5890" max="5890" width="2.75" style="47" customWidth="1"/>
    <col min="5891" max="5891" width="12" style="47" bestFit="1" customWidth="1"/>
    <col min="5892" max="5892" width="8.125" style="47" bestFit="1" customWidth="1"/>
    <col min="5893" max="5893" width="10.25" style="47" customWidth="1"/>
    <col min="5894" max="6138" width="9" style="47"/>
    <col min="6139" max="6139" width="40.125" style="47" bestFit="1" customWidth="1"/>
    <col min="6140" max="6140" width="6.75" style="47" customWidth="1"/>
    <col min="6141" max="6141" width="12.75" style="47" bestFit="1" customWidth="1"/>
    <col min="6142" max="6142" width="12.375" style="47" bestFit="1" customWidth="1"/>
    <col min="6143" max="6143" width="8.75" style="47" bestFit="1" customWidth="1"/>
    <col min="6144" max="6144" width="15.25" style="47" bestFit="1" customWidth="1"/>
    <col min="6145" max="6145" width="13.375" style="47" customWidth="1"/>
    <col min="6146" max="6146" width="2.75" style="47" customWidth="1"/>
    <col min="6147" max="6147" width="12" style="47" bestFit="1" customWidth="1"/>
    <col min="6148" max="6148" width="8.125" style="47" bestFit="1" customWidth="1"/>
    <col min="6149" max="6149" width="10.25" style="47" customWidth="1"/>
    <col min="6150" max="6394" width="9" style="47"/>
    <col min="6395" max="6395" width="40.125" style="47" bestFit="1" customWidth="1"/>
    <col min="6396" max="6396" width="6.75" style="47" customWidth="1"/>
    <col min="6397" max="6397" width="12.75" style="47" bestFit="1" customWidth="1"/>
    <col min="6398" max="6398" width="12.375" style="47" bestFit="1" customWidth="1"/>
    <col min="6399" max="6399" width="8.75" style="47" bestFit="1" customWidth="1"/>
    <col min="6400" max="6400" width="15.25" style="47" bestFit="1" customWidth="1"/>
    <col min="6401" max="6401" width="13.375" style="47" customWidth="1"/>
    <col min="6402" max="6402" width="2.75" style="47" customWidth="1"/>
    <col min="6403" max="6403" width="12" style="47" bestFit="1" customWidth="1"/>
    <col min="6404" max="6404" width="8.125" style="47" bestFit="1" customWidth="1"/>
    <col min="6405" max="6405" width="10.25" style="47" customWidth="1"/>
    <col min="6406" max="6650" width="9" style="47"/>
    <col min="6651" max="6651" width="40.125" style="47" bestFit="1" customWidth="1"/>
    <col min="6652" max="6652" width="6.75" style="47" customWidth="1"/>
    <col min="6653" max="6653" width="12.75" style="47" bestFit="1" customWidth="1"/>
    <col min="6654" max="6654" width="12.375" style="47" bestFit="1" customWidth="1"/>
    <col min="6655" max="6655" width="8.75" style="47" bestFit="1" customWidth="1"/>
    <col min="6656" max="6656" width="15.25" style="47" bestFit="1" customWidth="1"/>
    <col min="6657" max="6657" width="13.375" style="47" customWidth="1"/>
    <col min="6658" max="6658" width="2.75" style="47" customWidth="1"/>
    <col min="6659" max="6659" width="12" style="47" bestFit="1" customWidth="1"/>
    <col min="6660" max="6660" width="8.125" style="47" bestFit="1" customWidth="1"/>
    <col min="6661" max="6661" width="10.25" style="47" customWidth="1"/>
    <col min="6662" max="6906" width="9" style="47"/>
    <col min="6907" max="6907" width="40.125" style="47" bestFit="1" customWidth="1"/>
    <col min="6908" max="6908" width="6.75" style="47" customWidth="1"/>
    <col min="6909" max="6909" width="12.75" style="47" bestFit="1" customWidth="1"/>
    <col min="6910" max="6910" width="12.375" style="47" bestFit="1" customWidth="1"/>
    <col min="6911" max="6911" width="8.75" style="47" bestFit="1" customWidth="1"/>
    <col min="6912" max="6912" width="15.25" style="47" bestFit="1" customWidth="1"/>
    <col min="6913" max="6913" width="13.375" style="47" customWidth="1"/>
    <col min="6914" max="6914" width="2.75" style="47" customWidth="1"/>
    <col min="6915" max="6915" width="12" style="47" bestFit="1" customWidth="1"/>
    <col min="6916" max="6916" width="8.125" style="47" bestFit="1" customWidth="1"/>
    <col min="6917" max="6917" width="10.25" style="47" customWidth="1"/>
    <col min="6918" max="7162" width="9" style="47"/>
    <col min="7163" max="7163" width="40.125" style="47" bestFit="1" customWidth="1"/>
    <col min="7164" max="7164" width="6.75" style="47" customWidth="1"/>
    <col min="7165" max="7165" width="12.75" style="47" bestFit="1" customWidth="1"/>
    <col min="7166" max="7166" width="12.375" style="47" bestFit="1" customWidth="1"/>
    <col min="7167" max="7167" width="8.75" style="47" bestFit="1" customWidth="1"/>
    <col min="7168" max="7168" width="15.25" style="47" bestFit="1" customWidth="1"/>
    <col min="7169" max="7169" width="13.375" style="47" customWidth="1"/>
    <col min="7170" max="7170" width="2.75" style="47" customWidth="1"/>
    <col min="7171" max="7171" width="12" style="47" bestFit="1" customWidth="1"/>
    <col min="7172" max="7172" width="8.125" style="47" bestFit="1" customWidth="1"/>
    <col min="7173" max="7173" width="10.25" style="47" customWidth="1"/>
    <col min="7174" max="7418" width="9" style="47"/>
    <col min="7419" max="7419" width="40.125" style="47" bestFit="1" customWidth="1"/>
    <col min="7420" max="7420" width="6.75" style="47" customWidth="1"/>
    <col min="7421" max="7421" width="12.75" style="47" bestFit="1" customWidth="1"/>
    <col min="7422" max="7422" width="12.375" style="47" bestFit="1" customWidth="1"/>
    <col min="7423" max="7423" width="8.75" style="47" bestFit="1" customWidth="1"/>
    <col min="7424" max="7424" width="15.25" style="47" bestFit="1" customWidth="1"/>
    <col min="7425" max="7425" width="13.375" style="47" customWidth="1"/>
    <col min="7426" max="7426" width="2.75" style="47" customWidth="1"/>
    <col min="7427" max="7427" width="12" style="47" bestFit="1" customWidth="1"/>
    <col min="7428" max="7428" width="8.125" style="47" bestFit="1" customWidth="1"/>
    <col min="7429" max="7429" width="10.25" style="47" customWidth="1"/>
    <col min="7430" max="7674" width="9" style="47"/>
    <col min="7675" max="7675" width="40.125" style="47" bestFit="1" customWidth="1"/>
    <col min="7676" max="7676" width="6.75" style="47" customWidth="1"/>
    <col min="7677" max="7677" width="12.75" style="47" bestFit="1" customWidth="1"/>
    <col min="7678" max="7678" width="12.375" style="47" bestFit="1" customWidth="1"/>
    <col min="7679" max="7679" width="8.75" style="47" bestFit="1" customWidth="1"/>
    <col min="7680" max="7680" width="15.25" style="47" bestFit="1" customWidth="1"/>
    <col min="7681" max="7681" width="13.375" style="47" customWidth="1"/>
    <col min="7682" max="7682" width="2.75" style="47" customWidth="1"/>
    <col min="7683" max="7683" width="12" style="47" bestFit="1" customWidth="1"/>
    <col min="7684" max="7684" width="8.125" style="47" bestFit="1" customWidth="1"/>
    <col min="7685" max="7685" width="10.25" style="47" customWidth="1"/>
    <col min="7686" max="7930" width="9" style="47"/>
    <col min="7931" max="7931" width="40.125" style="47" bestFit="1" customWidth="1"/>
    <col min="7932" max="7932" width="6.75" style="47" customWidth="1"/>
    <col min="7933" max="7933" width="12.75" style="47" bestFit="1" customWidth="1"/>
    <col min="7934" max="7934" width="12.375" style="47" bestFit="1" customWidth="1"/>
    <col min="7935" max="7935" width="8.75" style="47" bestFit="1" customWidth="1"/>
    <col min="7936" max="7936" width="15.25" style="47" bestFit="1" customWidth="1"/>
    <col min="7937" max="7937" width="13.375" style="47" customWidth="1"/>
    <col min="7938" max="7938" width="2.75" style="47" customWidth="1"/>
    <col min="7939" max="7939" width="12" style="47" bestFit="1" customWidth="1"/>
    <col min="7940" max="7940" width="8.125" style="47" bestFit="1" customWidth="1"/>
    <col min="7941" max="7941" width="10.25" style="47" customWidth="1"/>
    <col min="7942" max="8186" width="9" style="47"/>
    <col min="8187" max="8187" width="40.125" style="47" bestFit="1" customWidth="1"/>
    <col min="8188" max="8188" width="6.75" style="47" customWidth="1"/>
    <col min="8189" max="8189" width="12.75" style="47" bestFit="1" customWidth="1"/>
    <col min="8190" max="8190" width="12.375" style="47" bestFit="1" customWidth="1"/>
    <col min="8191" max="8191" width="8.75" style="47" bestFit="1" customWidth="1"/>
    <col min="8192" max="8192" width="15.25" style="47" bestFit="1" customWidth="1"/>
    <col min="8193" max="8193" width="13.375" style="47" customWidth="1"/>
    <col min="8194" max="8194" width="2.75" style="47" customWidth="1"/>
    <col min="8195" max="8195" width="12" style="47" bestFit="1" customWidth="1"/>
    <col min="8196" max="8196" width="8.125" style="47" bestFit="1" customWidth="1"/>
    <col min="8197" max="8197" width="10.25" style="47" customWidth="1"/>
    <col min="8198" max="8442" width="9" style="47"/>
    <col min="8443" max="8443" width="40.125" style="47" bestFit="1" customWidth="1"/>
    <col min="8444" max="8444" width="6.75" style="47" customWidth="1"/>
    <col min="8445" max="8445" width="12.75" style="47" bestFit="1" customWidth="1"/>
    <col min="8446" max="8446" width="12.375" style="47" bestFit="1" customWidth="1"/>
    <col min="8447" max="8447" width="8.75" style="47" bestFit="1" customWidth="1"/>
    <col min="8448" max="8448" width="15.25" style="47" bestFit="1" customWidth="1"/>
    <col min="8449" max="8449" width="13.375" style="47" customWidth="1"/>
    <col min="8450" max="8450" width="2.75" style="47" customWidth="1"/>
    <col min="8451" max="8451" width="12" style="47" bestFit="1" customWidth="1"/>
    <col min="8452" max="8452" width="8.125" style="47" bestFit="1" customWidth="1"/>
    <col min="8453" max="8453" width="10.25" style="47" customWidth="1"/>
    <col min="8454" max="8698" width="9" style="47"/>
    <col min="8699" max="8699" width="40.125" style="47" bestFit="1" customWidth="1"/>
    <col min="8700" max="8700" width="6.75" style="47" customWidth="1"/>
    <col min="8701" max="8701" width="12.75" style="47" bestFit="1" customWidth="1"/>
    <col min="8702" max="8702" width="12.375" style="47" bestFit="1" customWidth="1"/>
    <col min="8703" max="8703" width="8.75" style="47" bestFit="1" customWidth="1"/>
    <col min="8704" max="8704" width="15.25" style="47" bestFit="1" customWidth="1"/>
    <col min="8705" max="8705" width="13.375" style="47" customWidth="1"/>
    <col min="8706" max="8706" width="2.75" style="47" customWidth="1"/>
    <col min="8707" max="8707" width="12" style="47" bestFit="1" customWidth="1"/>
    <col min="8708" max="8708" width="8.125" style="47" bestFit="1" customWidth="1"/>
    <col min="8709" max="8709" width="10.25" style="47" customWidth="1"/>
    <col min="8710" max="8954" width="9" style="47"/>
    <col min="8955" max="8955" width="40.125" style="47" bestFit="1" customWidth="1"/>
    <col min="8956" max="8956" width="6.75" style="47" customWidth="1"/>
    <col min="8957" max="8957" width="12.75" style="47" bestFit="1" customWidth="1"/>
    <col min="8958" max="8958" width="12.375" style="47" bestFit="1" customWidth="1"/>
    <col min="8959" max="8959" width="8.75" style="47" bestFit="1" customWidth="1"/>
    <col min="8960" max="8960" width="15.25" style="47" bestFit="1" customWidth="1"/>
    <col min="8961" max="8961" width="13.375" style="47" customWidth="1"/>
    <col min="8962" max="8962" width="2.75" style="47" customWidth="1"/>
    <col min="8963" max="8963" width="12" style="47" bestFit="1" customWidth="1"/>
    <col min="8964" max="8964" width="8.125" style="47" bestFit="1" customWidth="1"/>
    <col min="8965" max="8965" width="10.25" style="47" customWidth="1"/>
    <col min="8966" max="9210" width="9" style="47"/>
    <col min="9211" max="9211" width="40.125" style="47" bestFit="1" customWidth="1"/>
    <col min="9212" max="9212" width="6.75" style="47" customWidth="1"/>
    <col min="9213" max="9213" width="12.75" style="47" bestFit="1" customWidth="1"/>
    <col min="9214" max="9214" width="12.375" style="47" bestFit="1" customWidth="1"/>
    <col min="9215" max="9215" width="8.75" style="47" bestFit="1" customWidth="1"/>
    <col min="9216" max="9216" width="15.25" style="47" bestFit="1" customWidth="1"/>
    <col min="9217" max="9217" width="13.375" style="47" customWidth="1"/>
    <col min="9218" max="9218" width="2.75" style="47" customWidth="1"/>
    <col min="9219" max="9219" width="12" style="47" bestFit="1" customWidth="1"/>
    <col min="9220" max="9220" width="8.125" style="47" bestFit="1" customWidth="1"/>
    <col min="9221" max="9221" width="10.25" style="47" customWidth="1"/>
    <col min="9222" max="9466" width="9" style="47"/>
    <col min="9467" max="9467" width="40.125" style="47" bestFit="1" customWidth="1"/>
    <col min="9468" max="9468" width="6.75" style="47" customWidth="1"/>
    <col min="9469" max="9469" width="12.75" style="47" bestFit="1" customWidth="1"/>
    <col min="9470" max="9470" width="12.375" style="47" bestFit="1" customWidth="1"/>
    <col min="9471" max="9471" width="8.75" style="47" bestFit="1" customWidth="1"/>
    <col min="9472" max="9472" width="15.25" style="47" bestFit="1" customWidth="1"/>
    <col min="9473" max="9473" width="13.375" style="47" customWidth="1"/>
    <col min="9474" max="9474" width="2.75" style="47" customWidth="1"/>
    <col min="9475" max="9475" width="12" style="47" bestFit="1" customWidth="1"/>
    <col min="9476" max="9476" width="8.125" style="47" bestFit="1" customWidth="1"/>
    <col min="9477" max="9477" width="10.25" style="47" customWidth="1"/>
    <col min="9478" max="9722" width="9" style="47"/>
    <col min="9723" max="9723" width="40.125" style="47" bestFit="1" customWidth="1"/>
    <col min="9724" max="9724" width="6.75" style="47" customWidth="1"/>
    <col min="9725" max="9725" width="12.75" style="47" bestFit="1" customWidth="1"/>
    <col min="9726" max="9726" width="12.375" style="47" bestFit="1" customWidth="1"/>
    <col min="9727" max="9727" width="8.75" style="47" bestFit="1" customWidth="1"/>
    <col min="9728" max="9728" width="15.25" style="47" bestFit="1" customWidth="1"/>
    <col min="9729" max="9729" width="13.375" style="47" customWidth="1"/>
    <col min="9730" max="9730" width="2.75" style="47" customWidth="1"/>
    <col min="9731" max="9731" width="12" style="47" bestFit="1" customWidth="1"/>
    <col min="9732" max="9732" width="8.125" style="47" bestFit="1" customWidth="1"/>
    <col min="9733" max="9733" width="10.25" style="47" customWidth="1"/>
    <col min="9734" max="9978" width="9" style="47"/>
    <col min="9979" max="9979" width="40.125" style="47" bestFit="1" customWidth="1"/>
    <col min="9980" max="9980" width="6.75" style="47" customWidth="1"/>
    <col min="9981" max="9981" width="12.75" style="47" bestFit="1" customWidth="1"/>
    <col min="9982" max="9982" width="12.375" style="47" bestFit="1" customWidth="1"/>
    <col min="9983" max="9983" width="8.75" style="47" bestFit="1" customWidth="1"/>
    <col min="9984" max="9984" width="15.25" style="47" bestFit="1" customWidth="1"/>
    <col min="9985" max="9985" width="13.375" style="47" customWidth="1"/>
    <col min="9986" max="9986" width="2.75" style="47" customWidth="1"/>
    <col min="9987" max="9987" width="12" style="47" bestFit="1" customWidth="1"/>
    <col min="9988" max="9988" width="8.125" style="47" bestFit="1" customWidth="1"/>
    <col min="9989" max="9989" width="10.25" style="47" customWidth="1"/>
    <col min="9990" max="10234" width="9" style="47"/>
    <col min="10235" max="10235" width="40.125" style="47" bestFit="1" customWidth="1"/>
    <col min="10236" max="10236" width="6.75" style="47" customWidth="1"/>
    <col min="10237" max="10237" width="12.75" style="47" bestFit="1" customWidth="1"/>
    <col min="10238" max="10238" width="12.375" style="47" bestFit="1" customWidth="1"/>
    <col min="10239" max="10239" width="8.75" style="47" bestFit="1" customWidth="1"/>
    <col min="10240" max="10240" width="15.25" style="47" bestFit="1" customWidth="1"/>
    <col min="10241" max="10241" width="13.375" style="47" customWidth="1"/>
    <col min="10242" max="10242" width="2.75" style="47" customWidth="1"/>
    <col min="10243" max="10243" width="12" style="47" bestFit="1" customWidth="1"/>
    <col min="10244" max="10244" width="8.125" style="47" bestFit="1" customWidth="1"/>
    <col min="10245" max="10245" width="10.25" style="47" customWidth="1"/>
    <col min="10246" max="10490" width="9" style="47"/>
    <col min="10491" max="10491" width="40.125" style="47" bestFit="1" customWidth="1"/>
    <col min="10492" max="10492" width="6.75" style="47" customWidth="1"/>
    <col min="10493" max="10493" width="12.75" style="47" bestFit="1" customWidth="1"/>
    <col min="10494" max="10494" width="12.375" style="47" bestFit="1" customWidth="1"/>
    <col min="10495" max="10495" width="8.75" style="47" bestFit="1" customWidth="1"/>
    <col min="10496" max="10496" width="15.25" style="47" bestFit="1" customWidth="1"/>
    <col min="10497" max="10497" width="13.375" style="47" customWidth="1"/>
    <col min="10498" max="10498" width="2.75" style="47" customWidth="1"/>
    <col min="10499" max="10499" width="12" style="47" bestFit="1" customWidth="1"/>
    <col min="10500" max="10500" width="8.125" style="47" bestFit="1" customWidth="1"/>
    <col min="10501" max="10501" width="10.25" style="47" customWidth="1"/>
    <col min="10502" max="10746" width="9" style="47"/>
    <col min="10747" max="10747" width="40.125" style="47" bestFit="1" customWidth="1"/>
    <col min="10748" max="10748" width="6.75" style="47" customWidth="1"/>
    <col min="10749" max="10749" width="12.75" style="47" bestFit="1" customWidth="1"/>
    <col min="10750" max="10750" width="12.375" style="47" bestFit="1" customWidth="1"/>
    <col min="10751" max="10751" width="8.75" style="47" bestFit="1" customWidth="1"/>
    <col min="10752" max="10752" width="15.25" style="47" bestFit="1" customWidth="1"/>
    <col min="10753" max="10753" width="13.375" style="47" customWidth="1"/>
    <col min="10754" max="10754" width="2.75" style="47" customWidth="1"/>
    <col min="10755" max="10755" width="12" style="47" bestFit="1" customWidth="1"/>
    <col min="10756" max="10756" width="8.125" style="47" bestFit="1" customWidth="1"/>
    <col min="10757" max="10757" width="10.25" style="47" customWidth="1"/>
    <col min="10758" max="11002" width="9" style="47"/>
    <col min="11003" max="11003" width="40.125" style="47" bestFit="1" customWidth="1"/>
    <col min="11004" max="11004" width="6.75" style="47" customWidth="1"/>
    <col min="11005" max="11005" width="12.75" style="47" bestFit="1" customWidth="1"/>
    <col min="11006" max="11006" width="12.375" style="47" bestFit="1" customWidth="1"/>
    <col min="11007" max="11007" width="8.75" style="47" bestFit="1" customWidth="1"/>
    <col min="11008" max="11008" width="15.25" style="47" bestFit="1" customWidth="1"/>
    <col min="11009" max="11009" width="13.375" style="47" customWidth="1"/>
    <col min="11010" max="11010" width="2.75" style="47" customWidth="1"/>
    <col min="11011" max="11011" width="12" style="47" bestFit="1" customWidth="1"/>
    <col min="11012" max="11012" width="8.125" style="47" bestFit="1" customWidth="1"/>
    <col min="11013" max="11013" width="10.25" style="47" customWidth="1"/>
    <col min="11014" max="11258" width="9" style="47"/>
    <col min="11259" max="11259" width="40.125" style="47" bestFit="1" customWidth="1"/>
    <col min="11260" max="11260" width="6.75" style="47" customWidth="1"/>
    <col min="11261" max="11261" width="12.75" style="47" bestFit="1" customWidth="1"/>
    <col min="11262" max="11262" width="12.375" style="47" bestFit="1" customWidth="1"/>
    <col min="11263" max="11263" width="8.75" style="47" bestFit="1" customWidth="1"/>
    <col min="11264" max="11264" width="15.25" style="47" bestFit="1" customWidth="1"/>
    <col min="11265" max="11265" width="13.375" style="47" customWidth="1"/>
    <col min="11266" max="11266" width="2.75" style="47" customWidth="1"/>
    <col min="11267" max="11267" width="12" style="47" bestFit="1" customWidth="1"/>
    <col min="11268" max="11268" width="8.125" style="47" bestFit="1" customWidth="1"/>
    <col min="11269" max="11269" width="10.25" style="47" customWidth="1"/>
    <col min="11270" max="11514" width="9" style="47"/>
    <col min="11515" max="11515" width="40.125" style="47" bestFit="1" customWidth="1"/>
    <col min="11516" max="11516" width="6.75" style="47" customWidth="1"/>
    <col min="11517" max="11517" width="12.75" style="47" bestFit="1" customWidth="1"/>
    <col min="11518" max="11518" width="12.375" style="47" bestFit="1" customWidth="1"/>
    <col min="11519" max="11519" width="8.75" style="47" bestFit="1" customWidth="1"/>
    <col min="11520" max="11520" width="15.25" style="47" bestFit="1" customWidth="1"/>
    <col min="11521" max="11521" width="13.375" style="47" customWidth="1"/>
    <col min="11522" max="11522" width="2.75" style="47" customWidth="1"/>
    <col min="11523" max="11523" width="12" style="47" bestFit="1" customWidth="1"/>
    <col min="11524" max="11524" width="8.125" style="47" bestFit="1" customWidth="1"/>
    <col min="11525" max="11525" width="10.25" style="47" customWidth="1"/>
    <col min="11526" max="11770" width="9" style="47"/>
    <col min="11771" max="11771" width="40.125" style="47" bestFit="1" customWidth="1"/>
    <col min="11772" max="11772" width="6.75" style="47" customWidth="1"/>
    <col min="11773" max="11773" width="12.75" style="47" bestFit="1" customWidth="1"/>
    <col min="11774" max="11774" width="12.375" style="47" bestFit="1" customWidth="1"/>
    <col min="11775" max="11775" width="8.75" style="47" bestFit="1" customWidth="1"/>
    <col min="11776" max="11776" width="15.25" style="47" bestFit="1" customWidth="1"/>
    <col min="11777" max="11777" width="13.375" style="47" customWidth="1"/>
    <col min="11778" max="11778" width="2.75" style="47" customWidth="1"/>
    <col min="11779" max="11779" width="12" style="47" bestFit="1" customWidth="1"/>
    <col min="11780" max="11780" width="8.125" style="47" bestFit="1" customWidth="1"/>
    <col min="11781" max="11781" width="10.25" style="47" customWidth="1"/>
    <col min="11782" max="12026" width="9" style="47"/>
    <col min="12027" max="12027" width="40.125" style="47" bestFit="1" customWidth="1"/>
    <col min="12028" max="12028" width="6.75" style="47" customWidth="1"/>
    <col min="12029" max="12029" width="12.75" style="47" bestFit="1" customWidth="1"/>
    <col min="12030" max="12030" width="12.375" style="47" bestFit="1" customWidth="1"/>
    <col min="12031" max="12031" width="8.75" style="47" bestFit="1" customWidth="1"/>
    <col min="12032" max="12032" width="15.25" style="47" bestFit="1" customWidth="1"/>
    <col min="12033" max="12033" width="13.375" style="47" customWidth="1"/>
    <col min="12034" max="12034" width="2.75" style="47" customWidth="1"/>
    <col min="12035" max="12035" width="12" style="47" bestFit="1" customWidth="1"/>
    <col min="12036" max="12036" width="8.125" style="47" bestFit="1" customWidth="1"/>
    <col min="12037" max="12037" width="10.25" style="47" customWidth="1"/>
    <col min="12038" max="12282" width="9" style="47"/>
    <col min="12283" max="12283" width="40.125" style="47" bestFit="1" customWidth="1"/>
    <col min="12284" max="12284" width="6.75" style="47" customWidth="1"/>
    <col min="12285" max="12285" width="12.75" style="47" bestFit="1" customWidth="1"/>
    <col min="12286" max="12286" width="12.375" style="47" bestFit="1" customWidth="1"/>
    <col min="12287" max="12287" width="8.75" style="47" bestFit="1" customWidth="1"/>
    <col min="12288" max="12288" width="15.25" style="47" bestFit="1" customWidth="1"/>
    <col min="12289" max="12289" width="13.375" style="47" customWidth="1"/>
    <col min="12290" max="12290" width="2.75" style="47" customWidth="1"/>
    <col min="12291" max="12291" width="12" style="47" bestFit="1" customWidth="1"/>
    <col min="12292" max="12292" width="8.125" style="47" bestFit="1" customWidth="1"/>
    <col min="12293" max="12293" width="10.25" style="47" customWidth="1"/>
    <col min="12294" max="12538" width="9" style="47"/>
    <col min="12539" max="12539" width="40.125" style="47" bestFit="1" customWidth="1"/>
    <col min="12540" max="12540" width="6.75" style="47" customWidth="1"/>
    <col min="12541" max="12541" width="12.75" style="47" bestFit="1" customWidth="1"/>
    <col min="12542" max="12542" width="12.375" style="47" bestFit="1" customWidth="1"/>
    <col min="12543" max="12543" width="8.75" style="47" bestFit="1" customWidth="1"/>
    <col min="12544" max="12544" width="15.25" style="47" bestFit="1" customWidth="1"/>
    <col min="12545" max="12545" width="13.375" style="47" customWidth="1"/>
    <col min="12546" max="12546" width="2.75" style="47" customWidth="1"/>
    <col min="12547" max="12547" width="12" style="47" bestFit="1" customWidth="1"/>
    <col min="12548" max="12548" width="8.125" style="47" bestFit="1" customWidth="1"/>
    <col min="12549" max="12549" width="10.25" style="47" customWidth="1"/>
    <col min="12550" max="12794" width="9" style="47"/>
    <col min="12795" max="12795" width="40.125" style="47" bestFit="1" customWidth="1"/>
    <col min="12796" max="12796" width="6.75" style="47" customWidth="1"/>
    <col min="12797" max="12797" width="12.75" style="47" bestFit="1" customWidth="1"/>
    <col min="12798" max="12798" width="12.375" style="47" bestFit="1" customWidth="1"/>
    <col min="12799" max="12799" width="8.75" style="47" bestFit="1" customWidth="1"/>
    <col min="12800" max="12800" width="15.25" style="47" bestFit="1" customWidth="1"/>
    <col min="12801" max="12801" width="13.375" style="47" customWidth="1"/>
    <col min="12802" max="12802" width="2.75" style="47" customWidth="1"/>
    <col min="12803" max="12803" width="12" style="47" bestFit="1" customWidth="1"/>
    <col min="12804" max="12804" width="8.125" style="47" bestFit="1" customWidth="1"/>
    <col min="12805" max="12805" width="10.25" style="47" customWidth="1"/>
    <col min="12806" max="13050" width="9" style="47"/>
    <col min="13051" max="13051" width="40.125" style="47" bestFit="1" customWidth="1"/>
    <col min="13052" max="13052" width="6.75" style="47" customWidth="1"/>
    <col min="13053" max="13053" width="12.75" style="47" bestFit="1" customWidth="1"/>
    <col min="13054" max="13054" width="12.375" style="47" bestFit="1" customWidth="1"/>
    <col min="13055" max="13055" width="8.75" style="47" bestFit="1" customWidth="1"/>
    <col min="13056" max="13056" width="15.25" style="47" bestFit="1" customWidth="1"/>
    <col min="13057" max="13057" width="13.375" style="47" customWidth="1"/>
    <col min="13058" max="13058" width="2.75" style="47" customWidth="1"/>
    <col min="13059" max="13059" width="12" style="47" bestFit="1" customWidth="1"/>
    <col min="13060" max="13060" width="8.125" style="47" bestFit="1" customWidth="1"/>
    <col min="13061" max="13061" width="10.25" style="47" customWidth="1"/>
    <col min="13062" max="13306" width="9" style="47"/>
    <col min="13307" max="13307" width="40.125" style="47" bestFit="1" customWidth="1"/>
    <col min="13308" max="13308" width="6.75" style="47" customWidth="1"/>
    <col min="13309" max="13309" width="12.75" style="47" bestFit="1" customWidth="1"/>
    <col min="13310" max="13310" width="12.375" style="47" bestFit="1" customWidth="1"/>
    <col min="13311" max="13311" width="8.75" style="47" bestFit="1" customWidth="1"/>
    <col min="13312" max="13312" width="15.25" style="47" bestFit="1" customWidth="1"/>
    <col min="13313" max="13313" width="13.375" style="47" customWidth="1"/>
    <col min="13314" max="13314" width="2.75" style="47" customWidth="1"/>
    <col min="13315" max="13315" width="12" style="47" bestFit="1" customWidth="1"/>
    <col min="13316" max="13316" width="8.125" style="47" bestFit="1" customWidth="1"/>
    <col min="13317" max="13317" width="10.25" style="47" customWidth="1"/>
    <col min="13318" max="13562" width="9" style="47"/>
    <col min="13563" max="13563" width="40.125" style="47" bestFit="1" customWidth="1"/>
    <col min="13564" max="13564" width="6.75" style="47" customWidth="1"/>
    <col min="13565" max="13565" width="12.75" style="47" bestFit="1" customWidth="1"/>
    <col min="13566" max="13566" width="12.375" style="47" bestFit="1" customWidth="1"/>
    <col min="13567" max="13567" width="8.75" style="47" bestFit="1" customWidth="1"/>
    <col min="13568" max="13568" width="15.25" style="47" bestFit="1" customWidth="1"/>
    <col min="13569" max="13569" width="13.375" style="47" customWidth="1"/>
    <col min="13570" max="13570" width="2.75" style="47" customWidth="1"/>
    <col min="13571" max="13571" width="12" style="47" bestFit="1" customWidth="1"/>
    <col min="13572" max="13572" width="8.125" style="47" bestFit="1" customWidth="1"/>
    <col min="13573" max="13573" width="10.25" style="47" customWidth="1"/>
    <col min="13574" max="13818" width="9" style="47"/>
    <col min="13819" max="13819" width="40.125" style="47" bestFit="1" customWidth="1"/>
    <col min="13820" max="13820" width="6.75" style="47" customWidth="1"/>
    <col min="13821" max="13821" width="12.75" style="47" bestFit="1" customWidth="1"/>
    <col min="13822" max="13822" width="12.375" style="47" bestFit="1" customWidth="1"/>
    <col min="13823" max="13823" width="8.75" style="47" bestFit="1" customWidth="1"/>
    <col min="13824" max="13824" width="15.25" style="47" bestFit="1" customWidth="1"/>
    <col min="13825" max="13825" width="13.375" style="47" customWidth="1"/>
    <col min="13826" max="13826" width="2.75" style="47" customWidth="1"/>
    <col min="13827" max="13827" width="12" style="47" bestFit="1" customWidth="1"/>
    <col min="13828" max="13828" width="8.125" style="47" bestFit="1" customWidth="1"/>
    <col min="13829" max="13829" width="10.25" style="47" customWidth="1"/>
    <col min="13830" max="14074" width="9" style="47"/>
    <col min="14075" max="14075" width="40.125" style="47" bestFit="1" customWidth="1"/>
    <col min="14076" max="14076" width="6.75" style="47" customWidth="1"/>
    <col min="14077" max="14077" width="12.75" style="47" bestFit="1" customWidth="1"/>
    <col min="14078" max="14078" width="12.375" style="47" bestFit="1" customWidth="1"/>
    <col min="14079" max="14079" width="8.75" style="47" bestFit="1" customWidth="1"/>
    <col min="14080" max="14080" width="15.25" style="47" bestFit="1" customWidth="1"/>
    <col min="14081" max="14081" width="13.375" style="47" customWidth="1"/>
    <col min="14082" max="14082" width="2.75" style="47" customWidth="1"/>
    <col min="14083" max="14083" width="12" style="47" bestFit="1" customWidth="1"/>
    <col min="14084" max="14084" width="8.125" style="47" bestFit="1" customWidth="1"/>
    <col min="14085" max="14085" width="10.25" style="47" customWidth="1"/>
    <col min="14086" max="14330" width="9" style="47"/>
    <col min="14331" max="14331" width="40.125" style="47" bestFit="1" customWidth="1"/>
    <col min="14332" max="14332" width="6.75" style="47" customWidth="1"/>
    <col min="14333" max="14333" width="12.75" style="47" bestFit="1" customWidth="1"/>
    <col min="14334" max="14334" width="12.375" style="47" bestFit="1" customWidth="1"/>
    <col min="14335" max="14335" width="8.75" style="47" bestFit="1" customWidth="1"/>
    <col min="14336" max="14336" width="15.25" style="47" bestFit="1" customWidth="1"/>
    <col min="14337" max="14337" width="13.375" style="47" customWidth="1"/>
    <col min="14338" max="14338" width="2.75" style="47" customWidth="1"/>
    <col min="14339" max="14339" width="12" style="47" bestFit="1" customWidth="1"/>
    <col min="14340" max="14340" width="8.125" style="47" bestFit="1" customWidth="1"/>
    <col min="14341" max="14341" width="10.25" style="47" customWidth="1"/>
    <col min="14342" max="14586" width="9" style="47"/>
    <col min="14587" max="14587" width="40.125" style="47" bestFit="1" customWidth="1"/>
    <col min="14588" max="14588" width="6.75" style="47" customWidth="1"/>
    <col min="14589" max="14589" width="12.75" style="47" bestFit="1" customWidth="1"/>
    <col min="14590" max="14590" width="12.375" style="47" bestFit="1" customWidth="1"/>
    <col min="14591" max="14591" width="8.75" style="47" bestFit="1" customWidth="1"/>
    <col min="14592" max="14592" width="15.25" style="47" bestFit="1" customWidth="1"/>
    <col min="14593" max="14593" width="13.375" style="47" customWidth="1"/>
    <col min="14594" max="14594" width="2.75" style="47" customWidth="1"/>
    <col min="14595" max="14595" width="12" style="47" bestFit="1" customWidth="1"/>
    <col min="14596" max="14596" width="8.125" style="47" bestFit="1" customWidth="1"/>
    <col min="14597" max="14597" width="10.25" style="47" customWidth="1"/>
    <col min="14598" max="14842" width="9" style="47"/>
    <col min="14843" max="14843" width="40.125" style="47" bestFit="1" customWidth="1"/>
    <col min="14844" max="14844" width="6.75" style="47" customWidth="1"/>
    <col min="14845" max="14845" width="12.75" style="47" bestFit="1" customWidth="1"/>
    <col min="14846" max="14846" width="12.375" style="47" bestFit="1" customWidth="1"/>
    <col min="14847" max="14847" width="8.75" style="47" bestFit="1" customWidth="1"/>
    <col min="14848" max="14848" width="15.25" style="47" bestFit="1" customWidth="1"/>
    <col min="14849" max="14849" width="13.375" style="47" customWidth="1"/>
    <col min="14850" max="14850" width="2.75" style="47" customWidth="1"/>
    <col min="14851" max="14851" width="12" style="47" bestFit="1" customWidth="1"/>
    <col min="14852" max="14852" width="8.125" style="47" bestFit="1" customWidth="1"/>
    <col min="14853" max="14853" width="10.25" style="47" customWidth="1"/>
    <col min="14854" max="15098" width="9" style="47"/>
    <col min="15099" max="15099" width="40.125" style="47" bestFit="1" customWidth="1"/>
    <col min="15100" max="15100" width="6.75" style="47" customWidth="1"/>
    <col min="15101" max="15101" width="12.75" style="47" bestFit="1" customWidth="1"/>
    <col min="15102" max="15102" width="12.375" style="47" bestFit="1" customWidth="1"/>
    <col min="15103" max="15103" width="8.75" style="47" bestFit="1" customWidth="1"/>
    <col min="15104" max="15104" width="15.25" style="47" bestFit="1" customWidth="1"/>
    <col min="15105" max="15105" width="13.375" style="47" customWidth="1"/>
    <col min="15106" max="15106" width="2.75" style="47" customWidth="1"/>
    <col min="15107" max="15107" width="12" style="47" bestFit="1" customWidth="1"/>
    <col min="15108" max="15108" width="8.125" style="47" bestFit="1" customWidth="1"/>
    <col min="15109" max="15109" width="10.25" style="47" customWidth="1"/>
    <col min="15110" max="15354" width="9" style="47"/>
    <col min="15355" max="15355" width="40.125" style="47" bestFit="1" customWidth="1"/>
    <col min="15356" max="15356" width="6.75" style="47" customWidth="1"/>
    <col min="15357" max="15357" width="12.75" style="47" bestFit="1" customWidth="1"/>
    <col min="15358" max="15358" width="12.375" style="47" bestFit="1" customWidth="1"/>
    <col min="15359" max="15359" width="8.75" style="47" bestFit="1" customWidth="1"/>
    <col min="15360" max="15360" width="15.25" style="47" bestFit="1" customWidth="1"/>
    <col min="15361" max="15361" width="13.375" style="47" customWidth="1"/>
    <col min="15362" max="15362" width="2.75" style="47" customWidth="1"/>
    <col min="15363" max="15363" width="12" style="47" bestFit="1" customWidth="1"/>
    <col min="15364" max="15364" width="8.125" style="47" bestFit="1" customWidth="1"/>
    <col min="15365" max="15365" width="10.25" style="47" customWidth="1"/>
    <col min="15366" max="15610" width="9" style="47"/>
    <col min="15611" max="15611" width="40.125" style="47" bestFit="1" customWidth="1"/>
    <col min="15612" max="15612" width="6.75" style="47" customWidth="1"/>
    <col min="15613" max="15613" width="12.75" style="47" bestFit="1" customWidth="1"/>
    <col min="15614" max="15614" width="12.375" style="47" bestFit="1" customWidth="1"/>
    <col min="15615" max="15615" width="8.75" style="47" bestFit="1" customWidth="1"/>
    <col min="15616" max="15616" width="15.25" style="47" bestFit="1" customWidth="1"/>
    <col min="15617" max="15617" width="13.375" style="47" customWidth="1"/>
    <col min="15618" max="15618" width="2.75" style="47" customWidth="1"/>
    <col min="15619" max="15619" width="12" style="47" bestFit="1" customWidth="1"/>
    <col min="15620" max="15620" width="8.125" style="47" bestFit="1" customWidth="1"/>
    <col min="15621" max="15621" width="10.25" style="47" customWidth="1"/>
    <col min="15622" max="15866" width="9" style="47"/>
    <col min="15867" max="15867" width="40.125" style="47" bestFit="1" customWidth="1"/>
    <col min="15868" max="15868" width="6.75" style="47" customWidth="1"/>
    <col min="15869" max="15869" width="12.75" style="47" bestFit="1" customWidth="1"/>
    <col min="15870" max="15870" width="12.375" style="47" bestFit="1" customWidth="1"/>
    <col min="15871" max="15871" width="8.75" style="47" bestFit="1" customWidth="1"/>
    <col min="15872" max="15872" width="15.25" style="47" bestFit="1" customWidth="1"/>
    <col min="15873" max="15873" width="13.375" style="47" customWidth="1"/>
    <col min="15874" max="15874" width="2.75" style="47" customWidth="1"/>
    <col min="15875" max="15875" width="12" style="47" bestFit="1" customWidth="1"/>
    <col min="15876" max="15876" width="8.125" style="47" bestFit="1" customWidth="1"/>
    <col min="15877" max="15877" width="10.25" style="47" customWidth="1"/>
    <col min="15878" max="16122" width="9" style="47"/>
    <col min="16123" max="16123" width="40.125" style="47" bestFit="1" customWidth="1"/>
    <col min="16124" max="16124" width="6.75" style="47" customWidth="1"/>
    <col min="16125" max="16125" width="12.75" style="47" bestFit="1" customWidth="1"/>
    <col min="16126" max="16126" width="12.375" style="47" bestFit="1" customWidth="1"/>
    <col min="16127" max="16127" width="8.75" style="47" bestFit="1" customWidth="1"/>
    <col min="16128" max="16128" width="15.25" style="47" bestFit="1" customWidth="1"/>
    <col min="16129" max="16129" width="13.375" style="47" customWidth="1"/>
    <col min="16130" max="16130" width="2.75" style="47" customWidth="1"/>
    <col min="16131" max="16131" width="12" style="47" bestFit="1" customWidth="1"/>
    <col min="16132" max="16132" width="8.125" style="47" bestFit="1" customWidth="1"/>
    <col min="16133" max="16133" width="10.25" style="47" customWidth="1"/>
    <col min="16134" max="16377" width="9" style="47"/>
    <col min="16378" max="16384" width="9" style="47" customWidth="1"/>
  </cols>
  <sheetData>
    <row r="1" spans="1:13" s="44" customFormat="1" ht="15.75">
      <c r="A1" s="1144"/>
      <c r="B1" s="43"/>
      <c r="D1" s="204"/>
      <c r="L1" s="191"/>
    </row>
    <row r="2" spans="1:13" s="46" customFormat="1" ht="18">
      <c r="A2" s="1142"/>
      <c r="B2" s="140"/>
      <c r="C2" s="137"/>
      <c r="D2" s="254"/>
      <c r="E2" s="137"/>
      <c r="F2" s="137"/>
      <c r="G2" s="137"/>
      <c r="H2" s="137"/>
      <c r="I2" s="137"/>
      <c r="J2" s="137"/>
      <c r="K2" s="137"/>
      <c r="L2" s="279"/>
      <c r="M2" s="1142"/>
    </row>
    <row r="3" spans="1:13" s="46" customFormat="1" ht="18">
      <c r="A3" s="1142"/>
      <c r="B3" s="280" t="s">
        <v>255</v>
      </c>
      <c r="C3" s="280"/>
      <c r="D3" s="280"/>
      <c r="E3" s="280"/>
      <c r="F3" s="280"/>
      <c r="G3" s="280"/>
      <c r="H3" s="280"/>
      <c r="I3" s="280"/>
      <c r="J3" s="280"/>
      <c r="K3" s="280"/>
      <c r="L3" s="280"/>
      <c r="M3" s="280"/>
    </row>
    <row r="4" spans="1:13" s="46" customFormat="1" ht="18">
      <c r="A4" s="1142"/>
      <c r="B4" s="280" t="s">
        <v>88</v>
      </c>
      <c r="C4" s="280"/>
      <c r="D4" s="280"/>
      <c r="E4" s="280"/>
      <c r="F4" s="280"/>
      <c r="G4" s="280"/>
      <c r="H4" s="280"/>
      <c r="I4" s="280"/>
      <c r="J4" s="280"/>
      <c r="K4" s="280"/>
      <c r="L4" s="280"/>
      <c r="M4" s="280"/>
    </row>
    <row r="5" spans="1:13" s="46" customFormat="1" ht="18">
      <c r="A5" s="1142"/>
      <c r="B5" s="281" t="str">
        <f>SUMMARY!A7</f>
        <v>YEAR ENDING DECEMBER 31, ____</v>
      </c>
      <c r="C5" s="281"/>
      <c r="D5" s="281"/>
      <c r="E5" s="281"/>
      <c r="F5" s="281"/>
      <c r="G5" s="281"/>
      <c r="H5" s="281"/>
      <c r="I5" s="281"/>
      <c r="J5" s="281"/>
      <c r="K5" s="281"/>
      <c r="L5" s="281"/>
      <c r="M5" s="280"/>
    </row>
    <row r="6" spans="1:13" s="46" customFormat="1" ht="12" customHeight="1">
      <c r="A6" s="1142"/>
      <c r="B6" s="280"/>
      <c r="C6" s="282"/>
      <c r="D6" s="283"/>
      <c r="E6" s="282"/>
      <c r="F6" s="282"/>
      <c r="G6" s="282"/>
      <c r="H6" s="282"/>
      <c r="I6" s="282"/>
      <c r="J6" s="282"/>
      <c r="K6" s="282"/>
      <c r="L6" s="282"/>
      <c r="M6" s="282"/>
    </row>
    <row r="7" spans="1:13" s="46" customFormat="1" ht="18">
      <c r="A7" s="1142"/>
      <c r="B7" s="280" t="s">
        <v>1522</v>
      </c>
      <c r="C7" s="280"/>
      <c r="D7" s="280"/>
      <c r="E7" s="280"/>
      <c r="F7" s="280"/>
      <c r="G7" s="280"/>
      <c r="H7" s="280"/>
      <c r="I7" s="280"/>
      <c r="J7" s="280"/>
      <c r="K7" s="280"/>
      <c r="L7" s="280"/>
      <c r="M7" s="280"/>
    </row>
    <row r="8" spans="1:13" ht="18">
      <c r="A8" s="1142"/>
      <c r="B8" s="280" t="s">
        <v>58</v>
      </c>
      <c r="C8" s="280"/>
      <c r="D8" s="280"/>
      <c r="E8" s="280"/>
      <c r="F8" s="280"/>
      <c r="G8" s="280"/>
      <c r="H8" s="280"/>
      <c r="I8" s="280"/>
      <c r="J8" s="280"/>
      <c r="K8" s="280"/>
      <c r="L8" s="280"/>
      <c r="M8" s="280"/>
    </row>
    <row r="9" spans="1:13" ht="18">
      <c r="A9" s="1142"/>
      <c r="B9" s="1142"/>
      <c r="C9" s="1142"/>
      <c r="D9" s="1142"/>
      <c r="E9" s="1142"/>
      <c r="F9" s="1142"/>
      <c r="G9" s="1142"/>
      <c r="H9" s="1142"/>
      <c r="I9" s="1142"/>
      <c r="J9" s="1142"/>
      <c r="K9" s="1142"/>
      <c r="L9" s="1142"/>
      <c r="M9" s="1142"/>
    </row>
    <row r="10" spans="1:13" s="49" customFormat="1" ht="15.75">
      <c r="A10" s="285"/>
      <c r="B10" s="284"/>
      <c r="C10" s="284"/>
      <c r="D10" s="284"/>
      <c r="E10" s="284"/>
      <c r="F10" s="1673" t="s">
        <v>326</v>
      </c>
      <c r="G10" s="1674"/>
      <c r="H10" s="1674"/>
      <c r="I10" s="1674"/>
      <c r="J10" s="1674"/>
      <c r="K10" s="1674"/>
      <c r="L10" s="1675"/>
    </row>
    <row r="11" spans="1:13" s="49" customFormat="1" ht="8.25" customHeight="1">
      <c r="A11" s="285"/>
      <c r="B11" s="284"/>
      <c r="C11" s="284"/>
      <c r="D11" s="284"/>
      <c r="E11" s="284"/>
      <c r="F11" s="284"/>
      <c r="G11" s="284"/>
      <c r="H11" s="284"/>
      <c r="I11" s="284"/>
      <c r="J11" s="284"/>
      <c r="K11" s="284"/>
      <c r="L11" s="284"/>
    </row>
    <row r="12" spans="1:13" s="49" customFormat="1" ht="15.75">
      <c r="A12" s="285"/>
      <c r="B12" s="284"/>
      <c r="C12" s="284"/>
      <c r="D12" s="285"/>
      <c r="E12" s="284"/>
      <c r="F12" s="285" t="s">
        <v>1136</v>
      </c>
      <c r="G12" s="284"/>
      <c r="H12" s="284"/>
      <c r="I12" s="284"/>
      <c r="J12" s="284"/>
      <c r="K12" s="284"/>
      <c r="L12" s="284"/>
    </row>
    <row r="13" spans="1:13" s="49" customFormat="1" ht="15.75">
      <c r="A13" s="285"/>
      <c r="B13" s="284"/>
      <c r="C13" s="284"/>
      <c r="D13" s="285"/>
      <c r="E13" s="284"/>
      <c r="F13" s="285" t="s">
        <v>328</v>
      </c>
      <c r="G13" s="284"/>
      <c r="H13" s="285" t="s">
        <v>329</v>
      </c>
      <c r="I13" s="284"/>
      <c r="J13" s="285" t="s">
        <v>1523</v>
      </c>
      <c r="K13" s="284"/>
      <c r="L13" s="285" t="s">
        <v>202</v>
      </c>
    </row>
    <row r="14" spans="1:13" s="49" customFormat="1" ht="16.5" thickBot="1">
      <c r="A14" s="286" t="s">
        <v>90</v>
      </c>
      <c r="C14" s="284"/>
      <c r="D14" s="286" t="s">
        <v>1524</v>
      </c>
      <c r="E14" s="284"/>
      <c r="F14" s="270" t="s">
        <v>331</v>
      </c>
      <c r="H14" s="270" t="s">
        <v>332</v>
      </c>
      <c r="J14" s="270" t="s">
        <v>1525</v>
      </c>
      <c r="L14" s="270" t="s">
        <v>334</v>
      </c>
    </row>
    <row r="15" spans="1:13" s="49" customFormat="1" ht="15.75">
      <c r="A15" s="1156"/>
      <c r="C15" s="284"/>
      <c r="D15" s="285"/>
      <c r="E15" s="284"/>
      <c r="F15" s="1287" t="s">
        <v>335</v>
      </c>
      <c r="H15" s="1287" t="s">
        <v>336</v>
      </c>
      <c r="I15" s="1287"/>
      <c r="J15" s="1287" t="s">
        <v>337</v>
      </c>
      <c r="K15" s="1287"/>
      <c r="L15" s="1287" t="s">
        <v>260</v>
      </c>
    </row>
    <row r="16" spans="1:13" s="49" customFormat="1" ht="15.75">
      <c r="A16" s="1290">
        <v>1</v>
      </c>
      <c r="B16" s="269"/>
      <c r="C16" s="284"/>
      <c r="D16" s="288"/>
      <c r="E16" s="284"/>
      <c r="M16" s="289"/>
    </row>
    <row r="17" spans="1:13" s="49" customFormat="1" ht="18" customHeight="1">
      <c r="A17" s="1290" t="s">
        <v>147</v>
      </c>
      <c r="B17" s="287"/>
      <c r="C17" s="284"/>
      <c r="D17" s="794"/>
      <c r="E17" s="284"/>
      <c r="F17" s="292"/>
      <c r="G17" s="272"/>
      <c r="H17" s="292"/>
      <c r="I17" s="1054"/>
      <c r="J17" s="272">
        <f>F17-H17</f>
        <v>0</v>
      </c>
      <c r="K17" s="284"/>
      <c r="L17" s="292"/>
    </row>
    <row r="18" spans="1:13" s="49" customFormat="1" ht="15">
      <c r="A18" s="1290" t="s">
        <v>151</v>
      </c>
      <c r="B18" s="287"/>
      <c r="C18" s="284"/>
      <c r="D18" s="794"/>
      <c r="E18" s="284"/>
      <c r="F18" s="292"/>
      <c r="G18" s="272"/>
      <c r="H18" s="292"/>
      <c r="I18" s="1054"/>
      <c r="J18" s="272">
        <f t="shared" ref="J18:J21" si="0">F18-H18</f>
        <v>0</v>
      </c>
      <c r="K18" s="284"/>
      <c r="L18" s="292"/>
    </row>
    <row r="19" spans="1:13" s="49" customFormat="1" ht="15">
      <c r="A19" s="1290" t="s">
        <v>154</v>
      </c>
      <c r="B19" s="287"/>
      <c r="C19" s="284"/>
      <c r="D19" s="794"/>
      <c r="E19" s="284"/>
      <c r="F19" s="292"/>
      <c r="G19" s="272"/>
      <c r="H19" s="292"/>
      <c r="I19" s="1054"/>
      <c r="J19" s="272">
        <f t="shared" si="0"/>
        <v>0</v>
      </c>
      <c r="K19" s="284"/>
      <c r="L19" s="292"/>
    </row>
    <row r="20" spans="1:13" s="49" customFormat="1" ht="15">
      <c r="A20" s="1290" t="s">
        <v>157</v>
      </c>
      <c r="B20" s="294"/>
      <c r="C20" s="284"/>
      <c r="D20" s="795"/>
      <c r="E20" s="284"/>
      <c r="F20" s="292"/>
      <c r="G20" s="272"/>
      <c r="H20" s="292"/>
      <c r="I20" s="301"/>
      <c r="J20" s="272">
        <f t="shared" si="0"/>
        <v>0</v>
      </c>
      <c r="K20" s="284"/>
      <c r="L20" s="292"/>
    </row>
    <row r="21" spans="1:13" s="49" customFormat="1" ht="15">
      <c r="A21" s="1290" t="s">
        <v>213</v>
      </c>
      <c r="B21" s="287"/>
      <c r="C21" s="284"/>
      <c r="D21" s="794"/>
      <c r="E21" s="284"/>
      <c r="F21" s="292"/>
      <c r="G21" s="272"/>
      <c r="H21" s="292"/>
      <c r="I21" s="1054"/>
      <c r="J21" s="272">
        <f t="shared" si="0"/>
        <v>0</v>
      </c>
      <c r="K21" s="272"/>
      <c r="L21" s="292"/>
      <c r="M21" s="272"/>
    </row>
    <row r="22" spans="1:13" s="49" customFormat="1" ht="15">
      <c r="A22" s="295" t="s">
        <v>126</v>
      </c>
      <c r="B22" s="293"/>
      <c r="C22" s="1290"/>
      <c r="D22" s="293"/>
      <c r="E22" s="284"/>
      <c r="F22" s="785"/>
      <c r="G22" s="301"/>
      <c r="H22" s="785"/>
      <c r="I22" s="301"/>
      <c r="J22" s="785"/>
      <c r="K22" s="284"/>
      <c r="L22" s="785"/>
    </row>
    <row r="23" spans="1:13" s="49" customFormat="1" ht="16.5" thickBot="1">
      <c r="A23" s="1291"/>
      <c r="B23" s="293"/>
      <c r="C23" s="284"/>
      <c r="D23" s="290"/>
      <c r="E23" s="284"/>
      <c r="F23" s="297">
        <f>SUM(F17:F22)</f>
        <v>0</v>
      </c>
      <c r="G23" s="298"/>
      <c r="H23" s="297">
        <f>SUM(H17:H22)</f>
        <v>0</v>
      </c>
      <c r="I23" s="277"/>
      <c r="J23" s="297">
        <f>SUM(J17:J22)</f>
        <v>0</v>
      </c>
      <c r="K23" s="298"/>
      <c r="L23" s="297">
        <f>SUM(L17:L22)</f>
        <v>0</v>
      </c>
      <c r="M23" s="299"/>
    </row>
    <row r="24" spans="1:13" s="49" customFormat="1" ht="15.75">
      <c r="A24" s="1290"/>
      <c r="B24" s="284"/>
      <c r="C24" s="284"/>
      <c r="D24" s="778"/>
      <c r="E24" s="284"/>
      <c r="F24" s="300"/>
      <c r="G24" s="301"/>
      <c r="H24" s="300"/>
      <c r="I24" s="300"/>
      <c r="J24" s="300"/>
      <c r="K24" s="284"/>
      <c r="L24" s="300"/>
    </row>
    <row r="25" spans="1:13" s="49" customFormat="1" ht="15.75">
      <c r="A25" s="1290">
        <v>2</v>
      </c>
      <c r="B25" s="269"/>
      <c r="C25" s="284"/>
      <c r="D25" s="290"/>
      <c r="E25" s="284"/>
      <c r="F25" s="301"/>
      <c r="G25" s="301"/>
      <c r="H25" s="301"/>
      <c r="I25" s="301"/>
      <c r="J25" s="301"/>
      <c r="K25" s="284"/>
      <c r="L25" s="272"/>
    </row>
    <row r="26" spans="1:13" s="49" customFormat="1" ht="15.75">
      <c r="A26" s="1290" t="s">
        <v>731</v>
      </c>
      <c r="B26" s="287"/>
      <c r="C26" s="302"/>
      <c r="D26" s="290"/>
      <c r="E26" s="302"/>
      <c r="F26" s="292"/>
      <c r="G26" s="272"/>
      <c r="H26" s="292"/>
      <c r="I26" s="301"/>
      <c r="J26" s="272">
        <f>F26-H26</f>
        <v>0</v>
      </c>
      <c r="K26" s="301"/>
      <c r="L26" s="292"/>
    </row>
    <row r="27" spans="1:13" s="49" customFormat="1" ht="15">
      <c r="A27" s="1290" t="s">
        <v>733</v>
      </c>
      <c r="B27" s="287"/>
      <c r="C27" s="284"/>
      <c r="D27" s="290"/>
      <c r="E27" s="284"/>
      <c r="F27" s="292"/>
      <c r="G27" s="272"/>
      <c r="H27" s="292"/>
      <c r="I27" s="301"/>
      <c r="J27" s="272">
        <f t="shared" ref="J27:J33" si="1">F27-H27</f>
        <v>0</v>
      </c>
      <c r="K27" s="301"/>
      <c r="L27" s="292"/>
    </row>
    <row r="28" spans="1:13" s="49" customFormat="1" ht="15">
      <c r="A28" s="1290" t="s">
        <v>735</v>
      </c>
      <c r="B28" s="287"/>
      <c r="C28" s="284"/>
      <c r="D28" s="290"/>
      <c r="E28" s="284"/>
      <c r="F28" s="292"/>
      <c r="G28" s="272"/>
      <c r="H28" s="292"/>
      <c r="I28" s="301"/>
      <c r="J28" s="272">
        <f t="shared" si="1"/>
        <v>0</v>
      </c>
      <c r="K28" s="301"/>
      <c r="L28" s="292"/>
    </row>
    <row r="29" spans="1:13" s="49" customFormat="1" ht="15">
      <c r="A29" s="1290" t="s">
        <v>737</v>
      </c>
      <c r="B29" s="287"/>
      <c r="C29" s="284"/>
      <c r="D29" s="290"/>
      <c r="E29" s="284"/>
      <c r="F29" s="292"/>
      <c r="G29" s="272"/>
      <c r="H29" s="292"/>
      <c r="I29" s="301"/>
      <c r="J29" s="272">
        <f t="shared" si="1"/>
        <v>0</v>
      </c>
      <c r="K29" s="301"/>
      <c r="L29" s="292"/>
    </row>
    <row r="30" spans="1:13" s="49" customFormat="1" ht="15">
      <c r="A30" s="1290" t="s">
        <v>739</v>
      </c>
      <c r="B30" s="287"/>
      <c r="C30" s="284"/>
      <c r="D30" s="290"/>
      <c r="E30" s="284"/>
      <c r="F30" s="292"/>
      <c r="G30" s="272"/>
      <c r="H30" s="292"/>
      <c r="I30" s="301"/>
      <c r="J30" s="272">
        <f t="shared" si="1"/>
        <v>0</v>
      </c>
      <c r="K30" s="301"/>
      <c r="L30" s="292"/>
    </row>
    <row r="31" spans="1:13" s="49" customFormat="1" ht="15">
      <c r="A31" s="1290" t="s">
        <v>741</v>
      </c>
      <c r="B31" s="287"/>
      <c r="C31" s="284"/>
      <c r="D31" s="290"/>
      <c r="E31" s="284"/>
      <c r="F31" s="292"/>
      <c r="G31" s="272"/>
      <c r="H31" s="292"/>
      <c r="I31" s="301"/>
      <c r="J31" s="272">
        <f>F31-H31</f>
        <v>0</v>
      </c>
      <c r="K31" s="301"/>
      <c r="L31" s="292"/>
    </row>
    <row r="32" spans="1:13" s="49" customFormat="1" ht="15">
      <c r="A32" s="1290" t="s">
        <v>743</v>
      </c>
      <c r="B32" s="287"/>
      <c r="C32" s="284"/>
      <c r="D32" s="290"/>
      <c r="E32" s="284"/>
      <c r="F32" s="292"/>
      <c r="G32" s="272"/>
      <c r="H32" s="292"/>
      <c r="I32" s="301"/>
      <c r="J32" s="272">
        <f t="shared" si="1"/>
        <v>0</v>
      </c>
      <c r="K32" s="301"/>
      <c r="L32" s="292"/>
    </row>
    <row r="33" spans="1:13" s="49" customFormat="1" ht="15">
      <c r="A33" s="1290" t="s">
        <v>745</v>
      </c>
      <c r="B33" s="287"/>
      <c r="C33" s="284"/>
      <c r="D33" s="290"/>
      <c r="E33" s="284"/>
      <c r="F33" s="292"/>
      <c r="G33" s="272"/>
      <c r="H33" s="292"/>
      <c r="I33" s="301"/>
      <c r="J33" s="272">
        <f t="shared" si="1"/>
        <v>0</v>
      </c>
      <c r="K33" s="301"/>
      <c r="L33" s="292"/>
    </row>
    <row r="34" spans="1:13" s="49" customFormat="1" ht="15">
      <c r="A34" s="295" t="s">
        <v>126</v>
      </c>
      <c r="B34" s="294"/>
      <c r="C34" s="1290"/>
      <c r="D34" s="296"/>
      <c r="E34" s="284"/>
      <c r="F34" s="785"/>
      <c r="G34" s="301"/>
      <c r="H34" s="785"/>
      <c r="I34" s="301"/>
      <c r="J34" s="785"/>
      <c r="K34" s="284"/>
      <c r="L34" s="785"/>
    </row>
    <row r="35" spans="1:13" s="49" customFormat="1" ht="16.5" thickBot="1">
      <c r="A35" s="1290"/>
      <c r="B35" s="287"/>
      <c r="C35" s="284"/>
      <c r="D35" s="303"/>
      <c r="E35" s="284"/>
      <c r="F35" s="297">
        <f>SUM(F26:F34)</f>
        <v>0</v>
      </c>
      <c r="G35" s="276"/>
      <c r="H35" s="297">
        <f>SUM(H26:H34)</f>
        <v>0</v>
      </c>
      <c r="I35" s="277"/>
      <c r="J35" s="297">
        <f>SUM(J26:J34)</f>
        <v>0</v>
      </c>
      <c r="K35" s="298"/>
      <c r="L35" s="297">
        <f>SUM(L26:L34)</f>
        <v>0</v>
      </c>
      <c r="M35" s="299"/>
    </row>
    <row r="36" spans="1:13" s="49" customFormat="1" ht="15">
      <c r="A36" s="1290"/>
      <c r="B36" s="284"/>
      <c r="C36" s="284"/>
      <c r="D36" s="779"/>
      <c r="E36" s="284"/>
      <c r="F36" s="301"/>
      <c r="G36" s="301"/>
      <c r="H36" s="301"/>
      <c r="I36" s="301"/>
      <c r="J36" s="301"/>
      <c r="K36" s="284"/>
      <c r="L36" s="272"/>
    </row>
    <row r="37" spans="1:13" s="49" customFormat="1" ht="15.75">
      <c r="A37" s="1290">
        <v>3</v>
      </c>
      <c r="B37" s="269"/>
      <c r="C37" s="284"/>
      <c r="D37" s="293"/>
      <c r="E37" s="284"/>
      <c r="F37" s="301"/>
      <c r="G37" s="301"/>
      <c r="H37" s="301"/>
      <c r="I37" s="301"/>
      <c r="J37" s="301"/>
      <c r="K37" s="284"/>
      <c r="L37" s="272"/>
    </row>
    <row r="38" spans="1:13" s="49" customFormat="1" ht="15.75">
      <c r="A38" s="1290" t="s">
        <v>163</v>
      </c>
      <c r="B38" s="269"/>
      <c r="C38" s="284"/>
      <c r="D38" s="792"/>
      <c r="E38" s="284"/>
      <c r="F38" s="292"/>
      <c r="G38" s="272"/>
      <c r="H38" s="292"/>
      <c r="I38" s="301"/>
      <c r="J38" s="272">
        <f>F38-H38</f>
        <v>0</v>
      </c>
      <c r="K38" s="272"/>
      <c r="L38" s="292"/>
    </row>
    <row r="39" spans="1:13" s="49" customFormat="1" ht="15">
      <c r="A39" s="295" t="s">
        <v>126</v>
      </c>
      <c r="B39" s="294"/>
      <c r="C39" s="1290"/>
      <c r="D39" s="793"/>
      <c r="E39" s="284"/>
      <c r="F39" s="785"/>
      <c r="G39" s="301"/>
      <c r="H39" s="785"/>
      <c r="I39" s="301"/>
      <c r="J39" s="785"/>
      <c r="K39" s="284"/>
      <c r="L39" s="785"/>
    </row>
    <row r="40" spans="1:13" s="49" customFormat="1" ht="16.5" thickBot="1">
      <c r="A40" s="1290"/>
      <c r="B40" s="269"/>
      <c r="C40" s="284"/>
      <c r="D40" s="796"/>
      <c r="E40" s="284"/>
      <c r="F40" s="297">
        <f>SUM(F38:F39)</f>
        <v>0</v>
      </c>
      <c r="G40" s="276"/>
      <c r="H40" s="297">
        <f t="shared" ref="H40:L40" si="2">SUM(H38:H39)</f>
        <v>0</v>
      </c>
      <c r="I40" s="277"/>
      <c r="J40" s="297">
        <f t="shared" si="2"/>
        <v>0</v>
      </c>
      <c r="K40" s="298"/>
      <c r="L40" s="297">
        <f t="shared" si="2"/>
        <v>0</v>
      </c>
      <c r="M40" s="299"/>
    </row>
    <row r="41" spans="1:13" s="49" customFormat="1" ht="15.75">
      <c r="A41" s="1290"/>
      <c r="B41" s="284"/>
      <c r="C41" s="284"/>
      <c r="D41" s="797"/>
      <c r="E41" s="284"/>
      <c r="F41" s="301"/>
      <c r="G41" s="301"/>
      <c r="H41" s="305"/>
      <c r="I41" s="301"/>
      <c r="J41" s="301"/>
      <c r="K41" s="284"/>
      <c r="L41" s="272"/>
    </row>
    <row r="42" spans="1:13" s="49" customFormat="1" ht="15.75">
      <c r="A42" s="1290">
        <v>4</v>
      </c>
      <c r="B42" s="269"/>
      <c r="C42" s="284"/>
      <c r="D42" s="293"/>
      <c r="E42" s="284"/>
      <c r="F42" s="301"/>
      <c r="G42" s="301"/>
      <c r="H42" s="305"/>
      <c r="I42" s="301"/>
      <c r="J42" s="301"/>
      <c r="K42" s="284"/>
      <c r="L42" s="272"/>
    </row>
    <row r="43" spans="1:13" s="49" customFormat="1" ht="15.75">
      <c r="A43" s="1290" t="s">
        <v>817</v>
      </c>
      <c r="B43" s="269"/>
      <c r="C43" s="284"/>
      <c r="D43" s="792"/>
      <c r="E43" s="284"/>
      <c r="F43" s="292"/>
      <c r="G43" s="272"/>
      <c r="H43" s="292"/>
      <c r="I43" s="301"/>
      <c r="J43" s="272">
        <f>F43-H43</f>
        <v>0</v>
      </c>
      <c r="K43" s="272"/>
      <c r="L43" s="292"/>
    </row>
    <row r="44" spans="1:13" s="49" customFormat="1" ht="15">
      <c r="A44" s="295" t="s">
        <v>126</v>
      </c>
      <c r="B44" s="294"/>
      <c r="C44" s="1290"/>
      <c r="D44" s="296"/>
      <c r="E44" s="284"/>
      <c r="F44" s="785"/>
      <c r="G44" s="301"/>
      <c r="H44" s="785"/>
      <c r="I44" s="301"/>
      <c r="J44" s="785"/>
      <c r="K44" s="284"/>
      <c r="L44" s="785"/>
    </row>
    <row r="45" spans="1:13" s="49" customFormat="1" ht="16.5" thickBot="1">
      <c r="A45" s="1290"/>
      <c r="B45" s="269"/>
      <c r="C45" s="284"/>
      <c r="D45" s="304"/>
      <c r="E45" s="284"/>
      <c r="F45" s="297">
        <f>SUM(F43:F44)</f>
        <v>0</v>
      </c>
      <c r="G45" s="276"/>
      <c r="H45" s="297">
        <f>SUM(H43:H44)</f>
        <v>0</v>
      </c>
      <c r="I45" s="277"/>
      <c r="J45" s="297">
        <f>SUM(J43:J44)</f>
        <v>0</v>
      </c>
      <c r="K45" s="298"/>
      <c r="L45" s="297">
        <f>SUM(L43:L44)</f>
        <v>0</v>
      </c>
      <c r="M45" s="299"/>
    </row>
    <row r="46" spans="1:13" s="49" customFormat="1" ht="15">
      <c r="A46" s="1290"/>
      <c r="B46" s="284"/>
      <c r="C46" s="284"/>
      <c r="D46" s="284"/>
      <c r="E46" s="284"/>
      <c r="F46" s="284"/>
      <c r="G46" s="284"/>
      <c r="H46" s="284"/>
      <c r="I46" s="284"/>
      <c r="J46" s="284"/>
      <c r="K46" s="284"/>
      <c r="L46" s="284"/>
    </row>
    <row r="47" spans="1:13" s="49" customFormat="1" ht="15.75">
      <c r="A47" s="1290">
        <v>5</v>
      </c>
      <c r="B47" s="269"/>
      <c r="C47" s="284"/>
      <c r="D47" s="287"/>
      <c r="E47" s="284"/>
      <c r="F47" s="284"/>
      <c r="G47" s="284"/>
      <c r="H47" s="284"/>
      <c r="I47" s="284"/>
      <c r="J47" s="284"/>
      <c r="K47" s="284"/>
      <c r="L47" s="284"/>
    </row>
    <row r="48" spans="1:13" s="49" customFormat="1" ht="15">
      <c r="A48" s="1290" t="s">
        <v>237</v>
      </c>
      <c r="B48" s="287"/>
      <c r="C48" s="284"/>
      <c r="D48" s="794"/>
      <c r="E48" s="284"/>
      <c r="F48" s="292"/>
      <c r="G48" s="272"/>
      <c r="H48" s="292"/>
      <c r="I48" s="301"/>
      <c r="J48" s="272">
        <f t="shared" ref="J48:J51" si="3">F48-H48</f>
        <v>0</v>
      </c>
      <c r="K48" s="301"/>
      <c r="L48" s="292"/>
    </row>
    <row r="49" spans="1:13" s="49" customFormat="1" ht="15">
      <c r="A49" s="1290" t="s">
        <v>240</v>
      </c>
      <c r="B49" s="287"/>
      <c r="C49" s="284"/>
      <c r="D49" s="794"/>
      <c r="E49" s="284"/>
      <c r="F49" s="292"/>
      <c r="G49" s="272"/>
      <c r="H49" s="292"/>
      <c r="I49" s="301"/>
      <c r="J49" s="272">
        <f t="shared" si="3"/>
        <v>0</v>
      </c>
      <c r="K49" s="301"/>
      <c r="L49" s="292"/>
    </row>
    <row r="50" spans="1:13" s="49" customFormat="1" ht="15">
      <c r="A50" s="1290" t="s">
        <v>243</v>
      </c>
      <c r="B50" s="287"/>
      <c r="C50" s="284"/>
      <c r="D50" s="794"/>
      <c r="E50" s="284"/>
      <c r="F50" s="292"/>
      <c r="G50" s="272"/>
      <c r="H50" s="292"/>
      <c r="I50" s="301"/>
      <c r="J50" s="272">
        <f t="shared" si="3"/>
        <v>0</v>
      </c>
      <c r="K50" s="301"/>
      <c r="L50" s="292"/>
    </row>
    <row r="51" spans="1:13" s="49" customFormat="1" ht="15">
      <c r="A51" s="1291" t="s">
        <v>246</v>
      </c>
      <c r="B51" s="294"/>
      <c r="C51" s="1290"/>
      <c r="D51" s="795"/>
      <c r="E51" s="284"/>
      <c r="F51" s="292"/>
      <c r="G51" s="272"/>
      <c r="H51" s="292"/>
      <c r="I51" s="301"/>
      <c r="J51" s="272">
        <f t="shared" si="3"/>
        <v>0</v>
      </c>
      <c r="K51" s="284"/>
      <c r="L51" s="822"/>
    </row>
    <row r="52" spans="1:13" s="49" customFormat="1" ht="15">
      <c r="A52" s="295" t="s">
        <v>126</v>
      </c>
      <c r="B52" s="294"/>
      <c r="C52" s="1290"/>
      <c r="D52" s="795"/>
      <c r="E52" s="284"/>
      <c r="F52" s="785"/>
      <c r="G52" s="301"/>
      <c r="H52" s="785"/>
      <c r="I52" s="301"/>
      <c r="J52" s="785"/>
      <c r="K52" s="284"/>
      <c r="L52" s="785"/>
    </row>
    <row r="53" spans="1:13" s="49" customFormat="1" ht="16.5" thickBot="1">
      <c r="A53" s="1290"/>
      <c r="B53" s="287"/>
      <c r="C53" s="284"/>
      <c r="D53" s="287"/>
      <c r="E53" s="284"/>
      <c r="F53" s="297">
        <f>SUM(F48:F52)</f>
        <v>0</v>
      </c>
      <c r="G53" s="277"/>
      <c r="H53" s="297">
        <f t="shared" ref="H53:L53" si="4">SUM(H48:H52)</f>
        <v>0</v>
      </c>
      <c r="I53" s="277"/>
      <c r="J53" s="297">
        <f>SUM(J48:J52)</f>
        <v>0</v>
      </c>
      <c r="K53" s="277"/>
      <c r="L53" s="297">
        <f t="shared" si="4"/>
        <v>0</v>
      </c>
      <c r="M53" s="277"/>
    </row>
    <row r="54" spans="1:13" s="49" customFormat="1" ht="15">
      <c r="A54" s="1290"/>
      <c r="B54" s="284"/>
      <c r="C54" s="284"/>
      <c r="D54" s="284"/>
      <c r="E54" s="284"/>
      <c r="F54" s="298"/>
      <c r="G54" s="298"/>
      <c r="H54" s="298"/>
      <c r="I54" s="298"/>
      <c r="J54" s="298"/>
      <c r="K54" s="298"/>
      <c r="L54" s="298"/>
      <c r="M54" s="299"/>
    </row>
    <row r="55" spans="1:13" s="49" customFormat="1" ht="15">
      <c r="A55" s="1290">
        <v>6</v>
      </c>
      <c r="B55" s="287"/>
      <c r="C55" s="284"/>
      <c r="D55" s="287"/>
      <c r="E55" s="284"/>
      <c r="F55" s="298"/>
      <c r="G55" s="298"/>
      <c r="H55" s="298"/>
      <c r="I55" s="298"/>
      <c r="J55" s="298"/>
      <c r="K55" s="298"/>
      <c r="L55" s="298"/>
      <c r="M55" s="299"/>
    </row>
    <row r="56" spans="1:13" s="49" customFormat="1" ht="15">
      <c r="A56" s="1290" t="s">
        <v>104</v>
      </c>
      <c r="B56" s="294"/>
      <c r="C56" s="284"/>
      <c r="D56" s="296"/>
      <c r="E56" s="284"/>
      <c r="F56" s="765"/>
      <c r="G56" s="301"/>
      <c r="H56" s="765"/>
      <c r="I56" s="301"/>
      <c r="J56" s="765"/>
      <c r="K56" s="284"/>
      <c r="L56" s="765"/>
    </row>
    <row r="57" spans="1:13" s="49" customFormat="1" ht="15">
      <c r="A57" s="295" t="s">
        <v>126</v>
      </c>
      <c r="B57" s="294"/>
      <c r="C57" s="1290"/>
      <c r="D57" s="296"/>
      <c r="E57" s="284"/>
      <c r="F57" s="785"/>
      <c r="G57" s="301"/>
      <c r="H57" s="785"/>
      <c r="I57" s="301"/>
      <c r="J57" s="785"/>
      <c r="K57" s="284"/>
      <c r="L57" s="785"/>
    </row>
    <row r="58" spans="1:13" s="49" customFormat="1" ht="16.5" thickBot="1">
      <c r="A58" s="1290"/>
      <c r="B58" s="287"/>
      <c r="C58" s="284"/>
      <c r="D58" s="287"/>
      <c r="E58" s="284"/>
      <c r="F58" s="297">
        <f>SUM(F56:F57)</f>
        <v>0</v>
      </c>
      <c r="G58" s="276"/>
      <c r="H58" s="297">
        <f>SUM(H56:H57)</f>
        <v>0</v>
      </c>
      <c r="I58" s="277"/>
      <c r="J58" s="297">
        <f>SUM(J56:J57)</f>
        <v>0</v>
      </c>
      <c r="K58" s="298"/>
      <c r="L58" s="297">
        <f>SUM(L56:L57)</f>
        <v>0</v>
      </c>
      <c r="M58" s="299"/>
    </row>
    <row r="59" spans="1:13" s="49" customFormat="1" ht="15">
      <c r="A59" s="1290"/>
      <c r="B59" s="284"/>
      <c r="C59" s="284"/>
      <c r="D59" s="284"/>
      <c r="E59" s="284"/>
      <c r="F59" s="298"/>
      <c r="G59" s="298"/>
      <c r="H59" s="298"/>
      <c r="I59" s="298"/>
      <c r="J59" s="298"/>
      <c r="K59" s="284"/>
      <c r="L59" s="298"/>
      <c r="M59" s="299"/>
    </row>
    <row r="60" spans="1:13" s="49" customFormat="1" ht="15">
      <c r="A60" s="1290"/>
      <c r="B60" s="284"/>
      <c r="C60" s="284"/>
      <c r="D60" s="284"/>
      <c r="E60" s="284"/>
      <c r="F60" s="298"/>
      <c r="G60" s="298"/>
      <c r="H60" s="298"/>
      <c r="I60" s="298"/>
      <c r="J60" s="298"/>
      <c r="K60" s="298"/>
      <c r="L60" s="298"/>
      <c r="M60" s="299"/>
    </row>
    <row r="61" spans="1:13" s="49" customFormat="1" ht="16.5" thickBot="1">
      <c r="A61" s="1290">
        <v>7</v>
      </c>
      <c r="B61" s="285" t="s">
        <v>138</v>
      </c>
      <c r="C61" s="302"/>
      <c r="D61" s="302"/>
      <c r="E61" s="302"/>
      <c r="F61" s="297">
        <f>+F23+F35+F40+F45+F53+F58</f>
        <v>0</v>
      </c>
      <c r="G61" s="276"/>
      <c r="H61" s="297">
        <f>+H23+H35+H40+H45+H53+H58</f>
        <v>0</v>
      </c>
      <c r="I61" s="277"/>
      <c r="J61" s="297">
        <f>+J23+J35+J40+J45+J53+J58</f>
        <v>0</v>
      </c>
      <c r="K61" s="276"/>
      <c r="L61" s="297">
        <f>+L23+L35+L40+L45+L53+L58</f>
        <v>0</v>
      </c>
      <c r="M61" s="299"/>
    </row>
    <row r="62" spans="1:13" s="49" customFormat="1" ht="15">
      <c r="A62" s="1290"/>
      <c r="B62" s="284"/>
      <c r="C62" s="284"/>
      <c r="D62" s="284"/>
      <c r="E62" s="284"/>
      <c r="F62" s="298"/>
      <c r="G62" s="298"/>
      <c r="H62" s="298"/>
      <c r="I62" s="298"/>
      <c r="J62" s="298"/>
      <c r="K62" s="298"/>
      <c r="L62" s="298"/>
      <c r="M62" s="299"/>
    </row>
    <row r="63" spans="1:13" s="49" customFormat="1" ht="15.75">
      <c r="A63" s="1290">
        <v>8</v>
      </c>
      <c r="B63" s="306" t="s">
        <v>1526</v>
      </c>
      <c r="C63" s="284"/>
      <c r="D63" s="284"/>
      <c r="E63" s="284"/>
      <c r="F63" s="307">
        <f>+F61-F53</f>
        <v>0</v>
      </c>
      <c r="G63" s="307"/>
      <c r="H63" s="307">
        <f>(H61-H53)</f>
        <v>0</v>
      </c>
      <c r="I63" s="307"/>
      <c r="J63" s="307"/>
      <c r="K63" s="307"/>
      <c r="L63" s="307">
        <f>L61</f>
        <v>0</v>
      </c>
      <c r="M63" s="299"/>
    </row>
    <row r="64" spans="1:13" s="49" customFormat="1" ht="15.75">
      <c r="A64" s="1290"/>
      <c r="B64" s="302"/>
      <c r="C64" s="284"/>
      <c r="D64" s="284"/>
      <c r="E64" s="284"/>
      <c r="F64" s="301"/>
      <c r="G64" s="284"/>
      <c r="H64" s="301"/>
      <c r="I64" s="284"/>
      <c r="J64" s="284"/>
      <c r="K64" s="284"/>
      <c r="L64" s="301"/>
    </row>
    <row r="65" spans="1:12">
      <c r="A65" s="920"/>
      <c r="B65" s="308"/>
      <c r="C65" s="309"/>
      <c r="D65" s="309"/>
      <c r="E65" s="309"/>
      <c r="F65" s="310"/>
      <c r="G65" s="309"/>
      <c r="H65" s="310"/>
      <c r="I65" s="309"/>
      <c r="J65" s="309"/>
      <c r="K65" s="309"/>
      <c r="L65" s="310"/>
    </row>
    <row r="66" spans="1:12">
      <c r="A66" s="920"/>
      <c r="B66" s="308"/>
      <c r="C66" s="309"/>
      <c r="D66" s="309"/>
      <c r="E66" s="309"/>
      <c r="F66" s="310"/>
      <c r="G66" s="309"/>
      <c r="H66" s="310"/>
      <c r="I66" s="309"/>
      <c r="J66" s="309"/>
      <c r="K66" s="309"/>
      <c r="L66" s="310"/>
    </row>
    <row r="67" spans="1:12">
      <c r="A67" s="920"/>
      <c r="B67" s="308"/>
      <c r="C67" s="309"/>
      <c r="D67" s="309"/>
      <c r="E67" s="309"/>
      <c r="F67" s="310"/>
      <c r="G67" s="309"/>
      <c r="H67" s="310"/>
      <c r="I67" s="309"/>
      <c r="J67" s="309"/>
      <c r="K67" s="309"/>
      <c r="L67" s="310"/>
    </row>
  </sheetData>
  <customSheetViews>
    <customSheetView guid="{B321D76C-CDE5-48BB-9CDE-80FF97D58FCF}" scale="70" showPageBreaks="1" fitToPage="1" printArea="1" view="pageBreakPreview" topLeftCell="A43">
      <selection activeCell="D33" sqref="D33"/>
      <pageMargins left="0" right="0" top="0" bottom="0" header="0" footer="0"/>
      <printOptions horizontalCentered="1"/>
      <pageSetup scale="52" orientation="landscape" r:id="rId1"/>
    </customSheetView>
    <customSheetView guid="{343BF296-013A-41F5-BDAB-AD6220EA7F78}" scale="70" showPageBreaks="1" fitToPage="1" printArea="1" view="pageBreakPreview" topLeftCell="A43">
      <selection activeCell="D33" sqref="D33"/>
      <pageMargins left="0" right="0" top="0" bottom="0" header="0" footer="0"/>
      <printOptions horizontalCentered="1"/>
      <pageSetup scale="52" orientation="landscape" r:id="rId2"/>
    </customSheetView>
  </customSheetViews>
  <mergeCells count="1">
    <mergeCell ref="F10:L10"/>
  </mergeCells>
  <printOptions horizontalCentered="1"/>
  <pageMargins left="0.45" right="0.45" top="0.25" bottom="0.25" header="0.3" footer="0.3"/>
  <pageSetup scale="60" orientation="portrait" r:id="rId3"/>
  <drawing r:id="rId4"/>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2BA02-757F-46AF-A4EA-E8BAFE6BE09F}">
  <sheetPr codeName="Sheet43">
    <tabColor rgb="FF0070C0"/>
    <pageSetUpPr fitToPage="1"/>
  </sheetPr>
  <dimension ref="A1:T124"/>
  <sheetViews>
    <sheetView view="pageBreakPreview" zoomScale="80" zoomScaleNormal="80" zoomScaleSheetLayoutView="80" workbookViewId="0">
      <selection activeCell="F118" sqref="F118"/>
    </sheetView>
  </sheetViews>
  <sheetFormatPr defaultRowHeight="12.75"/>
  <cols>
    <col min="1" max="1" width="11" style="47" customWidth="1"/>
    <col min="2" max="2" width="60.75" style="47" customWidth="1"/>
    <col min="3" max="3" width="2.25" style="47" customWidth="1"/>
    <col min="4" max="4" width="18.75" style="47" customWidth="1"/>
    <col min="5" max="5" width="1.75" style="47" customWidth="1"/>
    <col min="6" max="19" width="17.25" style="47" customWidth="1"/>
    <col min="20" max="250" width="8.75" style="47"/>
    <col min="251" max="251" width="40.125" style="47" bestFit="1" customWidth="1"/>
    <col min="252" max="252" width="6.75" style="47" customWidth="1"/>
    <col min="253" max="253" width="12.75" style="47" bestFit="1" customWidth="1"/>
    <col min="254" max="254" width="12.375" style="47" bestFit="1" customWidth="1"/>
    <col min="255" max="255" width="8.75" style="47" bestFit="1" customWidth="1"/>
    <col min="256" max="256" width="15.25" style="47" bestFit="1" customWidth="1"/>
    <col min="257" max="257" width="13.375" style="47" customWidth="1"/>
    <col min="258" max="258" width="2.75" style="47" customWidth="1"/>
    <col min="259" max="259" width="12" style="47" bestFit="1" customWidth="1"/>
    <col min="260" max="260" width="8.125" style="47" bestFit="1" customWidth="1"/>
    <col min="261" max="261" width="10.25" style="47" customWidth="1"/>
    <col min="262" max="506" width="8.75" style="47"/>
    <col min="507" max="507" width="40.125" style="47" bestFit="1" customWidth="1"/>
    <col min="508" max="508" width="6.75" style="47" customWidth="1"/>
    <col min="509" max="509" width="12.75" style="47" bestFit="1" customWidth="1"/>
    <col min="510" max="510" width="12.375" style="47" bestFit="1" customWidth="1"/>
    <col min="511" max="511" width="8.75" style="47" bestFit="1" customWidth="1"/>
    <col min="512" max="512" width="15.25" style="47" bestFit="1" customWidth="1"/>
    <col min="513" max="513" width="13.375" style="47" customWidth="1"/>
    <col min="514" max="514" width="2.75" style="47" customWidth="1"/>
    <col min="515" max="515" width="12" style="47" bestFit="1" customWidth="1"/>
    <col min="516" max="516" width="8.125" style="47" bestFit="1" customWidth="1"/>
    <col min="517" max="517" width="10.25" style="47" customWidth="1"/>
    <col min="518" max="762" width="8.75" style="47"/>
    <col min="763" max="763" width="40.125" style="47" bestFit="1" customWidth="1"/>
    <col min="764" max="764" width="6.75" style="47" customWidth="1"/>
    <col min="765" max="765" width="12.75" style="47" bestFit="1" customWidth="1"/>
    <col min="766" max="766" width="12.375" style="47" bestFit="1" customWidth="1"/>
    <col min="767" max="767" width="8.75" style="47" bestFit="1" customWidth="1"/>
    <col min="768" max="768" width="15.25" style="47" bestFit="1" customWidth="1"/>
    <col min="769" max="769" width="13.375" style="47" customWidth="1"/>
    <col min="770" max="770" width="2.75" style="47" customWidth="1"/>
    <col min="771" max="771" width="12" style="47" bestFit="1" customWidth="1"/>
    <col min="772" max="772" width="8.125" style="47" bestFit="1" customWidth="1"/>
    <col min="773" max="773" width="10.25" style="47" customWidth="1"/>
    <col min="774" max="1018" width="8.75" style="47"/>
    <col min="1019" max="1019" width="40.125" style="47" bestFit="1" customWidth="1"/>
    <col min="1020" max="1020" width="6.75" style="47" customWidth="1"/>
    <col min="1021" max="1021" width="12.75" style="47" bestFit="1" customWidth="1"/>
    <col min="1022" max="1022" width="12.375" style="47" bestFit="1" customWidth="1"/>
    <col min="1023" max="1023" width="8.75" style="47" bestFit="1" customWidth="1"/>
    <col min="1024" max="1024" width="15.25" style="47" bestFit="1" customWidth="1"/>
    <col min="1025" max="1025" width="13.375" style="47" customWidth="1"/>
    <col min="1026" max="1026" width="2.75" style="47" customWidth="1"/>
    <col min="1027" max="1027" width="12" style="47" bestFit="1" customWidth="1"/>
    <col min="1028" max="1028" width="8.125" style="47" bestFit="1" customWidth="1"/>
    <col min="1029" max="1029" width="10.25" style="47" customWidth="1"/>
    <col min="1030" max="1274" width="8.75" style="47"/>
    <col min="1275" max="1275" width="40.125" style="47" bestFit="1" customWidth="1"/>
    <col min="1276" max="1276" width="6.75" style="47" customWidth="1"/>
    <col min="1277" max="1277" width="12.75" style="47" bestFit="1" customWidth="1"/>
    <col min="1278" max="1278" width="12.375" style="47" bestFit="1" customWidth="1"/>
    <col min="1279" max="1279" width="8.75" style="47" bestFit="1" customWidth="1"/>
    <col min="1280" max="1280" width="15.25" style="47" bestFit="1" customWidth="1"/>
    <col min="1281" max="1281" width="13.375" style="47" customWidth="1"/>
    <col min="1282" max="1282" width="2.75" style="47" customWidth="1"/>
    <col min="1283" max="1283" width="12" style="47" bestFit="1" customWidth="1"/>
    <col min="1284" max="1284" width="8.125" style="47" bestFit="1" customWidth="1"/>
    <col min="1285" max="1285" width="10.25" style="47" customWidth="1"/>
    <col min="1286" max="1530" width="8.75" style="47"/>
    <col min="1531" max="1531" width="40.125" style="47" bestFit="1" customWidth="1"/>
    <col min="1532" max="1532" width="6.75" style="47" customWidth="1"/>
    <col min="1533" max="1533" width="12.75" style="47" bestFit="1" customWidth="1"/>
    <col min="1534" max="1534" width="12.375" style="47" bestFit="1" customWidth="1"/>
    <col min="1535" max="1535" width="8.75" style="47" bestFit="1" customWidth="1"/>
    <col min="1536" max="1536" width="15.25" style="47" bestFit="1" customWidth="1"/>
    <col min="1537" max="1537" width="13.375" style="47" customWidth="1"/>
    <col min="1538" max="1538" width="2.75" style="47" customWidth="1"/>
    <col min="1539" max="1539" width="12" style="47" bestFit="1" customWidth="1"/>
    <col min="1540" max="1540" width="8.125" style="47" bestFit="1" customWidth="1"/>
    <col min="1541" max="1541" width="10.25" style="47" customWidth="1"/>
    <col min="1542" max="1786" width="8.75" style="47"/>
    <col min="1787" max="1787" width="40.125" style="47" bestFit="1" customWidth="1"/>
    <col min="1788" max="1788" width="6.75" style="47" customWidth="1"/>
    <col min="1789" max="1789" width="12.75" style="47" bestFit="1" customWidth="1"/>
    <col min="1790" max="1790" width="12.375" style="47" bestFit="1" customWidth="1"/>
    <col min="1791" max="1791" width="8.75" style="47" bestFit="1" customWidth="1"/>
    <col min="1792" max="1792" width="15.25" style="47" bestFit="1" customWidth="1"/>
    <col min="1793" max="1793" width="13.375" style="47" customWidth="1"/>
    <col min="1794" max="1794" width="2.75" style="47" customWidth="1"/>
    <col min="1795" max="1795" width="12" style="47" bestFit="1" customWidth="1"/>
    <col min="1796" max="1796" width="8.125" style="47" bestFit="1" customWidth="1"/>
    <col min="1797" max="1797" width="10.25" style="47" customWidth="1"/>
    <col min="1798" max="2042" width="8.75" style="47"/>
    <col min="2043" max="2043" width="40.125" style="47" bestFit="1" customWidth="1"/>
    <col min="2044" max="2044" width="6.75" style="47" customWidth="1"/>
    <col min="2045" max="2045" width="12.75" style="47" bestFit="1" customWidth="1"/>
    <col min="2046" max="2046" width="12.375" style="47" bestFit="1" customWidth="1"/>
    <col min="2047" max="2047" width="8.75" style="47" bestFit="1" customWidth="1"/>
    <col min="2048" max="2048" width="15.25" style="47" bestFit="1" customWidth="1"/>
    <col min="2049" max="2049" width="13.375" style="47" customWidth="1"/>
    <col min="2050" max="2050" width="2.75" style="47" customWidth="1"/>
    <col min="2051" max="2051" width="12" style="47" bestFit="1" customWidth="1"/>
    <col min="2052" max="2052" width="8.125" style="47" bestFit="1" customWidth="1"/>
    <col min="2053" max="2053" width="10.25" style="47" customWidth="1"/>
    <col min="2054" max="2298" width="8.75" style="47"/>
    <col min="2299" max="2299" width="40.125" style="47" bestFit="1" customWidth="1"/>
    <col min="2300" max="2300" width="6.75" style="47" customWidth="1"/>
    <col min="2301" max="2301" width="12.75" style="47" bestFit="1" customWidth="1"/>
    <col min="2302" max="2302" width="12.375" style="47" bestFit="1" customWidth="1"/>
    <col min="2303" max="2303" width="8.75" style="47" bestFit="1" customWidth="1"/>
    <col min="2304" max="2304" width="15.25" style="47" bestFit="1" customWidth="1"/>
    <col min="2305" max="2305" width="13.375" style="47" customWidth="1"/>
    <col min="2306" max="2306" width="2.75" style="47" customWidth="1"/>
    <col min="2307" max="2307" width="12" style="47" bestFit="1" customWidth="1"/>
    <col min="2308" max="2308" width="8.125" style="47" bestFit="1" customWidth="1"/>
    <col min="2309" max="2309" width="10.25" style="47" customWidth="1"/>
    <col min="2310" max="2554" width="8.75" style="47"/>
    <col min="2555" max="2555" width="40.125" style="47" bestFit="1" customWidth="1"/>
    <col min="2556" max="2556" width="6.75" style="47" customWidth="1"/>
    <col min="2557" max="2557" width="12.75" style="47" bestFit="1" customWidth="1"/>
    <col min="2558" max="2558" width="12.375" style="47" bestFit="1" customWidth="1"/>
    <col min="2559" max="2559" width="8.75" style="47" bestFit="1" customWidth="1"/>
    <col min="2560" max="2560" width="15.25" style="47" bestFit="1" customWidth="1"/>
    <col min="2561" max="2561" width="13.375" style="47" customWidth="1"/>
    <col min="2562" max="2562" width="2.75" style="47" customWidth="1"/>
    <col min="2563" max="2563" width="12" style="47" bestFit="1" customWidth="1"/>
    <col min="2564" max="2564" width="8.125" style="47" bestFit="1" customWidth="1"/>
    <col min="2565" max="2565" width="10.25" style="47" customWidth="1"/>
    <col min="2566" max="2810" width="8.75" style="47"/>
    <col min="2811" max="2811" width="40.125" style="47" bestFit="1" customWidth="1"/>
    <col min="2812" max="2812" width="6.75" style="47" customWidth="1"/>
    <col min="2813" max="2813" width="12.75" style="47" bestFit="1" customWidth="1"/>
    <col min="2814" max="2814" width="12.375" style="47" bestFit="1" customWidth="1"/>
    <col min="2815" max="2815" width="8.75" style="47" bestFit="1" customWidth="1"/>
    <col min="2816" max="2816" width="15.25" style="47" bestFit="1" customWidth="1"/>
    <col min="2817" max="2817" width="13.375" style="47" customWidth="1"/>
    <col min="2818" max="2818" width="2.75" style="47" customWidth="1"/>
    <col min="2819" max="2819" width="12" style="47" bestFit="1" customWidth="1"/>
    <col min="2820" max="2820" width="8.125" style="47" bestFit="1" customWidth="1"/>
    <col min="2821" max="2821" width="10.25" style="47" customWidth="1"/>
    <col min="2822" max="3066" width="8.75" style="47"/>
    <col min="3067" max="3067" width="40.125" style="47" bestFit="1" customWidth="1"/>
    <col min="3068" max="3068" width="6.75" style="47" customWidth="1"/>
    <col min="3069" max="3069" width="12.75" style="47" bestFit="1" customWidth="1"/>
    <col min="3070" max="3070" width="12.375" style="47" bestFit="1" customWidth="1"/>
    <col min="3071" max="3071" width="8.75" style="47" bestFit="1" customWidth="1"/>
    <col min="3072" max="3072" width="15.25" style="47" bestFit="1" customWidth="1"/>
    <col min="3073" max="3073" width="13.375" style="47" customWidth="1"/>
    <col min="3074" max="3074" width="2.75" style="47" customWidth="1"/>
    <col min="3075" max="3075" width="12" style="47" bestFit="1" customWidth="1"/>
    <col min="3076" max="3076" width="8.125" style="47" bestFit="1" customWidth="1"/>
    <col min="3077" max="3077" width="10.25" style="47" customWidth="1"/>
    <col min="3078" max="3322" width="8.75" style="47"/>
    <col min="3323" max="3323" width="40.125" style="47" bestFit="1" customWidth="1"/>
    <col min="3324" max="3324" width="6.75" style="47" customWidth="1"/>
    <col min="3325" max="3325" width="12.75" style="47" bestFit="1" customWidth="1"/>
    <col min="3326" max="3326" width="12.375" style="47" bestFit="1" customWidth="1"/>
    <col min="3327" max="3327" width="8.75" style="47" bestFit="1" customWidth="1"/>
    <col min="3328" max="3328" width="15.25" style="47" bestFit="1" customWidth="1"/>
    <col min="3329" max="3329" width="13.375" style="47" customWidth="1"/>
    <col min="3330" max="3330" width="2.75" style="47" customWidth="1"/>
    <col min="3331" max="3331" width="12" style="47" bestFit="1" customWidth="1"/>
    <col min="3332" max="3332" width="8.125" style="47" bestFit="1" customWidth="1"/>
    <col min="3333" max="3333" width="10.25" style="47" customWidth="1"/>
    <col min="3334" max="3578" width="8.75" style="47"/>
    <col min="3579" max="3579" width="40.125" style="47" bestFit="1" customWidth="1"/>
    <col min="3580" max="3580" width="6.75" style="47" customWidth="1"/>
    <col min="3581" max="3581" width="12.75" style="47" bestFit="1" customWidth="1"/>
    <col min="3582" max="3582" width="12.375" style="47" bestFit="1" customWidth="1"/>
    <col min="3583" max="3583" width="8.75" style="47" bestFit="1" customWidth="1"/>
    <col min="3584" max="3584" width="15.25" style="47" bestFit="1" customWidth="1"/>
    <col min="3585" max="3585" width="13.375" style="47" customWidth="1"/>
    <col min="3586" max="3586" width="2.75" style="47" customWidth="1"/>
    <col min="3587" max="3587" width="12" style="47" bestFit="1" customWidth="1"/>
    <col min="3588" max="3588" width="8.125" style="47" bestFit="1" customWidth="1"/>
    <col min="3589" max="3589" width="10.25" style="47" customWidth="1"/>
    <col min="3590" max="3834" width="8.75" style="47"/>
    <col min="3835" max="3835" width="40.125" style="47" bestFit="1" customWidth="1"/>
    <col min="3836" max="3836" width="6.75" style="47" customWidth="1"/>
    <col min="3837" max="3837" width="12.75" style="47" bestFit="1" customWidth="1"/>
    <col min="3838" max="3838" width="12.375" style="47" bestFit="1" customWidth="1"/>
    <col min="3839" max="3839" width="8.75" style="47" bestFit="1" customWidth="1"/>
    <col min="3840" max="3840" width="15.25" style="47" bestFit="1" customWidth="1"/>
    <col min="3841" max="3841" width="13.375" style="47" customWidth="1"/>
    <col min="3842" max="3842" width="2.75" style="47" customWidth="1"/>
    <col min="3843" max="3843" width="12" style="47" bestFit="1" customWidth="1"/>
    <col min="3844" max="3844" width="8.125" style="47" bestFit="1" customWidth="1"/>
    <col min="3845" max="3845" width="10.25" style="47" customWidth="1"/>
    <col min="3846" max="4090" width="8.75" style="47"/>
    <col min="4091" max="4091" width="40.125" style="47" bestFit="1" customWidth="1"/>
    <col min="4092" max="4092" width="6.75" style="47" customWidth="1"/>
    <col min="4093" max="4093" width="12.75" style="47" bestFit="1" customWidth="1"/>
    <col min="4094" max="4094" width="12.375" style="47" bestFit="1" customWidth="1"/>
    <col min="4095" max="4095" width="8.75" style="47" bestFit="1" customWidth="1"/>
    <col min="4096" max="4096" width="15.25" style="47" bestFit="1" customWidth="1"/>
    <col min="4097" max="4097" width="13.375" style="47" customWidth="1"/>
    <col min="4098" max="4098" width="2.75" style="47" customWidth="1"/>
    <col min="4099" max="4099" width="12" style="47" bestFit="1" customWidth="1"/>
    <col min="4100" max="4100" width="8.125" style="47" bestFit="1" customWidth="1"/>
    <col min="4101" max="4101" width="10.25" style="47" customWidth="1"/>
    <col min="4102" max="4346" width="8.75" style="47"/>
    <col min="4347" max="4347" width="40.125" style="47" bestFit="1" customWidth="1"/>
    <col min="4348" max="4348" width="6.75" style="47" customWidth="1"/>
    <col min="4349" max="4349" width="12.75" style="47" bestFit="1" customWidth="1"/>
    <col min="4350" max="4350" width="12.375" style="47" bestFit="1" customWidth="1"/>
    <col min="4351" max="4351" width="8.75" style="47" bestFit="1" customWidth="1"/>
    <col min="4352" max="4352" width="15.25" style="47" bestFit="1" customWidth="1"/>
    <col min="4353" max="4353" width="13.375" style="47" customWidth="1"/>
    <col min="4354" max="4354" width="2.75" style="47" customWidth="1"/>
    <col min="4355" max="4355" width="12" style="47" bestFit="1" customWidth="1"/>
    <col min="4356" max="4356" width="8.125" style="47" bestFit="1" customWidth="1"/>
    <col min="4357" max="4357" width="10.25" style="47" customWidth="1"/>
    <col min="4358" max="4602" width="8.75" style="47"/>
    <col min="4603" max="4603" width="40.125" style="47" bestFit="1" customWidth="1"/>
    <col min="4604" max="4604" width="6.75" style="47" customWidth="1"/>
    <col min="4605" max="4605" width="12.75" style="47" bestFit="1" customWidth="1"/>
    <col min="4606" max="4606" width="12.375" style="47" bestFit="1" customWidth="1"/>
    <col min="4607" max="4607" width="8.75" style="47" bestFit="1" customWidth="1"/>
    <col min="4608" max="4608" width="15.25" style="47" bestFit="1" customWidth="1"/>
    <col min="4609" max="4609" width="13.375" style="47" customWidth="1"/>
    <col min="4610" max="4610" width="2.75" style="47" customWidth="1"/>
    <col min="4611" max="4611" width="12" style="47" bestFit="1" customWidth="1"/>
    <col min="4612" max="4612" width="8.125" style="47" bestFit="1" customWidth="1"/>
    <col min="4613" max="4613" width="10.25" style="47" customWidth="1"/>
    <col min="4614" max="4858" width="8.75" style="47"/>
    <col min="4859" max="4859" width="40.125" style="47" bestFit="1" customWidth="1"/>
    <col min="4860" max="4860" width="6.75" style="47" customWidth="1"/>
    <col min="4861" max="4861" width="12.75" style="47" bestFit="1" customWidth="1"/>
    <col min="4862" max="4862" width="12.375" style="47" bestFit="1" customWidth="1"/>
    <col min="4863" max="4863" width="8.75" style="47" bestFit="1" customWidth="1"/>
    <col min="4864" max="4864" width="15.25" style="47" bestFit="1" customWidth="1"/>
    <col min="4865" max="4865" width="13.375" style="47" customWidth="1"/>
    <col min="4866" max="4866" width="2.75" style="47" customWidth="1"/>
    <col min="4867" max="4867" width="12" style="47" bestFit="1" customWidth="1"/>
    <col min="4868" max="4868" width="8.125" style="47" bestFit="1" customWidth="1"/>
    <col min="4869" max="4869" width="10.25" style="47" customWidth="1"/>
    <col min="4870" max="5114" width="8.75" style="47"/>
    <col min="5115" max="5115" width="40.125" style="47" bestFit="1" customWidth="1"/>
    <col min="5116" max="5116" width="6.75" style="47" customWidth="1"/>
    <col min="5117" max="5117" width="12.75" style="47" bestFit="1" customWidth="1"/>
    <col min="5118" max="5118" width="12.375" style="47" bestFit="1" customWidth="1"/>
    <col min="5119" max="5119" width="8.75" style="47" bestFit="1" customWidth="1"/>
    <col min="5120" max="5120" width="15.25" style="47" bestFit="1" customWidth="1"/>
    <col min="5121" max="5121" width="13.375" style="47" customWidth="1"/>
    <col min="5122" max="5122" width="2.75" style="47" customWidth="1"/>
    <col min="5123" max="5123" width="12" style="47" bestFit="1" customWidth="1"/>
    <col min="5124" max="5124" width="8.125" style="47" bestFit="1" customWidth="1"/>
    <col min="5125" max="5125" width="10.25" style="47" customWidth="1"/>
    <col min="5126" max="5370" width="8.75" style="47"/>
    <col min="5371" max="5371" width="40.125" style="47" bestFit="1" customWidth="1"/>
    <col min="5372" max="5372" width="6.75" style="47" customWidth="1"/>
    <col min="5373" max="5373" width="12.75" style="47" bestFit="1" customWidth="1"/>
    <col min="5374" max="5374" width="12.375" style="47" bestFit="1" customWidth="1"/>
    <col min="5375" max="5375" width="8.75" style="47" bestFit="1" customWidth="1"/>
    <col min="5376" max="5376" width="15.25" style="47" bestFit="1" customWidth="1"/>
    <col min="5377" max="5377" width="13.375" style="47" customWidth="1"/>
    <col min="5378" max="5378" width="2.75" style="47" customWidth="1"/>
    <col min="5379" max="5379" width="12" style="47" bestFit="1" customWidth="1"/>
    <col min="5380" max="5380" width="8.125" style="47" bestFit="1" customWidth="1"/>
    <col min="5381" max="5381" width="10.25" style="47" customWidth="1"/>
    <col min="5382" max="5626" width="8.75" style="47"/>
    <col min="5627" max="5627" width="40.125" style="47" bestFit="1" customWidth="1"/>
    <col min="5628" max="5628" width="6.75" style="47" customWidth="1"/>
    <col min="5629" max="5629" width="12.75" style="47" bestFit="1" customWidth="1"/>
    <col min="5630" max="5630" width="12.375" style="47" bestFit="1" customWidth="1"/>
    <col min="5631" max="5631" width="8.75" style="47" bestFit="1" customWidth="1"/>
    <col min="5632" max="5632" width="15.25" style="47" bestFit="1" customWidth="1"/>
    <col min="5633" max="5633" width="13.375" style="47" customWidth="1"/>
    <col min="5634" max="5634" width="2.75" style="47" customWidth="1"/>
    <col min="5635" max="5635" width="12" style="47" bestFit="1" customWidth="1"/>
    <col min="5636" max="5636" width="8.125" style="47" bestFit="1" customWidth="1"/>
    <col min="5637" max="5637" width="10.25" style="47" customWidth="1"/>
    <col min="5638" max="5882" width="8.75" style="47"/>
    <col min="5883" max="5883" width="40.125" style="47" bestFit="1" customWidth="1"/>
    <col min="5884" max="5884" width="6.75" style="47" customWidth="1"/>
    <col min="5885" max="5885" width="12.75" style="47" bestFit="1" customWidth="1"/>
    <col min="5886" max="5886" width="12.375" style="47" bestFit="1" customWidth="1"/>
    <col min="5887" max="5887" width="8.75" style="47" bestFit="1" customWidth="1"/>
    <col min="5888" max="5888" width="15.25" style="47" bestFit="1" customWidth="1"/>
    <col min="5889" max="5889" width="13.375" style="47" customWidth="1"/>
    <col min="5890" max="5890" width="2.75" style="47" customWidth="1"/>
    <col min="5891" max="5891" width="12" style="47" bestFit="1" customWidth="1"/>
    <col min="5892" max="5892" width="8.125" style="47" bestFit="1" customWidth="1"/>
    <col min="5893" max="5893" width="10.25" style="47" customWidth="1"/>
    <col min="5894" max="6138" width="8.75" style="47"/>
    <col min="6139" max="6139" width="40.125" style="47" bestFit="1" customWidth="1"/>
    <col min="6140" max="6140" width="6.75" style="47" customWidth="1"/>
    <col min="6141" max="6141" width="12.75" style="47" bestFit="1" customWidth="1"/>
    <col min="6142" max="6142" width="12.375" style="47" bestFit="1" customWidth="1"/>
    <col min="6143" max="6143" width="8.75" style="47" bestFit="1" customWidth="1"/>
    <col min="6144" max="6144" width="15.25" style="47" bestFit="1" customWidth="1"/>
    <col min="6145" max="6145" width="13.375" style="47" customWidth="1"/>
    <col min="6146" max="6146" width="2.75" style="47" customWidth="1"/>
    <col min="6147" max="6147" width="12" style="47" bestFit="1" customWidth="1"/>
    <col min="6148" max="6148" width="8.125" style="47" bestFit="1" customWidth="1"/>
    <col min="6149" max="6149" width="10.25" style="47" customWidth="1"/>
    <col min="6150" max="6394" width="8.75" style="47"/>
    <col min="6395" max="6395" width="40.125" style="47" bestFit="1" customWidth="1"/>
    <col min="6396" max="6396" width="6.75" style="47" customWidth="1"/>
    <col min="6397" max="6397" width="12.75" style="47" bestFit="1" customWidth="1"/>
    <col min="6398" max="6398" width="12.375" style="47" bestFit="1" customWidth="1"/>
    <col min="6399" max="6399" width="8.75" style="47" bestFit="1" customWidth="1"/>
    <col min="6400" max="6400" width="15.25" style="47" bestFit="1" customWidth="1"/>
    <col min="6401" max="6401" width="13.375" style="47" customWidth="1"/>
    <col min="6402" max="6402" width="2.75" style="47" customWidth="1"/>
    <col min="6403" max="6403" width="12" style="47" bestFit="1" customWidth="1"/>
    <col min="6404" max="6404" width="8.125" style="47" bestFit="1" customWidth="1"/>
    <col min="6405" max="6405" width="10.25" style="47" customWidth="1"/>
    <col min="6406" max="6650" width="8.75" style="47"/>
    <col min="6651" max="6651" width="40.125" style="47" bestFit="1" customWidth="1"/>
    <col min="6652" max="6652" width="6.75" style="47" customWidth="1"/>
    <col min="6653" max="6653" width="12.75" style="47" bestFit="1" customWidth="1"/>
    <col min="6654" max="6654" width="12.375" style="47" bestFit="1" customWidth="1"/>
    <col min="6655" max="6655" width="8.75" style="47" bestFit="1" customWidth="1"/>
    <col min="6656" max="6656" width="15.25" style="47" bestFit="1" customWidth="1"/>
    <col min="6657" max="6657" width="13.375" style="47" customWidth="1"/>
    <col min="6658" max="6658" width="2.75" style="47" customWidth="1"/>
    <col min="6659" max="6659" width="12" style="47" bestFit="1" customWidth="1"/>
    <col min="6660" max="6660" width="8.125" style="47" bestFit="1" customWidth="1"/>
    <col min="6661" max="6661" width="10.25" style="47" customWidth="1"/>
    <col min="6662" max="6906" width="8.75" style="47"/>
    <col min="6907" max="6907" width="40.125" style="47" bestFit="1" customWidth="1"/>
    <col min="6908" max="6908" width="6.75" style="47" customWidth="1"/>
    <col min="6909" max="6909" width="12.75" style="47" bestFit="1" customWidth="1"/>
    <col min="6910" max="6910" width="12.375" style="47" bestFit="1" customWidth="1"/>
    <col min="6911" max="6911" width="8.75" style="47" bestFit="1" customWidth="1"/>
    <col min="6912" max="6912" width="15.25" style="47" bestFit="1" customWidth="1"/>
    <col min="6913" max="6913" width="13.375" style="47" customWidth="1"/>
    <col min="6914" max="6914" width="2.75" style="47" customWidth="1"/>
    <col min="6915" max="6915" width="12" style="47" bestFit="1" customWidth="1"/>
    <col min="6916" max="6916" width="8.125" style="47" bestFit="1" customWidth="1"/>
    <col min="6917" max="6917" width="10.25" style="47" customWidth="1"/>
    <col min="6918" max="7162" width="8.75" style="47"/>
    <col min="7163" max="7163" width="40.125" style="47" bestFit="1" customWidth="1"/>
    <col min="7164" max="7164" width="6.75" style="47" customWidth="1"/>
    <col min="7165" max="7165" width="12.75" style="47" bestFit="1" customWidth="1"/>
    <col min="7166" max="7166" width="12.375" style="47" bestFit="1" customWidth="1"/>
    <col min="7167" max="7167" width="8.75" style="47" bestFit="1" customWidth="1"/>
    <col min="7168" max="7168" width="15.25" style="47" bestFit="1" customWidth="1"/>
    <col min="7169" max="7169" width="13.375" style="47" customWidth="1"/>
    <col min="7170" max="7170" width="2.75" style="47" customWidth="1"/>
    <col min="7171" max="7171" width="12" style="47" bestFit="1" customWidth="1"/>
    <col min="7172" max="7172" width="8.125" style="47" bestFit="1" customWidth="1"/>
    <col min="7173" max="7173" width="10.25" style="47" customWidth="1"/>
    <col min="7174" max="7418" width="8.75" style="47"/>
    <col min="7419" max="7419" width="40.125" style="47" bestFit="1" customWidth="1"/>
    <col min="7420" max="7420" width="6.75" style="47" customWidth="1"/>
    <col min="7421" max="7421" width="12.75" style="47" bestFit="1" customWidth="1"/>
    <col min="7422" max="7422" width="12.375" style="47" bestFit="1" customWidth="1"/>
    <col min="7423" max="7423" width="8.75" style="47" bestFit="1" customWidth="1"/>
    <col min="7424" max="7424" width="15.25" style="47" bestFit="1" customWidth="1"/>
    <col min="7425" max="7425" width="13.375" style="47" customWidth="1"/>
    <col min="7426" max="7426" width="2.75" style="47" customWidth="1"/>
    <col min="7427" max="7427" width="12" style="47" bestFit="1" customWidth="1"/>
    <col min="7428" max="7428" width="8.125" style="47" bestFit="1" customWidth="1"/>
    <col min="7429" max="7429" width="10.25" style="47" customWidth="1"/>
    <col min="7430" max="7674" width="8.75" style="47"/>
    <col min="7675" max="7675" width="40.125" style="47" bestFit="1" customWidth="1"/>
    <col min="7676" max="7676" width="6.75" style="47" customWidth="1"/>
    <col min="7677" max="7677" width="12.75" style="47" bestFit="1" customWidth="1"/>
    <col min="7678" max="7678" width="12.375" style="47" bestFit="1" customWidth="1"/>
    <col min="7679" max="7679" width="8.75" style="47" bestFit="1" customWidth="1"/>
    <col min="7680" max="7680" width="15.25" style="47" bestFit="1" customWidth="1"/>
    <col min="7681" max="7681" width="13.375" style="47" customWidth="1"/>
    <col min="7682" max="7682" width="2.75" style="47" customWidth="1"/>
    <col min="7683" max="7683" width="12" style="47" bestFit="1" customWidth="1"/>
    <col min="7684" max="7684" width="8.125" style="47" bestFit="1" customWidth="1"/>
    <col min="7685" max="7685" width="10.25" style="47" customWidth="1"/>
    <col min="7686" max="7930" width="8.75" style="47"/>
    <col min="7931" max="7931" width="40.125" style="47" bestFit="1" customWidth="1"/>
    <col min="7932" max="7932" width="6.75" style="47" customWidth="1"/>
    <col min="7933" max="7933" width="12.75" style="47" bestFit="1" customWidth="1"/>
    <col min="7934" max="7934" width="12.375" style="47" bestFit="1" customWidth="1"/>
    <col min="7935" max="7935" width="8.75" style="47" bestFit="1" customWidth="1"/>
    <col min="7936" max="7936" width="15.25" style="47" bestFit="1" customWidth="1"/>
    <col min="7937" max="7937" width="13.375" style="47" customWidth="1"/>
    <col min="7938" max="7938" width="2.75" style="47" customWidth="1"/>
    <col min="7939" max="7939" width="12" style="47" bestFit="1" customWidth="1"/>
    <col min="7940" max="7940" width="8.125" style="47" bestFit="1" customWidth="1"/>
    <col min="7941" max="7941" width="10.25" style="47" customWidth="1"/>
    <col min="7942" max="8186" width="8.75" style="47"/>
    <col min="8187" max="8187" width="40.125" style="47" bestFit="1" customWidth="1"/>
    <col min="8188" max="8188" width="6.75" style="47" customWidth="1"/>
    <col min="8189" max="8189" width="12.75" style="47" bestFit="1" customWidth="1"/>
    <col min="8190" max="8190" width="12.375" style="47" bestFit="1" customWidth="1"/>
    <col min="8191" max="8191" width="8.75" style="47" bestFit="1" customWidth="1"/>
    <col min="8192" max="8192" width="15.25" style="47" bestFit="1" customWidth="1"/>
    <col min="8193" max="8193" width="13.375" style="47" customWidth="1"/>
    <col min="8194" max="8194" width="2.75" style="47" customWidth="1"/>
    <col min="8195" max="8195" width="12" style="47" bestFit="1" customWidth="1"/>
    <col min="8196" max="8196" width="8.125" style="47" bestFit="1" customWidth="1"/>
    <col min="8197" max="8197" width="10.25" style="47" customWidth="1"/>
    <col min="8198" max="8442" width="8.75" style="47"/>
    <col min="8443" max="8443" width="40.125" style="47" bestFit="1" customWidth="1"/>
    <col min="8444" max="8444" width="6.75" style="47" customWidth="1"/>
    <col min="8445" max="8445" width="12.75" style="47" bestFit="1" customWidth="1"/>
    <col min="8446" max="8446" width="12.375" style="47" bestFit="1" customWidth="1"/>
    <col min="8447" max="8447" width="8.75" style="47" bestFit="1" customWidth="1"/>
    <col min="8448" max="8448" width="15.25" style="47" bestFit="1" customWidth="1"/>
    <col min="8449" max="8449" width="13.375" style="47" customWidth="1"/>
    <col min="8450" max="8450" width="2.75" style="47" customWidth="1"/>
    <col min="8451" max="8451" width="12" style="47" bestFit="1" customWidth="1"/>
    <col min="8452" max="8452" width="8.125" style="47" bestFit="1" customWidth="1"/>
    <col min="8453" max="8453" width="10.25" style="47" customWidth="1"/>
    <col min="8454" max="8698" width="8.75" style="47"/>
    <col min="8699" max="8699" width="40.125" style="47" bestFit="1" customWidth="1"/>
    <col min="8700" max="8700" width="6.75" style="47" customWidth="1"/>
    <col min="8701" max="8701" width="12.75" style="47" bestFit="1" customWidth="1"/>
    <col min="8702" max="8702" width="12.375" style="47" bestFit="1" customWidth="1"/>
    <col min="8703" max="8703" width="8.75" style="47" bestFit="1" customWidth="1"/>
    <col min="8704" max="8704" width="15.25" style="47" bestFit="1" customWidth="1"/>
    <col min="8705" max="8705" width="13.375" style="47" customWidth="1"/>
    <col min="8706" max="8706" width="2.75" style="47" customWidth="1"/>
    <col min="8707" max="8707" width="12" style="47" bestFit="1" customWidth="1"/>
    <col min="8708" max="8708" width="8.125" style="47" bestFit="1" customWidth="1"/>
    <col min="8709" max="8709" width="10.25" style="47" customWidth="1"/>
    <col min="8710" max="8954" width="8.75" style="47"/>
    <col min="8955" max="8955" width="40.125" style="47" bestFit="1" customWidth="1"/>
    <col min="8956" max="8956" width="6.75" style="47" customWidth="1"/>
    <col min="8957" max="8957" width="12.75" style="47" bestFit="1" customWidth="1"/>
    <col min="8958" max="8958" width="12.375" style="47" bestFit="1" customWidth="1"/>
    <col min="8959" max="8959" width="8.75" style="47" bestFit="1" customWidth="1"/>
    <col min="8960" max="8960" width="15.25" style="47" bestFit="1" customWidth="1"/>
    <col min="8961" max="8961" width="13.375" style="47" customWidth="1"/>
    <col min="8962" max="8962" width="2.75" style="47" customWidth="1"/>
    <col min="8963" max="8963" width="12" style="47" bestFit="1" customWidth="1"/>
    <col min="8964" max="8964" width="8.125" style="47" bestFit="1" customWidth="1"/>
    <col min="8965" max="8965" width="10.25" style="47" customWidth="1"/>
    <col min="8966" max="9210" width="8.75" style="47"/>
    <col min="9211" max="9211" width="40.125" style="47" bestFit="1" customWidth="1"/>
    <col min="9212" max="9212" width="6.75" style="47" customWidth="1"/>
    <col min="9213" max="9213" width="12.75" style="47" bestFit="1" customWidth="1"/>
    <col min="9214" max="9214" width="12.375" style="47" bestFit="1" customWidth="1"/>
    <col min="9215" max="9215" width="8.75" style="47" bestFit="1" customWidth="1"/>
    <col min="9216" max="9216" width="15.25" style="47" bestFit="1" customWidth="1"/>
    <col min="9217" max="9217" width="13.375" style="47" customWidth="1"/>
    <col min="9218" max="9218" width="2.75" style="47" customWidth="1"/>
    <col min="9219" max="9219" width="12" style="47" bestFit="1" customWidth="1"/>
    <col min="9220" max="9220" width="8.125" style="47" bestFit="1" customWidth="1"/>
    <col min="9221" max="9221" width="10.25" style="47" customWidth="1"/>
    <col min="9222" max="9466" width="8.75" style="47"/>
    <col min="9467" max="9467" width="40.125" style="47" bestFit="1" customWidth="1"/>
    <col min="9468" max="9468" width="6.75" style="47" customWidth="1"/>
    <col min="9469" max="9469" width="12.75" style="47" bestFit="1" customWidth="1"/>
    <col min="9470" max="9470" width="12.375" style="47" bestFit="1" customWidth="1"/>
    <col min="9471" max="9471" width="8.75" style="47" bestFit="1" customWidth="1"/>
    <col min="9472" max="9472" width="15.25" style="47" bestFit="1" customWidth="1"/>
    <col min="9473" max="9473" width="13.375" style="47" customWidth="1"/>
    <col min="9474" max="9474" width="2.75" style="47" customWidth="1"/>
    <col min="9475" max="9475" width="12" style="47" bestFit="1" customWidth="1"/>
    <col min="9476" max="9476" width="8.125" style="47" bestFit="1" customWidth="1"/>
    <col min="9477" max="9477" width="10.25" style="47" customWidth="1"/>
    <col min="9478" max="9722" width="8.75" style="47"/>
    <col min="9723" max="9723" width="40.125" style="47" bestFit="1" customWidth="1"/>
    <col min="9724" max="9724" width="6.75" style="47" customWidth="1"/>
    <col min="9725" max="9725" width="12.75" style="47" bestFit="1" customWidth="1"/>
    <col min="9726" max="9726" width="12.375" style="47" bestFit="1" customWidth="1"/>
    <col min="9727" max="9727" width="8.75" style="47" bestFit="1" customWidth="1"/>
    <col min="9728" max="9728" width="15.25" style="47" bestFit="1" customWidth="1"/>
    <col min="9729" max="9729" width="13.375" style="47" customWidth="1"/>
    <col min="9730" max="9730" width="2.75" style="47" customWidth="1"/>
    <col min="9731" max="9731" width="12" style="47" bestFit="1" customWidth="1"/>
    <col min="9732" max="9732" width="8.125" style="47" bestFit="1" customWidth="1"/>
    <col min="9733" max="9733" width="10.25" style="47" customWidth="1"/>
    <col min="9734" max="9978" width="8.75" style="47"/>
    <col min="9979" max="9979" width="40.125" style="47" bestFit="1" customWidth="1"/>
    <col min="9980" max="9980" width="6.75" style="47" customWidth="1"/>
    <col min="9981" max="9981" width="12.75" style="47" bestFit="1" customWidth="1"/>
    <col min="9982" max="9982" width="12.375" style="47" bestFit="1" customWidth="1"/>
    <col min="9983" max="9983" width="8.75" style="47" bestFit="1" customWidth="1"/>
    <col min="9984" max="9984" width="15.25" style="47" bestFit="1" customWidth="1"/>
    <col min="9985" max="9985" width="13.375" style="47" customWidth="1"/>
    <col min="9986" max="9986" width="2.75" style="47" customWidth="1"/>
    <col min="9987" max="9987" width="12" style="47" bestFit="1" customWidth="1"/>
    <col min="9988" max="9988" width="8.125" style="47" bestFit="1" customWidth="1"/>
    <col min="9989" max="9989" width="10.25" style="47" customWidth="1"/>
    <col min="9990" max="10234" width="8.75" style="47"/>
    <col min="10235" max="10235" width="40.125" style="47" bestFit="1" customWidth="1"/>
    <col min="10236" max="10236" width="6.75" style="47" customWidth="1"/>
    <col min="10237" max="10237" width="12.75" style="47" bestFit="1" customWidth="1"/>
    <col min="10238" max="10238" width="12.375" style="47" bestFit="1" customWidth="1"/>
    <col min="10239" max="10239" width="8.75" style="47" bestFit="1" customWidth="1"/>
    <col min="10240" max="10240" width="15.25" style="47" bestFit="1" customWidth="1"/>
    <col min="10241" max="10241" width="13.375" style="47" customWidth="1"/>
    <col min="10242" max="10242" width="2.75" style="47" customWidth="1"/>
    <col min="10243" max="10243" width="12" style="47" bestFit="1" customWidth="1"/>
    <col min="10244" max="10244" width="8.125" style="47" bestFit="1" customWidth="1"/>
    <col min="10245" max="10245" width="10.25" style="47" customWidth="1"/>
    <col min="10246" max="10490" width="8.75" style="47"/>
    <col min="10491" max="10491" width="40.125" style="47" bestFit="1" customWidth="1"/>
    <col min="10492" max="10492" width="6.75" style="47" customWidth="1"/>
    <col min="10493" max="10493" width="12.75" style="47" bestFit="1" customWidth="1"/>
    <col min="10494" max="10494" width="12.375" style="47" bestFit="1" customWidth="1"/>
    <col min="10495" max="10495" width="8.75" style="47" bestFit="1" customWidth="1"/>
    <col min="10496" max="10496" width="15.25" style="47" bestFit="1" customWidth="1"/>
    <col min="10497" max="10497" width="13.375" style="47" customWidth="1"/>
    <col min="10498" max="10498" width="2.75" style="47" customWidth="1"/>
    <col min="10499" max="10499" width="12" style="47" bestFit="1" customWidth="1"/>
    <col min="10500" max="10500" width="8.125" style="47" bestFit="1" customWidth="1"/>
    <col min="10501" max="10501" width="10.25" style="47" customWidth="1"/>
    <col min="10502" max="10746" width="8.75" style="47"/>
    <col min="10747" max="10747" width="40.125" style="47" bestFit="1" customWidth="1"/>
    <col min="10748" max="10748" width="6.75" style="47" customWidth="1"/>
    <col min="10749" max="10749" width="12.75" style="47" bestFit="1" customWidth="1"/>
    <col min="10750" max="10750" width="12.375" style="47" bestFit="1" customWidth="1"/>
    <col min="10751" max="10751" width="8.75" style="47" bestFit="1" customWidth="1"/>
    <col min="10752" max="10752" width="15.25" style="47" bestFit="1" customWidth="1"/>
    <col min="10753" max="10753" width="13.375" style="47" customWidth="1"/>
    <col min="10754" max="10754" width="2.75" style="47" customWidth="1"/>
    <col min="10755" max="10755" width="12" style="47" bestFit="1" customWidth="1"/>
    <col min="10756" max="10756" width="8.125" style="47" bestFit="1" customWidth="1"/>
    <col min="10757" max="10757" width="10.25" style="47" customWidth="1"/>
    <col min="10758" max="11002" width="8.75" style="47"/>
    <col min="11003" max="11003" width="40.125" style="47" bestFit="1" customWidth="1"/>
    <col min="11004" max="11004" width="6.75" style="47" customWidth="1"/>
    <col min="11005" max="11005" width="12.75" style="47" bestFit="1" customWidth="1"/>
    <col min="11006" max="11006" width="12.375" style="47" bestFit="1" customWidth="1"/>
    <col min="11007" max="11007" width="8.75" style="47" bestFit="1" customWidth="1"/>
    <col min="11008" max="11008" width="15.25" style="47" bestFit="1" customWidth="1"/>
    <col min="11009" max="11009" width="13.375" style="47" customWidth="1"/>
    <col min="11010" max="11010" width="2.75" style="47" customWidth="1"/>
    <col min="11011" max="11011" width="12" style="47" bestFit="1" customWidth="1"/>
    <col min="11012" max="11012" width="8.125" style="47" bestFit="1" customWidth="1"/>
    <col min="11013" max="11013" width="10.25" style="47" customWidth="1"/>
    <col min="11014" max="11258" width="8.75" style="47"/>
    <col min="11259" max="11259" width="40.125" style="47" bestFit="1" customWidth="1"/>
    <col min="11260" max="11260" width="6.75" style="47" customWidth="1"/>
    <col min="11261" max="11261" width="12.75" style="47" bestFit="1" customWidth="1"/>
    <col min="11262" max="11262" width="12.375" style="47" bestFit="1" customWidth="1"/>
    <col min="11263" max="11263" width="8.75" style="47" bestFit="1" customWidth="1"/>
    <col min="11264" max="11264" width="15.25" style="47" bestFit="1" customWidth="1"/>
    <col min="11265" max="11265" width="13.375" style="47" customWidth="1"/>
    <col min="11266" max="11266" width="2.75" style="47" customWidth="1"/>
    <col min="11267" max="11267" width="12" style="47" bestFit="1" customWidth="1"/>
    <col min="11268" max="11268" width="8.125" style="47" bestFit="1" customWidth="1"/>
    <col min="11269" max="11269" width="10.25" style="47" customWidth="1"/>
    <col min="11270" max="11514" width="8.75" style="47"/>
    <col min="11515" max="11515" width="40.125" style="47" bestFit="1" customWidth="1"/>
    <col min="11516" max="11516" width="6.75" style="47" customWidth="1"/>
    <col min="11517" max="11517" width="12.75" style="47" bestFit="1" customWidth="1"/>
    <col min="11518" max="11518" width="12.375" style="47" bestFit="1" customWidth="1"/>
    <col min="11519" max="11519" width="8.75" style="47" bestFit="1" customWidth="1"/>
    <col min="11520" max="11520" width="15.25" style="47" bestFit="1" customWidth="1"/>
    <col min="11521" max="11521" width="13.375" style="47" customWidth="1"/>
    <col min="11522" max="11522" width="2.75" style="47" customWidth="1"/>
    <col min="11523" max="11523" width="12" style="47" bestFit="1" customWidth="1"/>
    <col min="11524" max="11524" width="8.125" style="47" bestFit="1" customWidth="1"/>
    <col min="11525" max="11525" width="10.25" style="47" customWidth="1"/>
    <col min="11526" max="11770" width="8.75" style="47"/>
    <col min="11771" max="11771" width="40.125" style="47" bestFit="1" customWidth="1"/>
    <col min="11772" max="11772" width="6.75" style="47" customWidth="1"/>
    <col min="11773" max="11773" width="12.75" style="47" bestFit="1" customWidth="1"/>
    <col min="11774" max="11774" width="12.375" style="47" bestFit="1" customWidth="1"/>
    <col min="11775" max="11775" width="8.75" style="47" bestFit="1" customWidth="1"/>
    <col min="11776" max="11776" width="15.25" style="47" bestFit="1" customWidth="1"/>
    <col min="11777" max="11777" width="13.375" style="47" customWidth="1"/>
    <col min="11778" max="11778" width="2.75" style="47" customWidth="1"/>
    <col min="11779" max="11779" width="12" style="47" bestFit="1" customWidth="1"/>
    <col min="11780" max="11780" width="8.125" style="47" bestFit="1" customWidth="1"/>
    <col min="11781" max="11781" width="10.25" style="47" customWidth="1"/>
    <col min="11782" max="12026" width="8.75" style="47"/>
    <col min="12027" max="12027" width="40.125" style="47" bestFit="1" customWidth="1"/>
    <col min="12028" max="12028" width="6.75" style="47" customWidth="1"/>
    <col min="12029" max="12029" width="12.75" style="47" bestFit="1" customWidth="1"/>
    <col min="12030" max="12030" width="12.375" style="47" bestFit="1" customWidth="1"/>
    <col min="12031" max="12031" width="8.75" style="47" bestFit="1" customWidth="1"/>
    <col min="12032" max="12032" width="15.25" style="47" bestFit="1" customWidth="1"/>
    <col min="12033" max="12033" width="13.375" style="47" customWidth="1"/>
    <col min="12034" max="12034" width="2.75" style="47" customWidth="1"/>
    <col min="12035" max="12035" width="12" style="47" bestFit="1" customWidth="1"/>
    <col min="12036" max="12036" width="8.125" style="47" bestFit="1" customWidth="1"/>
    <col min="12037" max="12037" width="10.25" style="47" customWidth="1"/>
    <col min="12038" max="12282" width="8.75" style="47"/>
    <col min="12283" max="12283" width="40.125" style="47" bestFit="1" customWidth="1"/>
    <col min="12284" max="12284" width="6.75" style="47" customWidth="1"/>
    <col min="12285" max="12285" width="12.75" style="47" bestFit="1" customWidth="1"/>
    <col min="12286" max="12286" width="12.375" style="47" bestFit="1" customWidth="1"/>
    <col min="12287" max="12287" width="8.75" style="47" bestFit="1" customWidth="1"/>
    <col min="12288" max="12288" width="15.25" style="47" bestFit="1" customWidth="1"/>
    <col min="12289" max="12289" width="13.375" style="47" customWidth="1"/>
    <col min="12290" max="12290" width="2.75" style="47" customWidth="1"/>
    <col min="12291" max="12291" width="12" style="47" bestFit="1" customWidth="1"/>
    <col min="12292" max="12292" width="8.125" style="47" bestFit="1" customWidth="1"/>
    <col min="12293" max="12293" width="10.25" style="47" customWidth="1"/>
    <col min="12294" max="12538" width="8.75" style="47"/>
    <col min="12539" max="12539" width="40.125" style="47" bestFit="1" customWidth="1"/>
    <col min="12540" max="12540" width="6.75" style="47" customWidth="1"/>
    <col min="12541" max="12541" width="12.75" style="47" bestFit="1" customWidth="1"/>
    <col min="12542" max="12542" width="12.375" style="47" bestFit="1" customWidth="1"/>
    <col min="12543" max="12543" width="8.75" style="47" bestFit="1" customWidth="1"/>
    <col min="12544" max="12544" width="15.25" style="47" bestFit="1" customWidth="1"/>
    <col min="12545" max="12545" width="13.375" style="47" customWidth="1"/>
    <col min="12546" max="12546" width="2.75" style="47" customWidth="1"/>
    <col min="12547" max="12547" width="12" style="47" bestFit="1" customWidth="1"/>
    <col min="12548" max="12548" width="8.125" style="47" bestFit="1" customWidth="1"/>
    <col min="12549" max="12549" width="10.25" style="47" customWidth="1"/>
    <col min="12550" max="12794" width="8.75" style="47"/>
    <col min="12795" max="12795" width="40.125" style="47" bestFit="1" customWidth="1"/>
    <col min="12796" max="12796" width="6.75" style="47" customWidth="1"/>
    <col min="12797" max="12797" width="12.75" style="47" bestFit="1" customWidth="1"/>
    <col min="12798" max="12798" width="12.375" style="47" bestFit="1" customWidth="1"/>
    <col min="12799" max="12799" width="8.75" style="47" bestFit="1" customWidth="1"/>
    <col min="12800" max="12800" width="15.25" style="47" bestFit="1" customWidth="1"/>
    <col min="12801" max="12801" width="13.375" style="47" customWidth="1"/>
    <col min="12802" max="12802" width="2.75" style="47" customWidth="1"/>
    <col min="12803" max="12803" width="12" style="47" bestFit="1" customWidth="1"/>
    <col min="12804" max="12804" width="8.125" style="47" bestFit="1" customWidth="1"/>
    <col min="12805" max="12805" width="10.25" style="47" customWidth="1"/>
    <col min="12806" max="13050" width="8.75" style="47"/>
    <col min="13051" max="13051" width="40.125" style="47" bestFit="1" customWidth="1"/>
    <col min="13052" max="13052" width="6.75" style="47" customWidth="1"/>
    <col min="13053" max="13053" width="12.75" style="47" bestFit="1" customWidth="1"/>
    <col min="13054" max="13054" width="12.375" style="47" bestFit="1" customWidth="1"/>
    <col min="13055" max="13055" width="8.75" style="47" bestFit="1" customWidth="1"/>
    <col min="13056" max="13056" width="15.25" style="47" bestFit="1" customWidth="1"/>
    <col min="13057" max="13057" width="13.375" style="47" customWidth="1"/>
    <col min="13058" max="13058" width="2.75" style="47" customWidth="1"/>
    <col min="13059" max="13059" width="12" style="47" bestFit="1" customWidth="1"/>
    <col min="13060" max="13060" width="8.125" style="47" bestFit="1" customWidth="1"/>
    <col min="13061" max="13061" width="10.25" style="47" customWidth="1"/>
    <col min="13062" max="13306" width="8.75" style="47"/>
    <col min="13307" max="13307" width="40.125" style="47" bestFit="1" customWidth="1"/>
    <col min="13308" max="13308" width="6.75" style="47" customWidth="1"/>
    <col min="13309" max="13309" width="12.75" style="47" bestFit="1" customWidth="1"/>
    <col min="13310" max="13310" width="12.375" style="47" bestFit="1" customWidth="1"/>
    <col min="13311" max="13311" width="8.75" style="47" bestFit="1" customWidth="1"/>
    <col min="13312" max="13312" width="15.25" style="47" bestFit="1" customWidth="1"/>
    <col min="13313" max="13313" width="13.375" style="47" customWidth="1"/>
    <col min="13314" max="13314" width="2.75" style="47" customWidth="1"/>
    <col min="13315" max="13315" width="12" style="47" bestFit="1" customWidth="1"/>
    <col min="13316" max="13316" width="8.125" style="47" bestFit="1" customWidth="1"/>
    <col min="13317" max="13317" width="10.25" style="47" customWidth="1"/>
    <col min="13318" max="13562" width="8.75" style="47"/>
    <col min="13563" max="13563" width="40.125" style="47" bestFit="1" customWidth="1"/>
    <col min="13564" max="13564" width="6.75" style="47" customWidth="1"/>
    <col min="13565" max="13565" width="12.75" style="47" bestFit="1" customWidth="1"/>
    <col min="13566" max="13566" width="12.375" style="47" bestFit="1" customWidth="1"/>
    <col min="13567" max="13567" width="8.75" style="47" bestFit="1" customWidth="1"/>
    <col min="13568" max="13568" width="15.25" style="47" bestFit="1" customWidth="1"/>
    <col min="13569" max="13569" width="13.375" style="47" customWidth="1"/>
    <col min="13570" max="13570" width="2.75" style="47" customWidth="1"/>
    <col min="13571" max="13571" width="12" style="47" bestFit="1" customWidth="1"/>
    <col min="13572" max="13572" width="8.125" style="47" bestFit="1" customWidth="1"/>
    <col min="13573" max="13573" width="10.25" style="47" customWidth="1"/>
    <col min="13574" max="13818" width="8.75" style="47"/>
    <col min="13819" max="13819" width="40.125" style="47" bestFit="1" customWidth="1"/>
    <col min="13820" max="13820" width="6.75" style="47" customWidth="1"/>
    <col min="13821" max="13821" width="12.75" style="47" bestFit="1" customWidth="1"/>
    <col min="13822" max="13822" width="12.375" style="47" bestFit="1" customWidth="1"/>
    <col min="13823" max="13823" width="8.75" style="47" bestFit="1" customWidth="1"/>
    <col min="13824" max="13824" width="15.25" style="47" bestFit="1" customWidth="1"/>
    <col min="13825" max="13825" width="13.375" style="47" customWidth="1"/>
    <col min="13826" max="13826" width="2.75" style="47" customWidth="1"/>
    <col min="13827" max="13827" width="12" style="47" bestFit="1" customWidth="1"/>
    <col min="13828" max="13828" width="8.125" style="47" bestFit="1" customWidth="1"/>
    <col min="13829" max="13829" width="10.25" style="47" customWidth="1"/>
    <col min="13830" max="14074" width="8.75" style="47"/>
    <col min="14075" max="14075" width="40.125" style="47" bestFit="1" customWidth="1"/>
    <col min="14076" max="14076" width="6.75" style="47" customWidth="1"/>
    <col min="14077" max="14077" width="12.75" style="47" bestFit="1" customWidth="1"/>
    <col min="14078" max="14078" width="12.375" style="47" bestFit="1" customWidth="1"/>
    <col min="14079" max="14079" width="8.75" style="47" bestFit="1" customWidth="1"/>
    <col min="14080" max="14080" width="15.25" style="47" bestFit="1" customWidth="1"/>
    <col min="14081" max="14081" width="13.375" style="47" customWidth="1"/>
    <col min="14082" max="14082" width="2.75" style="47" customWidth="1"/>
    <col min="14083" max="14083" width="12" style="47" bestFit="1" customWidth="1"/>
    <col min="14084" max="14084" width="8.125" style="47" bestFit="1" customWidth="1"/>
    <col min="14085" max="14085" width="10.25" style="47" customWidth="1"/>
    <col min="14086" max="14330" width="8.75" style="47"/>
    <col min="14331" max="14331" width="40.125" style="47" bestFit="1" customWidth="1"/>
    <col min="14332" max="14332" width="6.75" style="47" customWidth="1"/>
    <col min="14333" max="14333" width="12.75" style="47" bestFit="1" customWidth="1"/>
    <col min="14334" max="14334" width="12.375" style="47" bestFit="1" customWidth="1"/>
    <col min="14335" max="14335" width="8.75" style="47" bestFit="1" customWidth="1"/>
    <col min="14336" max="14336" width="15.25" style="47" bestFit="1" customWidth="1"/>
    <col min="14337" max="14337" width="13.375" style="47" customWidth="1"/>
    <col min="14338" max="14338" width="2.75" style="47" customWidth="1"/>
    <col min="14339" max="14339" width="12" style="47" bestFit="1" customWidth="1"/>
    <col min="14340" max="14340" width="8.125" style="47" bestFit="1" customWidth="1"/>
    <col min="14341" max="14341" width="10.25" style="47" customWidth="1"/>
    <col min="14342" max="14586" width="8.75" style="47"/>
    <col min="14587" max="14587" width="40.125" style="47" bestFit="1" customWidth="1"/>
    <col min="14588" max="14588" width="6.75" style="47" customWidth="1"/>
    <col min="14589" max="14589" width="12.75" style="47" bestFit="1" customWidth="1"/>
    <col min="14590" max="14590" width="12.375" style="47" bestFit="1" customWidth="1"/>
    <col min="14591" max="14591" width="8.75" style="47" bestFit="1" customWidth="1"/>
    <col min="14592" max="14592" width="15.25" style="47" bestFit="1" customWidth="1"/>
    <col min="14593" max="14593" width="13.375" style="47" customWidth="1"/>
    <col min="14594" max="14594" width="2.75" style="47" customWidth="1"/>
    <col min="14595" max="14595" width="12" style="47" bestFit="1" customWidth="1"/>
    <col min="14596" max="14596" width="8.125" style="47" bestFit="1" customWidth="1"/>
    <col min="14597" max="14597" width="10.25" style="47" customWidth="1"/>
    <col min="14598" max="14842" width="8.75" style="47"/>
    <col min="14843" max="14843" width="40.125" style="47" bestFit="1" customWidth="1"/>
    <col min="14844" max="14844" width="6.75" style="47" customWidth="1"/>
    <col min="14845" max="14845" width="12.75" style="47" bestFit="1" customWidth="1"/>
    <col min="14846" max="14846" width="12.375" style="47" bestFit="1" customWidth="1"/>
    <col min="14847" max="14847" width="8.75" style="47" bestFit="1" customWidth="1"/>
    <col min="14848" max="14848" width="15.25" style="47" bestFit="1" customWidth="1"/>
    <col min="14849" max="14849" width="13.375" style="47" customWidth="1"/>
    <col min="14850" max="14850" width="2.75" style="47" customWidth="1"/>
    <col min="14851" max="14851" width="12" style="47" bestFit="1" customWidth="1"/>
    <col min="14852" max="14852" width="8.125" style="47" bestFit="1" customWidth="1"/>
    <col min="14853" max="14853" width="10.25" style="47" customWidth="1"/>
    <col min="14854" max="15098" width="8.75" style="47"/>
    <col min="15099" max="15099" width="40.125" style="47" bestFit="1" customWidth="1"/>
    <col min="15100" max="15100" width="6.75" style="47" customWidth="1"/>
    <col min="15101" max="15101" width="12.75" style="47" bestFit="1" customWidth="1"/>
    <col min="15102" max="15102" width="12.375" style="47" bestFit="1" customWidth="1"/>
    <col min="15103" max="15103" width="8.75" style="47" bestFit="1" customWidth="1"/>
    <col min="15104" max="15104" width="15.25" style="47" bestFit="1" customWidth="1"/>
    <col min="15105" max="15105" width="13.375" style="47" customWidth="1"/>
    <col min="15106" max="15106" width="2.75" style="47" customWidth="1"/>
    <col min="15107" max="15107" width="12" style="47" bestFit="1" customWidth="1"/>
    <col min="15108" max="15108" width="8.125" style="47" bestFit="1" customWidth="1"/>
    <col min="15109" max="15109" width="10.25" style="47" customWidth="1"/>
    <col min="15110" max="15354" width="8.75" style="47"/>
    <col min="15355" max="15355" width="40.125" style="47" bestFit="1" customWidth="1"/>
    <col min="15356" max="15356" width="6.75" style="47" customWidth="1"/>
    <col min="15357" max="15357" width="12.75" style="47" bestFit="1" customWidth="1"/>
    <col min="15358" max="15358" width="12.375" style="47" bestFit="1" customWidth="1"/>
    <col min="15359" max="15359" width="8.75" style="47" bestFit="1" customWidth="1"/>
    <col min="15360" max="15360" width="15.25" style="47" bestFit="1" customWidth="1"/>
    <col min="15361" max="15361" width="13.375" style="47" customWidth="1"/>
    <col min="15362" max="15362" width="2.75" style="47" customWidth="1"/>
    <col min="15363" max="15363" width="12" style="47" bestFit="1" customWidth="1"/>
    <col min="15364" max="15364" width="8.125" style="47" bestFit="1" customWidth="1"/>
    <col min="15365" max="15365" width="10.25" style="47" customWidth="1"/>
    <col min="15366" max="15610" width="8.75" style="47"/>
    <col min="15611" max="15611" width="40.125" style="47" bestFit="1" customWidth="1"/>
    <col min="15612" max="15612" width="6.75" style="47" customWidth="1"/>
    <col min="15613" max="15613" width="12.75" style="47" bestFit="1" customWidth="1"/>
    <col min="15614" max="15614" width="12.375" style="47" bestFit="1" customWidth="1"/>
    <col min="15615" max="15615" width="8.75" style="47" bestFit="1" customWidth="1"/>
    <col min="15616" max="15616" width="15.25" style="47" bestFit="1" customWidth="1"/>
    <col min="15617" max="15617" width="13.375" style="47" customWidth="1"/>
    <col min="15618" max="15618" width="2.75" style="47" customWidth="1"/>
    <col min="15619" max="15619" width="12" style="47" bestFit="1" customWidth="1"/>
    <col min="15620" max="15620" width="8.125" style="47" bestFit="1" customWidth="1"/>
    <col min="15621" max="15621" width="10.25" style="47" customWidth="1"/>
    <col min="15622" max="15866" width="8.75" style="47"/>
    <col min="15867" max="15867" width="40.125" style="47" bestFit="1" customWidth="1"/>
    <col min="15868" max="15868" width="6.75" style="47" customWidth="1"/>
    <col min="15869" max="15869" width="12.75" style="47" bestFit="1" customWidth="1"/>
    <col min="15870" max="15870" width="12.375" style="47" bestFit="1" customWidth="1"/>
    <col min="15871" max="15871" width="8.75" style="47" bestFit="1" customWidth="1"/>
    <col min="15872" max="15872" width="15.25" style="47" bestFit="1" customWidth="1"/>
    <col min="15873" max="15873" width="13.375" style="47" customWidth="1"/>
    <col min="15874" max="15874" width="2.75" style="47" customWidth="1"/>
    <col min="15875" max="15875" width="12" style="47" bestFit="1" customWidth="1"/>
    <col min="15876" max="15876" width="8.125" style="47" bestFit="1" customWidth="1"/>
    <col min="15877" max="15877" width="10.25" style="47" customWidth="1"/>
    <col min="15878" max="16122" width="8.75" style="47"/>
    <col min="16123" max="16123" width="40.125" style="47" bestFit="1" customWidth="1"/>
    <col min="16124" max="16124" width="6.75" style="47" customWidth="1"/>
    <col min="16125" max="16125" width="12.75" style="47" bestFit="1" customWidth="1"/>
    <col min="16126" max="16126" width="12.375" style="47" bestFit="1" customWidth="1"/>
    <col min="16127" max="16127" width="8.75" style="47" bestFit="1" customWidth="1"/>
    <col min="16128" max="16128" width="15.25" style="47" bestFit="1" customWidth="1"/>
    <col min="16129" max="16129" width="13.375" style="47" customWidth="1"/>
    <col min="16130" max="16130" width="2.75" style="47" customWidth="1"/>
    <col min="16131" max="16131" width="12" style="47" bestFit="1" customWidth="1"/>
    <col min="16132" max="16132" width="8.125" style="47" bestFit="1" customWidth="1"/>
    <col min="16133" max="16133" width="10.25" style="47" customWidth="1"/>
    <col min="16134" max="16384" width="8.75" style="47"/>
  </cols>
  <sheetData>
    <row r="1" spans="1:19" s="44" customFormat="1" ht="15.75">
      <c r="A1" s="43"/>
      <c r="B1" s="43"/>
      <c r="D1" s="204"/>
      <c r="L1" s="191"/>
    </row>
    <row r="2" spans="1:19" s="46" customFormat="1" ht="18">
      <c r="A2" s="140"/>
      <c r="B2" s="140"/>
      <c r="C2" s="137"/>
      <c r="D2" s="254"/>
      <c r="E2" s="137"/>
      <c r="F2" s="137"/>
      <c r="G2" s="137"/>
      <c r="H2" s="137"/>
      <c r="I2" s="137"/>
      <c r="J2" s="137"/>
      <c r="K2" s="137"/>
      <c r="L2" s="279"/>
      <c r="M2" s="1142"/>
    </row>
    <row r="3" spans="1:19" s="46" customFormat="1" ht="18">
      <c r="A3" s="1630" t="s">
        <v>255</v>
      </c>
      <c r="B3" s="1630"/>
      <c r="C3" s="1630"/>
      <c r="D3" s="1630"/>
      <c r="E3" s="1630"/>
      <c r="F3" s="1630"/>
      <c r="G3" s="1630"/>
      <c r="H3" s="1630"/>
      <c r="I3" s="1630"/>
      <c r="J3" s="1630"/>
      <c r="K3" s="1630"/>
      <c r="L3" s="1630"/>
      <c r="M3" s="1630"/>
      <c r="N3" s="1630"/>
      <c r="O3" s="1630"/>
      <c r="P3" s="1630"/>
      <c r="Q3" s="1630"/>
      <c r="R3" s="1630"/>
      <c r="S3" s="1630"/>
    </row>
    <row r="4" spans="1:19" s="46" customFormat="1" ht="18">
      <c r="A4" s="1630" t="s">
        <v>88</v>
      </c>
      <c r="B4" s="1630"/>
      <c r="C4" s="1630"/>
      <c r="D4" s="1630"/>
      <c r="E4" s="1630"/>
      <c r="F4" s="1630"/>
      <c r="G4" s="1630"/>
      <c r="H4" s="1630"/>
      <c r="I4" s="1630"/>
      <c r="J4" s="1630"/>
      <c r="K4" s="1630"/>
      <c r="L4" s="1630"/>
      <c r="M4" s="1630"/>
      <c r="N4" s="1630"/>
      <c r="O4" s="1630"/>
      <c r="P4" s="1630"/>
      <c r="Q4" s="1630"/>
      <c r="R4" s="1630"/>
      <c r="S4" s="1630"/>
    </row>
    <row r="5" spans="1:19" s="46" customFormat="1" ht="18">
      <c r="A5" s="1628" t="str">
        <f>SUMMARY!A7</f>
        <v>YEAR ENDING DECEMBER 31, ____</v>
      </c>
      <c r="B5" s="1628"/>
      <c r="C5" s="1628"/>
      <c r="D5" s="1628"/>
      <c r="E5" s="1628"/>
      <c r="F5" s="1628"/>
      <c r="G5" s="1628"/>
      <c r="H5" s="1628"/>
      <c r="I5" s="1628"/>
      <c r="J5" s="1628"/>
      <c r="K5" s="1628"/>
      <c r="L5" s="1628"/>
      <c r="M5" s="1628"/>
      <c r="N5" s="1628"/>
      <c r="O5" s="1628"/>
      <c r="P5" s="1628"/>
      <c r="Q5" s="1628"/>
      <c r="R5" s="1628"/>
      <c r="S5" s="1628"/>
    </row>
    <row r="6" spans="1:19" s="46" customFormat="1" ht="12" customHeight="1">
      <c r="A6" s="280"/>
      <c r="B6" s="280"/>
      <c r="C6" s="282"/>
      <c r="D6" s="283"/>
      <c r="E6" s="282"/>
      <c r="F6" s="282"/>
      <c r="G6" s="282"/>
      <c r="H6" s="282"/>
      <c r="I6" s="282"/>
      <c r="J6" s="282"/>
      <c r="K6" s="282"/>
      <c r="L6" s="282"/>
      <c r="M6" s="282"/>
    </row>
    <row r="7" spans="1:19" s="46" customFormat="1" ht="18">
      <c r="A7" s="280"/>
      <c r="B7" s="1630" t="s">
        <v>1928</v>
      </c>
      <c r="C7" s="1630"/>
      <c r="D7" s="1630"/>
      <c r="E7" s="1630"/>
      <c r="F7" s="1630"/>
      <c r="G7" s="1630"/>
      <c r="H7" s="1630"/>
      <c r="I7" s="1630"/>
      <c r="J7" s="1630"/>
      <c r="K7" s="1630"/>
      <c r="L7" s="1630"/>
      <c r="M7" s="1630"/>
      <c r="N7" s="1630"/>
      <c r="O7" s="1630"/>
      <c r="P7" s="1630"/>
      <c r="Q7" s="1630"/>
      <c r="R7" s="1630"/>
      <c r="S7" s="1630"/>
    </row>
    <row r="8" spans="1:19" ht="18">
      <c r="A8" s="280"/>
      <c r="B8" s="1630" t="s">
        <v>1527</v>
      </c>
      <c r="C8" s="1630"/>
      <c r="D8" s="1630"/>
      <c r="E8" s="1630"/>
      <c r="F8" s="1630"/>
      <c r="G8" s="1630"/>
      <c r="H8" s="1630"/>
      <c r="I8" s="1630"/>
      <c r="J8" s="1630"/>
      <c r="K8" s="1630"/>
      <c r="L8" s="1630"/>
      <c r="M8" s="1630"/>
      <c r="N8" s="1630"/>
      <c r="O8" s="1630"/>
      <c r="P8" s="1630"/>
      <c r="Q8" s="1630"/>
      <c r="R8" s="1630"/>
      <c r="S8" s="1630"/>
    </row>
    <row r="9" spans="1:19" ht="18">
      <c r="A9" s="1142"/>
      <c r="B9" s="1142"/>
      <c r="C9" s="1142"/>
      <c r="D9" s="1142"/>
      <c r="E9" s="1142"/>
    </row>
    <row r="10" spans="1:19" s="49" customFormat="1" ht="15">
      <c r="A10" s="284"/>
      <c r="B10" s="284"/>
      <c r="C10" s="284"/>
      <c r="D10" s="284"/>
      <c r="E10" s="284"/>
    </row>
    <row r="11" spans="1:19" s="49" customFormat="1" ht="15.75">
      <c r="A11" s="284"/>
      <c r="B11" s="284"/>
      <c r="C11" s="284"/>
      <c r="D11" s="284"/>
      <c r="E11" s="284"/>
      <c r="F11" s="1682" t="s">
        <v>1511</v>
      </c>
      <c r="G11" s="1682"/>
      <c r="H11" s="1682"/>
      <c r="I11" s="1682"/>
      <c r="J11" s="1682"/>
      <c r="K11" s="1682"/>
      <c r="L11" s="1682"/>
      <c r="M11" s="1682"/>
      <c r="N11" s="1682"/>
      <c r="O11" s="1682"/>
      <c r="P11" s="1682"/>
      <c r="Q11" s="1682"/>
      <c r="R11" s="1682"/>
      <c r="S11" s="1682"/>
    </row>
    <row r="12" spans="1:19" s="49" customFormat="1" ht="15.75">
      <c r="A12" s="284"/>
      <c r="B12" s="284"/>
      <c r="C12" s="284"/>
      <c r="D12" s="285"/>
      <c r="E12" s="284"/>
      <c r="F12" s="271"/>
      <c r="G12" s="271"/>
      <c r="H12" s="271"/>
      <c r="I12" s="271"/>
      <c r="J12" s="271"/>
      <c r="K12" s="271"/>
      <c r="L12" s="271"/>
      <c r="M12" s="271"/>
      <c r="N12" s="271"/>
      <c r="O12" s="271"/>
      <c r="P12" s="271"/>
      <c r="Q12" s="271"/>
      <c r="R12" s="271"/>
      <c r="S12" s="271"/>
    </row>
    <row r="13" spans="1:19" s="49" customFormat="1" ht="16.5" thickBot="1">
      <c r="A13" s="284"/>
      <c r="B13" s="284"/>
      <c r="C13" s="284"/>
      <c r="D13" s="285"/>
      <c r="E13" s="284"/>
      <c r="F13" s="826" t="s">
        <v>1931</v>
      </c>
      <c r="G13" s="826" t="s">
        <v>1931</v>
      </c>
      <c r="H13" s="826" t="s">
        <v>1931</v>
      </c>
      <c r="I13" s="826" t="s">
        <v>1931</v>
      </c>
      <c r="J13" s="826" t="s">
        <v>1931</v>
      </c>
      <c r="K13" s="826" t="s">
        <v>1931</v>
      </c>
      <c r="L13" s="826" t="s">
        <v>1931</v>
      </c>
      <c r="M13" s="826" t="s">
        <v>1931</v>
      </c>
      <c r="N13" s="826" t="s">
        <v>1931</v>
      </c>
      <c r="O13" s="826" t="s">
        <v>1931</v>
      </c>
      <c r="P13" s="826" t="s">
        <v>1931</v>
      </c>
      <c r="Q13" s="826" t="s">
        <v>1931</v>
      </c>
      <c r="R13" s="826" t="s">
        <v>1931</v>
      </c>
      <c r="S13" s="1680" t="s">
        <v>326</v>
      </c>
    </row>
    <row r="14" spans="1:19" s="49" customFormat="1" ht="15.75">
      <c r="A14" s="1211" t="s">
        <v>90</v>
      </c>
      <c r="B14" s="1211"/>
      <c r="C14" s="1211"/>
      <c r="D14" s="1211" t="s">
        <v>1524</v>
      </c>
      <c r="E14" s="284"/>
      <c r="F14" s="896" t="s">
        <v>700</v>
      </c>
      <c r="G14" s="896" t="s">
        <v>689</v>
      </c>
      <c r="H14" s="896" t="s">
        <v>690</v>
      </c>
      <c r="I14" s="896" t="s">
        <v>691</v>
      </c>
      <c r="J14" s="896" t="s">
        <v>692</v>
      </c>
      <c r="K14" s="896" t="s">
        <v>693</v>
      </c>
      <c r="L14" s="896" t="s">
        <v>694</v>
      </c>
      <c r="M14" s="896" t="s">
        <v>695</v>
      </c>
      <c r="N14" s="896" t="s">
        <v>696</v>
      </c>
      <c r="O14" s="896" t="s">
        <v>697</v>
      </c>
      <c r="P14" s="896" t="s">
        <v>698</v>
      </c>
      <c r="Q14" s="896" t="s">
        <v>699</v>
      </c>
      <c r="R14" s="896" t="s">
        <v>700</v>
      </c>
      <c r="S14" s="1680"/>
    </row>
    <row r="15" spans="1:19" s="49" customFormat="1" ht="16.5" thickBot="1">
      <c r="A15" s="270"/>
      <c r="B15" s="270" t="s">
        <v>335</v>
      </c>
      <c r="C15" s="270"/>
      <c r="D15" s="270" t="s">
        <v>336</v>
      </c>
      <c r="E15" s="907"/>
      <c r="F15" s="270" t="s">
        <v>337</v>
      </c>
      <c r="G15" s="270" t="s">
        <v>260</v>
      </c>
      <c r="H15" s="270" t="s">
        <v>142</v>
      </c>
      <c r="I15" s="270" t="s">
        <v>143</v>
      </c>
      <c r="J15" s="270" t="s">
        <v>207</v>
      </c>
      <c r="K15" s="270" t="s">
        <v>208</v>
      </c>
      <c r="L15" s="270" t="s">
        <v>650</v>
      </c>
      <c r="M15" s="270" t="s">
        <v>651</v>
      </c>
      <c r="N15" s="270" t="s">
        <v>824</v>
      </c>
      <c r="O15" s="270" t="s">
        <v>825</v>
      </c>
      <c r="P15" s="270" t="s">
        <v>826</v>
      </c>
      <c r="Q15" s="270" t="s">
        <v>560</v>
      </c>
      <c r="R15" s="919" t="s">
        <v>562</v>
      </c>
      <c r="S15" s="919" t="s">
        <v>563</v>
      </c>
    </row>
    <row r="16" spans="1:19" s="49" customFormat="1" ht="20.65" customHeight="1">
      <c r="A16" s="1290">
        <v>1</v>
      </c>
      <c r="B16" s="269"/>
      <c r="C16" s="284"/>
      <c r="D16" s="288"/>
      <c r="E16" s="284"/>
      <c r="F16" s="289"/>
      <c r="H16" s="289"/>
      <c r="I16" s="289"/>
      <c r="J16" s="289"/>
      <c r="K16" s="289"/>
      <c r="L16" s="289"/>
      <c r="M16" s="289"/>
    </row>
    <row r="17" spans="1:19" s="49" customFormat="1" ht="18" customHeight="1">
      <c r="A17" s="1290" t="s">
        <v>147</v>
      </c>
      <c r="B17" s="287"/>
      <c r="C17" s="284"/>
      <c r="D17" s="794"/>
      <c r="E17" s="284"/>
      <c r="F17" s="291"/>
      <c r="G17" s="291"/>
      <c r="H17" s="291"/>
      <c r="I17" s="291"/>
      <c r="J17" s="291"/>
      <c r="K17" s="291"/>
      <c r="L17" s="291"/>
      <c r="M17" s="291"/>
      <c r="N17" s="291"/>
      <c r="O17" s="291"/>
      <c r="P17" s="291"/>
      <c r="Q17" s="291"/>
      <c r="R17" s="291"/>
      <c r="S17" s="272">
        <v>0</v>
      </c>
    </row>
    <row r="18" spans="1:19" s="49" customFormat="1" ht="15">
      <c r="A18" s="1290" t="s">
        <v>151</v>
      </c>
      <c r="B18" s="287"/>
      <c r="C18" s="284"/>
      <c r="D18" s="794"/>
      <c r="E18" s="284"/>
      <c r="F18" s="291"/>
      <c r="G18" s="291"/>
      <c r="H18" s="291"/>
      <c r="I18" s="291"/>
      <c r="J18" s="291"/>
      <c r="K18" s="291"/>
      <c r="L18" s="291"/>
      <c r="M18" s="291"/>
      <c r="N18" s="291"/>
      <c r="O18" s="291"/>
      <c r="P18" s="291"/>
      <c r="Q18" s="291"/>
      <c r="R18" s="291"/>
      <c r="S18" s="272">
        <v>0</v>
      </c>
    </row>
    <row r="19" spans="1:19" s="49" customFormat="1" ht="15">
      <c r="A19" s="1290" t="s">
        <v>154</v>
      </c>
      <c r="B19" s="287"/>
      <c r="C19" s="284"/>
      <c r="D19" s="794"/>
      <c r="E19" s="284"/>
      <c r="F19" s="291"/>
      <c r="G19" s="291"/>
      <c r="H19" s="291"/>
      <c r="I19" s="291"/>
      <c r="J19" s="291"/>
      <c r="K19" s="291"/>
      <c r="L19" s="291"/>
      <c r="M19" s="291"/>
      <c r="N19" s="291"/>
      <c r="O19" s="291"/>
      <c r="P19" s="291"/>
      <c r="Q19" s="291"/>
      <c r="R19" s="291"/>
      <c r="S19" s="272">
        <v>0</v>
      </c>
    </row>
    <row r="20" spans="1:19" s="49" customFormat="1" ht="15">
      <c r="A20" s="1290" t="s">
        <v>157</v>
      </c>
      <c r="B20" s="294"/>
      <c r="C20" s="284"/>
      <c r="D20" s="795"/>
      <c r="E20" s="284"/>
      <c r="F20" s="291"/>
      <c r="G20" s="291"/>
      <c r="H20" s="291"/>
      <c r="I20" s="291"/>
      <c r="J20" s="291"/>
      <c r="K20" s="291"/>
      <c r="L20" s="291"/>
      <c r="M20" s="291"/>
      <c r="N20" s="291"/>
      <c r="O20" s="291"/>
      <c r="P20" s="291"/>
      <c r="Q20" s="291"/>
      <c r="R20" s="291"/>
      <c r="S20" s="272">
        <v>0</v>
      </c>
    </row>
    <row r="21" spans="1:19" s="49" customFormat="1" ht="15">
      <c r="A21" s="1290" t="s">
        <v>213</v>
      </c>
      <c r="B21" s="287"/>
      <c r="C21" s="284"/>
      <c r="D21" s="794"/>
      <c r="E21" s="284"/>
      <c r="F21" s="291"/>
      <c r="G21" s="291"/>
      <c r="H21" s="291"/>
      <c r="I21" s="291"/>
      <c r="J21" s="291"/>
      <c r="K21" s="291"/>
      <c r="L21" s="291"/>
      <c r="M21" s="291"/>
      <c r="N21" s="291"/>
      <c r="O21" s="291"/>
      <c r="P21" s="291"/>
      <c r="Q21" s="291"/>
      <c r="R21" s="291"/>
      <c r="S21" s="272">
        <v>0</v>
      </c>
    </row>
    <row r="22" spans="1:19" s="49" customFormat="1" ht="15">
      <c r="A22" s="295" t="s">
        <v>126</v>
      </c>
      <c r="B22" s="293"/>
      <c r="C22" s="1290"/>
      <c r="D22" s="293"/>
      <c r="E22" s="284"/>
      <c r="F22" s="785"/>
      <c r="G22" s="785"/>
      <c r="H22" s="785"/>
      <c r="I22" s="785"/>
      <c r="J22" s="785"/>
      <c r="K22" s="785"/>
      <c r="L22" s="785"/>
      <c r="M22" s="785"/>
      <c r="N22" s="785"/>
      <c r="O22" s="785"/>
      <c r="P22" s="785"/>
      <c r="Q22" s="785"/>
      <c r="R22" s="785"/>
      <c r="S22" s="785"/>
    </row>
    <row r="23" spans="1:19" s="49" customFormat="1" ht="16.5" thickBot="1">
      <c r="A23" s="1291"/>
      <c r="B23" s="293"/>
      <c r="C23" s="284"/>
      <c r="D23" s="290"/>
      <c r="E23" s="284"/>
      <c r="F23" s="297">
        <f t="shared" ref="F23:R23" si="0">SUM(F17:F22)</f>
        <v>0</v>
      </c>
      <c r="G23" s="297">
        <f t="shared" si="0"/>
        <v>0</v>
      </c>
      <c r="H23" s="297">
        <f t="shared" si="0"/>
        <v>0</v>
      </c>
      <c r="I23" s="297">
        <f t="shared" si="0"/>
        <v>0</v>
      </c>
      <c r="J23" s="297">
        <f t="shared" si="0"/>
        <v>0</v>
      </c>
      <c r="K23" s="297">
        <f t="shared" si="0"/>
        <v>0</v>
      </c>
      <c r="L23" s="297">
        <f t="shared" si="0"/>
        <v>0</v>
      </c>
      <c r="M23" s="297">
        <f t="shared" si="0"/>
        <v>0</v>
      </c>
      <c r="N23" s="297">
        <f t="shared" si="0"/>
        <v>0</v>
      </c>
      <c r="O23" s="297">
        <f t="shared" si="0"/>
        <v>0</v>
      </c>
      <c r="P23" s="297">
        <f t="shared" si="0"/>
        <v>0</v>
      </c>
      <c r="Q23" s="297">
        <f t="shared" si="0"/>
        <v>0</v>
      </c>
      <c r="R23" s="297">
        <f t="shared" si="0"/>
        <v>0</v>
      </c>
      <c r="S23" s="297">
        <f t="shared" ref="S23" si="1">SUM(S17:S22)</f>
        <v>0</v>
      </c>
    </row>
    <row r="24" spans="1:19" s="49" customFormat="1" ht="15.75">
      <c r="A24" s="1290"/>
      <c r="B24" s="284"/>
      <c r="C24" s="284"/>
      <c r="D24" s="778"/>
      <c r="E24" s="284"/>
      <c r="F24" s="300"/>
      <c r="G24" s="300"/>
      <c r="H24" s="300"/>
      <c r="I24" s="300"/>
      <c r="J24" s="300"/>
      <c r="K24" s="300"/>
      <c r="L24" s="300"/>
      <c r="M24" s="300"/>
      <c r="N24" s="300"/>
      <c r="O24" s="300"/>
      <c r="P24" s="300"/>
      <c r="Q24" s="300"/>
      <c r="R24" s="300"/>
    </row>
    <row r="25" spans="1:19" s="49" customFormat="1" ht="15.75">
      <c r="A25" s="1290">
        <v>2</v>
      </c>
      <c r="B25" s="269"/>
      <c r="C25" s="284"/>
      <c r="D25" s="290"/>
      <c r="E25" s="284"/>
      <c r="F25" s="301"/>
      <c r="G25" s="301"/>
      <c r="H25" s="301"/>
      <c r="I25" s="301"/>
      <c r="J25" s="301"/>
      <c r="K25" s="301"/>
      <c r="L25" s="301"/>
      <c r="M25" s="301"/>
      <c r="N25" s="301"/>
      <c r="O25" s="301"/>
      <c r="P25" s="301"/>
      <c r="Q25" s="301"/>
      <c r="R25" s="301"/>
    </row>
    <row r="26" spans="1:19" s="49" customFormat="1" ht="15.75">
      <c r="A26" s="1290" t="s">
        <v>731</v>
      </c>
      <c r="B26" s="287"/>
      <c r="C26" s="302"/>
      <c r="D26" s="290"/>
      <c r="E26" s="302"/>
      <c r="F26" s="291"/>
      <c r="G26" s="291"/>
      <c r="H26" s="291"/>
      <c r="I26" s="291"/>
      <c r="J26" s="291"/>
      <c r="K26" s="291"/>
      <c r="L26" s="291"/>
      <c r="M26" s="291"/>
      <c r="N26" s="291"/>
      <c r="O26" s="291"/>
      <c r="P26" s="291"/>
      <c r="Q26" s="291"/>
      <c r="R26" s="291"/>
      <c r="S26" s="272">
        <v>0</v>
      </c>
    </row>
    <row r="27" spans="1:19" s="49" customFormat="1" ht="15">
      <c r="A27" s="1290" t="s">
        <v>733</v>
      </c>
      <c r="B27" s="287"/>
      <c r="C27" s="284"/>
      <c r="D27" s="290"/>
      <c r="E27" s="284"/>
      <c r="F27" s="291"/>
      <c r="G27" s="291"/>
      <c r="H27" s="291"/>
      <c r="I27" s="291"/>
      <c r="J27" s="291"/>
      <c r="K27" s="291"/>
      <c r="L27" s="291"/>
      <c r="M27" s="291"/>
      <c r="N27" s="291"/>
      <c r="O27" s="291"/>
      <c r="P27" s="291"/>
      <c r="Q27" s="291"/>
      <c r="R27" s="291"/>
      <c r="S27" s="272">
        <v>0</v>
      </c>
    </row>
    <row r="28" spans="1:19" s="49" customFormat="1" ht="15">
      <c r="A28" s="1290" t="s">
        <v>735</v>
      </c>
      <c r="B28" s="287"/>
      <c r="C28" s="284"/>
      <c r="D28" s="290"/>
      <c r="E28" s="284"/>
      <c r="F28" s="291"/>
      <c r="G28" s="291"/>
      <c r="H28" s="291"/>
      <c r="I28" s="291"/>
      <c r="J28" s="291"/>
      <c r="K28" s="291"/>
      <c r="L28" s="291"/>
      <c r="M28" s="291"/>
      <c r="N28" s="291"/>
      <c r="O28" s="291"/>
      <c r="P28" s="291"/>
      <c r="Q28" s="291"/>
      <c r="R28" s="291"/>
      <c r="S28" s="272">
        <v>0</v>
      </c>
    </row>
    <row r="29" spans="1:19" s="49" customFormat="1" ht="15">
      <c r="A29" s="1290" t="s">
        <v>737</v>
      </c>
      <c r="B29" s="287"/>
      <c r="C29" s="284"/>
      <c r="D29" s="290"/>
      <c r="E29" s="284"/>
      <c r="F29" s="291"/>
      <c r="G29" s="291"/>
      <c r="H29" s="291"/>
      <c r="I29" s="291"/>
      <c r="J29" s="291"/>
      <c r="K29" s="291"/>
      <c r="L29" s="291"/>
      <c r="M29" s="291"/>
      <c r="N29" s="291"/>
      <c r="O29" s="291"/>
      <c r="P29" s="291"/>
      <c r="Q29" s="291"/>
      <c r="R29" s="291"/>
      <c r="S29" s="272">
        <v>0</v>
      </c>
    </row>
    <row r="30" spans="1:19" s="49" customFormat="1" ht="15">
      <c r="A30" s="1290" t="s">
        <v>739</v>
      </c>
      <c r="B30" s="287"/>
      <c r="C30" s="284"/>
      <c r="D30" s="290"/>
      <c r="E30" s="284"/>
      <c r="F30" s="291"/>
      <c r="G30" s="291"/>
      <c r="H30" s="291"/>
      <c r="I30" s="291"/>
      <c r="J30" s="291"/>
      <c r="K30" s="291"/>
      <c r="L30" s="291"/>
      <c r="M30" s="291"/>
      <c r="N30" s="291"/>
      <c r="O30" s="291"/>
      <c r="P30" s="291"/>
      <c r="Q30" s="291"/>
      <c r="R30" s="291"/>
      <c r="S30" s="272">
        <v>0</v>
      </c>
    </row>
    <row r="31" spans="1:19" s="49" customFormat="1" ht="15">
      <c r="A31" s="1290" t="s">
        <v>741</v>
      </c>
      <c r="B31" s="287"/>
      <c r="C31" s="284"/>
      <c r="D31" s="290"/>
      <c r="E31" s="284"/>
      <c r="F31" s="291"/>
      <c r="G31" s="291"/>
      <c r="H31" s="291"/>
      <c r="I31" s="291"/>
      <c r="J31" s="291"/>
      <c r="K31" s="291"/>
      <c r="L31" s="291"/>
      <c r="M31" s="291"/>
      <c r="N31" s="291"/>
      <c r="O31" s="291"/>
      <c r="P31" s="291"/>
      <c r="Q31" s="291"/>
      <c r="R31" s="291"/>
      <c r="S31" s="272">
        <v>0</v>
      </c>
    </row>
    <row r="32" spans="1:19" s="49" customFormat="1" ht="15">
      <c r="A32" s="1290" t="s">
        <v>743</v>
      </c>
      <c r="B32" s="287"/>
      <c r="C32" s="284"/>
      <c r="D32" s="290"/>
      <c r="E32" s="284"/>
      <c r="F32" s="291"/>
      <c r="G32" s="291"/>
      <c r="H32" s="291"/>
      <c r="I32" s="291"/>
      <c r="J32" s="291"/>
      <c r="K32" s="291"/>
      <c r="L32" s="291"/>
      <c r="M32" s="291"/>
      <c r="N32" s="291"/>
      <c r="O32" s="291"/>
      <c r="P32" s="291"/>
      <c r="Q32" s="291"/>
      <c r="R32" s="291"/>
      <c r="S32" s="272">
        <v>0</v>
      </c>
    </row>
    <row r="33" spans="1:19" s="49" customFormat="1" ht="15">
      <c r="A33" s="1290" t="s">
        <v>745</v>
      </c>
      <c r="B33" s="287"/>
      <c r="C33" s="284"/>
      <c r="D33" s="290"/>
      <c r="E33" s="284"/>
      <c r="F33" s="291"/>
      <c r="G33" s="291"/>
      <c r="H33" s="291"/>
      <c r="I33" s="291"/>
      <c r="J33" s="291"/>
      <c r="K33" s="291"/>
      <c r="L33" s="291"/>
      <c r="M33" s="291"/>
      <c r="N33" s="291"/>
      <c r="O33" s="291"/>
      <c r="P33" s="291"/>
      <c r="Q33" s="291"/>
      <c r="R33" s="291"/>
      <c r="S33" s="272">
        <v>0</v>
      </c>
    </row>
    <row r="34" spans="1:19" s="49" customFormat="1" ht="15">
      <c r="A34" s="295" t="s">
        <v>126</v>
      </c>
      <c r="B34" s="294"/>
      <c r="C34" s="1290"/>
      <c r="D34" s="296"/>
      <c r="E34" s="284"/>
      <c r="F34" s="785"/>
      <c r="G34" s="785"/>
      <c r="H34" s="785"/>
      <c r="I34" s="785"/>
      <c r="J34" s="785"/>
      <c r="K34" s="785"/>
      <c r="L34" s="785"/>
      <c r="M34" s="785"/>
      <c r="N34" s="785"/>
      <c r="O34" s="785"/>
      <c r="P34" s="785"/>
      <c r="Q34" s="785"/>
      <c r="R34" s="785"/>
      <c r="S34" s="785"/>
    </row>
    <row r="35" spans="1:19" s="49" customFormat="1" ht="16.5" thickBot="1">
      <c r="A35" s="1290"/>
      <c r="B35" s="287"/>
      <c r="C35" s="284"/>
      <c r="D35" s="303"/>
      <c r="E35" s="284"/>
      <c r="F35" s="297">
        <f t="shared" ref="F35:Q35" si="2">SUM(F26:F34)</f>
        <v>0</v>
      </c>
      <c r="G35" s="297">
        <f t="shared" si="2"/>
        <v>0</v>
      </c>
      <c r="H35" s="297">
        <f t="shared" si="2"/>
        <v>0</v>
      </c>
      <c r="I35" s="297">
        <f t="shared" si="2"/>
        <v>0</v>
      </c>
      <c r="J35" s="297">
        <f t="shared" si="2"/>
        <v>0</v>
      </c>
      <c r="K35" s="297">
        <f t="shared" si="2"/>
        <v>0</v>
      </c>
      <c r="L35" s="297">
        <f t="shared" si="2"/>
        <v>0</v>
      </c>
      <c r="M35" s="297">
        <f t="shared" si="2"/>
        <v>0</v>
      </c>
      <c r="N35" s="297">
        <f t="shared" si="2"/>
        <v>0</v>
      </c>
      <c r="O35" s="297">
        <f t="shared" si="2"/>
        <v>0</v>
      </c>
      <c r="P35" s="297">
        <f t="shared" si="2"/>
        <v>0</v>
      </c>
      <c r="Q35" s="297">
        <f t="shared" si="2"/>
        <v>0</v>
      </c>
      <c r="R35" s="297">
        <f>SUM(R26:R34)</f>
        <v>0</v>
      </c>
      <c r="S35" s="297">
        <f t="shared" ref="S35" si="3">SUM(S26:S34)</f>
        <v>0</v>
      </c>
    </row>
    <row r="36" spans="1:19" s="49" customFormat="1" ht="15">
      <c r="A36" s="1290"/>
      <c r="B36" s="284"/>
      <c r="C36" s="284"/>
      <c r="D36" s="779"/>
      <c r="E36" s="284"/>
      <c r="F36" s="301"/>
      <c r="G36" s="301"/>
      <c r="H36" s="301"/>
      <c r="I36" s="301"/>
      <c r="J36" s="301"/>
      <c r="K36" s="301"/>
      <c r="L36" s="301"/>
      <c r="M36" s="301"/>
      <c r="N36" s="301"/>
      <c r="O36" s="301"/>
      <c r="P36" s="301"/>
      <c r="Q36" s="301"/>
      <c r="R36" s="301"/>
    </row>
    <row r="37" spans="1:19" s="49" customFormat="1" ht="15.75">
      <c r="A37" s="1290">
        <v>3</v>
      </c>
      <c r="B37" s="269"/>
      <c r="C37" s="284"/>
      <c r="D37" s="293"/>
      <c r="E37" s="284"/>
      <c r="F37" s="301"/>
      <c r="G37" s="301"/>
      <c r="H37" s="301"/>
      <c r="I37" s="301"/>
      <c r="J37" s="301"/>
      <c r="K37" s="301"/>
      <c r="L37" s="301"/>
      <c r="M37" s="301"/>
      <c r="N37" s="301"/>
      <c r="O37" s="301"/>
      <c r="P37" s="301"/>
      <c r="Q37" s="301"/>
      <c r="R37" s="301"/>
    </row>
    <row r="38" spans="1:19" s="49" customFormat="1" ht="15.75">
      <c r="A38" s="1290" t="s">
        <v>163</v>
      </c>
      <c r="B38" s="269"/>
      <c r="C38" s="284"/>
      <c r="D38" s="792"/>
      <c r="E38" s="284"/>
      <c r="F38" s="291"/>
      <c r="G38" s="291"/>
      <c r="H38" s="291"/>
      <c r="I38" s="291"/>
      <c r="J38" s="291"/>
      <c r="K38" s="291"/>
      <c r="L38" s="291"/>
      <c r="M38" s="291"/>
      <c r="N38" s="291"/>
      <c r="O38" s="291"/>
      <c r="P38" s="291"/>
      <c r="Q38" s="291"/>
      <c r="R38" s="291"/>
      <c r="S38" s="272">
        <v>0</v>
      </c>
    </row>
    <row r="39" spans="1:19" s="49" customFormat="1" ht="15">
      <c r="A39" s="295" t="s">
        <v>126</v>
      </c>
      <c r="B39" s="294"/>
      <c r="C39" s="1290"/>
      <c r="D39" s="793"/>
      <c r="E39" s="284"/>
      <c r="F39" s="785"/>
      <c r="G39" s="785"/>
      <c r="H39" s="785"/>
      <c r="I39" s="785"/>
      <c r="J39" s="785"/>
      <c r="K39" s="785"/>
      <c r="L39" s="785"/>
      <c r="M39" s="785"/>
      <c r="N39" s="785"/>
      <c r="O39" s="785"/>
      <c r="P39" s="785"/>
      <c r="Q39" s="785"/>
      <c r="R39" s="785"/>
      <c r="S39" s="785"/>
    </row>
    <row r="40" spans="1:19" s="49" customFormat="1" ht="16.5" thickBot="1">
      <c r="A40" s="1290"/>
      <c r="B40" s="269"/>
      <c r="C40" s="284"/>
      <c r="D40" s="796"/>
      <c r="E40" s="284"/>
      <c r="F40" s="297">
        <f t="shared" ref="F40:K40" si="4">SUM(F38:F39)</f>
        <v>0</v>
      </c>
      <c r="G40" s="297">
        <f t="shared" si="4"/>
        <v>0</v>
      </c>
      <c r="H40" s="297">
        <f t="shared" si="4"/>
        <v>0</v>
      </c>
      <c r="I40" s="297">
        <f t="shared" si="4"/>
        <v>0</v>
      </c>
      <c r="J40" s="297">
        <f t="shared" si="4"/>
        <v>0</v>
      </c>
      <c r="K40" s="297">
        <f t="shared" si="4"/>
        <v>0</v>
      </c>
      <c r="L40" s="297">
        <f t="shared" ref="L40:R40" si="5">SUM(L38:L39)</f>
        <v>0</v>
      </c>
      <c r="M40" s="297">
        <f t="shared" si="5"/>
        <v>0</v>
      </c>
      <c r="N40" s="297">
        <f t="shared" si="5"/>
        <v>0</v>
      </c>
      <c r="O40" s="297">
        <f t="shared" si="5"/>
        <v>0</v>
      </c>
      <c r="P40" s="297">
        <f t="shared" si="5"/>
        <v>0</v>
      </c>
      <c r="Q40" s="297">
        <f t="shared" si="5"/>
        <v>0</v>
      </c>
      <c r="R40" s="297">
        <f t="shared" si="5"/>
        <v>0</v>
      </c>
      <c r="S40" s="297">
        <f t="shared" ref="S40" si="6">SUM(S38:S39)</f>
        <v>0</v>
      </c>
    </row>
    <row r="41" spans="1:19" s="49" customFormat="1" ht="15">
      <c r="A41" s="1290"/>
      <c r="B41" s="284"/>
      <c r="C41" s="284"/>
      <c r="D41" s="797"/>
      <c r="E41" s="284"/>
      <c r="F41" s="301"/>
      <c r="G41" s="301"/>
      <c r="H41" s="301"/>
      <c r="I41" s="301"/>
      <c r="J41" s="301"/>
      <c r="K41" s="301"/>
      <c r="L41" s="301"/>
      <c r="M41" s="301"/>
      <c r="N41" s="301"/>
      <c r="O41" s="301"/>
      <c r="P41" s="301"/>
      <c r="Q41" s="301"/>
      <c r="R41" s="301"/>
    </row>
    <row r="42" spans="1:19" s="49" customFormat="1" ht="15.75">
      <c r="A42" s="1290">
        <v>4</v>
      </c>
      <c r="B42" s="269"/>
      <c r="C42" s="284"/>
      <c r="D42" s="293"/>
      <c r="E42" s="284"/>
      <c r="F42" s="301"/>
      <c r="G42" s="301"/>
      <c r="H42" s="301"/>
      <c r="I42" s="301"/>
      <c r="J42" s="301"/>
      <c r="K42" s="301"/>
      <c r="L42" s="301"/>
      <c r="M42" s="301"/>
      <c r="N42" s="301"/>
      <c r="O42" s="301"/>
      <c r="P42" s="301"/>
      <c r="Q42" s="301"/>
      <c r="R42" s="301"/>
    </row>
    <row r="43" spans="1:19" s="49" customFormat="1" ht="15.75">
      <c r="A43" s="1290" t="s">
        <v>817</v>
      </c>
      <c r="B43" s="269"/>
      <c r="C43" s="284"/>
      <c r="D43" s="792"/>
      <c r="E43" s="284"/>
      <c r="F43" s="291"/>
      <c r="G43" s="291"/>
      <c r="H43" s="291"/>
      <c r="I43" s="291"/>
      <c r="J43" s="291"/>
      <c r="K43" s="291"/>
      <c r="L43" s="291"/>
      <c r="M43" s="291"/>
      <c r="N43" s="291"/>
      <c r="O43" s="291"/>
      <c r="P43" s="291"/>
      <c r="Q43" s="291"/>
      <c r="R43" s="291"/>
      <c r="S43" s="272">
        <v>0</v>
      </c>
    </row>
    <row r="44" spans="1:19" s="49" customFormat="1" ht="15">
      <c r="A44" s="295" t="s">
        <v>126</v>
      </c>
      <c r="B44" s="294"/>
      <c r="C44" s="1290"/>
      <c r="D44" s="296"/>
      <c r="E44" s="284"/>
      <c r="F44" s="785"/>
      <c r="G44" s="785"/>
      <c r="H44" s="785"/>
      <c r="I44" s="785"/>
      <c r="J44" s="785"/>
      <c r="K44" s="785"/>
      <c r="L44" s="785"/>
      <c r="M44" s="785"/>
      <c r="N44" s="785"/>
      <c r="O44" s="785"/>
      <c r="P44" s="785"/>
      <c r="Q44" s="785"/>
      <c r="R44" s="785"/>
      <c r="S44" s="785"/>
    </row>
    <row r="45" spans="1:19" s="49" customFormat="1" ht="16.5" thickBot="1">
      <c r="A45" s="1290"/>
      <c r="B45" s="269"/>
      <c r="C45" s="284"/>
      <c r="D45" s="304"/>
      <c r="E45" s="284"/>
      <c r="F45" s="297">
        <f t="shared" ref="F45:Q45" si="7">SUM(F43:F44)</f>
        <v>0</v>
      </c>
      <c r="G45" s="297">
        <f t="shared" si="7"/>
        <v>0</v>
      </c>
      <c r="H45" s="297">
        <f t="shared" si="7"/>
        <v>0</v>
      </c>
      <c r="I45" s="297">
        <f t="shared" si="7"/>
        <v>0</v>
      </c>
      <c r="J45" s="297">
        <f t="shared" si="7"/>
        <v>0</v>
      </c>
      <c r="K45" s="297">
        <f t="shared" si="7"/>
        <v>0</v>
      </c>
      <c r="L45" s="297">
        <f t="shared" si="7"/>
        <v>0</v>
      </c>
      <c r="M45" s="297">
        <f t="shared" si="7"/>
        <v>0</v>
      </c>
      <c r="N45" s="297">
        <f t="shared" si="7"/>
        <v>0</v>
      </c>
      <c r="O45" s="297">
        <f t="shared" si="7"/>
        <v>0</v>
      </c>
      <c r="P45" s="297">
        <f t="shared" si="7"/>
        <v>0</v>
      </c>
      <c r="Q45" s="297">
        <f t="shared" si="7"/>
        <v>0</v>
      </c>
      <c r="R45" s="297">
        <f>SUM(R43:R44)</f>
        <v>0</v>
      </c>
      <c r="S45" s="297">
        <f t="shared" ref="S45" si="8">SUM(S43:S44)</f>
        <v>0</v>
      </c>
    </row>
    <row r="46" spans="1:19" s="49" customFormat="1" ht="15">
      <c r="A46" s="1290"/>
      <c r="B46" s="284"/>
      <c r="C46" s="284"/>
      <c r="D46" s="284"/>
      <c r="E46" s="284"/>
      <c r="F46" s="284"/>
      <c r="G46" s="284"/>
      <c r="H46" s="284"/>
      <c r="I46" s="284"/>
      <c r="J46" s="284"/>
      <c r="K46" s="284"/>
      <c r="L46" s="284"/>
      <c r="M46" s="284"/>
      <c r="N46" s="284"/>
      <c r="O46" s="284"/>
      <c r="P46" s="284"/>
      <c r="Q46" s="284"/>
      <c r="R46" s="284"/>
    </row>
    <row r="47" spans="1:19" s="49" customFormat="1" ht="15.75">
      <c r="A47" s="1290">
        <v>5</v>
      </c>
      <c r="B47" s="269"/>
      <c r="C47" s="284"/>
      <c r="D47" s="287"/>
      <c r="E47" s="284"/>
      <c r="F47" s="284"/>
      <c r="G47" s="284"/>
      <c r="H47" s="284"/>
      <c r="I47" s="284"/>
      <c r="J47" s="284"/>
      <c r="K47" s="284"/>
      <c r="L47" s="284"/>
      <c r="M47" s="284"/>
      <c r="N47" s="284"/>
      <c r="O47" s="284"/>
      <c r="P47" s="284"/>
      <c r="Q47" s="284"/>
      <c r="R47" s="284"/>
    </row>
    <row r="48" spans="1:19" s="49" customFormat="1" ht="15">
      <c r="A48" s="1290" t="s">
        <v>237</v>
      </c>
      <c r="B48" s="287"/>
      <c r="C48" s="284"/>
      <c r="D48" s="794"/>
      <c r="E48" s="284"/>
      <c r="F48" s="809"/>
      <c r="G48" s="809"/>
      <c r="H48" s="809"/>
      <c r="I48" s="809"/>
      <c r="J48" s="809"/>
      <c r="K48" s="809"/>
      <c r="L48" s="809"/>
      <c r="M48" s="809"/>
      <c r="N48" s="809"/>
      <c r="O48" s="809"/>
      <c r="P48" s="809"/>
      <c r="Q48" s="809"/>
      <c r="R48" s="809"/>
      <c r="S48" s="272">
        <v>0</v>
      </c>
    </row>
    <row r="49" spans="1:19" s="49" customFormat="1" ht="15">
      <c r="A49" s="1290" t="s">
        <v>240</v>
      </c>
      <c r="B49" s="287"/>
      <c r="C49" s="284"/>
      <c r="D49" s="794"/>
      <c r="E49" s="284"/>
      <c r="F49" s="809"/>
      <c r="G49" s="809"/>
      <c r="H49" s="809"/>
      <c r="I49" s="809"/>
      <c r="J49" s="809"/>
      <c r="K49" s="809"/>
      <c r="L49" s="809"/>
      <c r="M49" s="809"/>
      <c r="N49" s="809"/>
      <c r="O49" s="809"/>
      <c r="P49" s="809"/>
      <c r="Q49" s="809"/>
      <c r="R49" s="809"/>
      <c r="S49" s="272">
        <v>0</v>
      </c>
    </row>
    <row r="50" spans="1:19" s="49" customFormat="1" ht="15">
      <c r="A50" s="1290" t="s">
        <v>243</v>
      </c>
      <c r="B50" s="287"/>
      <c r="C50" s="284"/>
      <c r="D50" s="794"/>
      <c r="E50" s="284"/>
      <c r="F50" s="809"/>
      <c r="G50" s="809"/>
      <c r="H50" s="809"/>
      <c r="I50" s="809"/>
      <c r="J50" s="809"/>
      <c r="K50" s="809"/>
      <c r="L50" s="809"/>
      <c r="M50" s="809"/>
      <c r="N50" s="809"/>
      <c r="O50" s="809"/>
      <c r="P50" s="809"/>
      <c r="Q50" s="809"/>
      <c r="R50" s="809"/>
      <c r="S50" s="272">
        <v>0</v>
      </c>
    </row>
    <row r="51" spans="1:19" s="49" customFormat="1" ht="15">
      <c r="A51" s="1291" t="s">
        <v>246</v>
      </c>
      <c r="B51" s="294"/>
      <c r="C51" s="1290"/>
      <c r="D51" s="795"/>
      <c r="E51" s="284"/>
      <c r="F51" s="809"/>
      <c r="G51" s="809"/>
      <c r="H51" s="809"/>
      <c r="I51" s="809"/>
      <c r="J51" s="809"/>
      <c r="K51" s="809"/>
      <c r="L51" s="809"/>
      <c r="M51" s="809"/>
      <c r="N51" s="809"/>
      <c r="O51" s="809"/>
      <c r="P51" s="809"/>
      <c r="Q51" s="809"/>
      <c r="R51" s="809"/>
      <c r="S51" s="272">
        <v>0</v>
      </c>
    </row>
    <row r="52" spans="1:19" s="49" customFormat="1" ht="15">
      <c r="A52" s="295" t="s">
        <v>126</v>
      </c>
      <c r="B52" s="294"/>
      <c r="C52" s="1290"/>
      <c r="D52" s="795"/>
      <c r="E52" s="284"/>
      <c r="F52" s="785"/>
      <c r="G52" s="785"/>
      <c r="H52" s="785"/>
      <c r="I52" s="785"/>
      <c r="J52" s="785"/>
      <c r="K52" s="785"/>
      <c r="L52" s="785"/>
      <c r="M52" s="785"/>
      <c r="N52" s="785"/>
      <c r="O52" s="785"/>
      <c r="P52" s="785"/>
      <c r="Q52" s="785"/>
      <c r="R52" s="785"/>
      <c r="S52" s="785"/>
    </row>
    <row r="53" spans="1:19" s="49" customFormat="1" ht="16.5" thickBot="1">
      <c r="A53" s="1290"/>
      <c r="B53" s="287"/>
      <c r="C53" s="284"/>
      <c r="D53" s="287"/>
      <c r="E53" s="284"/>
      <c r="F53" s="297">
        <f t="shared" ref="F53:K53" si="9">SUM(F48:F52)</f>
        <v>0</v>
      </c>
      <c r="G53" s="297">
        <f t="shared" si="9"/>
        <v>0</v>
      </c>
      <c r="H53" s="297">
        <f t="shared" si="9"/>
        <v>0</v>
      </c>
      <c r="I53" s="297">
        <f t="shared" si="9"/>
        <v>0</v>
      </c>
      <c r="J53" s="297">
        <f t="shared" si="9"/>
        <v>0</v>
      </c>
      <c r="K53" s="297">
        <f t="shared" si="9"/>
        <v>0</v>
      </c>
      <c r="L53" s="297">
        <f t="shared" ref="L53:R53" si="10">SUM(L48:L52)</f>
        <v>0</v>
      </c>
      <c r="M53" s="297">
        <f t="shared" si="10"/>
        <v>0</v>
      </c>
      <c r="N53" s="297">
        <f t="shared" si="10"/>
        <v>0</v>
      </c>
      <c r="O53" s="297">
        <f t="shared" si="10"/>
        <v>0</v>
      </c>
      <c r="P53" s="297">
        <f t="shared" si="10"/>
        <v>0</v>
      </c>
      <c r="Q53" s="297">
        <f t="shared" si="10"/>
        <v>0</v>
      </c>
      <c r="R53" s="297">
        <f t="shared" si="10"/>
        <v>0</v>
      </c>
      <c r="S53" s="297">
        <f t="shared" ref="S53" si="11">SUM(S48:S52)</f>
        <v>0</v>
      </c>
    </row>
    <row r="54" spans="1:19" s="49" customFormat="1" ht="15">
      <c r="A54" s="1290"/>
      <c r="B54" s="284"/>
      <c r="C54" s="284"/>
      <c r="D54" s="284"/>
      <c r="E54" s="284"/>
      <c r="F54" s="298"/>
      <c r="G54" s="298"/>
      <c r="H54" s="298"/>
      <c r="I54" s="298"/>
      <c r="J54" s="298"/>
      <c r="K54" s="298"/>
      <c r="L54" s="298"/>
      <c r="M54" s="298"/>
      <c r="N54" s="298"/>
      <c r="O54" s="298"/>
      <c r="P54" s="298"/>
      <c r="Q54" s="298"/>
      <c r="R54" s="298"/>
    </row>
    <row r="55" spans="1:19" s="49" customFormat="1" ht="15">
      <c r="A55" s="1290">
        <v>6</v>
      </c>
      <c r="B55" s="287"/>
      <c r="C55" s="284"/>
      <c r="D55" s="287"/>
      <c r="E55" s="284"/>
      <c r="F55" s="298"/>
      <c r="G55" s="298"/>
      <c r="H55" s="298"/>
      <c r="I55" s="298"/>
      <c r="J55" s="298"/>
      <c r="K55" s="298"/>
      <c r="L55" s="298"/>
      <c r="M55" s="298"/>
      <c r="N55" s="298"/>
      <c r="O55" s="298"/>
      <c r="P55" s="298"/>
      <c r="Q55" s="298"/>
      <c r="R55" s="298"/>
    </row>
    <row r="56" spans="1:19" s="49" customFormat="1" ht="15">
      <c r="A56" s="1290" t="s">
        <v>104</v>
      </c>
      <c r="B56" s="294"/>
      <c r="C56" s="284"/>
      <c r="D56" s="296"/>
      <c r="E56" s="284"/>
      <c r="F56" s="765"/>
      <c r="G56" s="765"/>
      <c r="H56" s="765"/>
      <c r="I56" s="765"/>
      <c r="J56" s="765"/>
      <c r="K56" s="765"/>
      <c r="L56" s="765"/>
      <c r="M56" s="765"/>
      <c r="N56" s="765"/>
      <c r="O56" s="765"/>
      <c r="P56" s="765"/>
      <c r="Q56" s="765"/>
      <c r="R56" s="765"/>
      <c r="S56" s="765"/>
    </row>
    <row r="57" spans="1:19" s="49" customFormat="1" ht="15">
      <c r="A57" s="295" t="s">
        <v>126</v>
      </c>
      <c r="B57" s="294"/>
      <c r="C57" s="1290"/>
      <c r="D57" s="296"/>
      <c r="E57" s="284"/>
      <c r="F57" s="785"/>
      <c r="G57" s="785"/>
      <c r="H57" s="785"/>
      <c r="I57" s="785"/>
      <c r="J57" s="785"/>
      <c r="K57" s="785"/>
      <c r="L57" s="785"/>
      <c r="M57" s="785"/>
      <c r="N57" s="785"/>
      <c r="O57" s="785"/>
      <c r="P57" s="785"/>
      <c r="Q57" s="785"/>
      <c r="R57" s="785"/>
      <c r="S57" s="785"/>
    </row>
    <row r="58" spans="1:19" s="49" customFormat="1" ht="16.5" thickBot="1">
      <c r="A58" s="1290"/>
      <c r="B58" s="287"/>
      <c r="C58" s="284"/>
      <c r="D58" s="287"/>
      <c r="E58" s="284"/>
      <c r="F58" s="297">
        <f>SUM(F56:F57)</f>
        <v>0</v>
      </c>
      <c r="G58" s="297">
        <f t="shared" ref="G58:S58" si="12">SUM(G56:G57)</f>
        <v>0</v>
      </c>
      <c r="H58" s="297">
        <f t="shared" si="12"/>
        <v>0</v>
      </c>
      <c r="I58" s="297">
        <f t="shared" si="12"/>
        <v>0</v>
      </c>
      <c r="J58" s="297">
        <f t="shared" si="12"/>
        <v>0</v>
      </c>
      <c r="K58" s="297">
        <f t="shared" si="12"/>
        <v>0</v>
      </c>
      <c r="L58" s="297">
        <f>SUM(L56:L57)</f>
        <v>0</v>
      </c>
      <c r="M58" s="297">
        <f t="shared" si="12"/>
        <v>0</v>
      </c>
      <c r="N58" s="297">
        <f t="shared" si="12"/>
        <v>0</v>
      </c>
      <c r="O58" s="297">
        <f t="shared" si="12"/>
        <v>0</v>
      </c>
      <c r="P58" s="297">
        <f t="shared" si="12"/>
        <v>0</v>
      </c>
      <c r="Q58" s="297">
        <f t="shared" si="12"/>
        <v>0</v>
      </c>
      <c r="R58" s="297">
        <f t="shared" si="12"/>
        <v>0</v>
      </c>
      <c r="S58" s="297">
        <f t="shared" si="12"/>
        <v>0</v>
      </c>
    </row>
    <row r="59" spans="1:19" s="49" customFormat="1" ht="15">
      <c r="A59" s="1290"/>
      <c r="B59" s="284"/>
      <c r="C59" s="284"/>
      <c r="D59" s="284"/>
      <c r="E59" s="284"/>
      <c r="F59" s="298"/>
      <c r="G59" s="298"/>
      <c r="H59" s="298"/>
      <c r="I59" s="298"/>
      <c r="J59" s="298"/>
      <c r="K59" s="298"/>
      <c r="L59" s="298"/>
      <c r="M59" s="298"/>
      <c r="N59" s="298"/>
      <c r="O59" s="298"/>
      <c r="P59" s="298"/>
      <c r="Q59" s="298"/>
      <c r="R59" s="298"/>
      <c r="S59" s="298"/>
    </row>
    <row r="60" spans="1:19" s="49" customFormat="1" ht="15">
      <c r="A60" s="1290"/>
      <c r="B60" s="284"/>
      <c r="C60" s="284"/>
      <c r="D60" s="284"/>
      <c r="E60" s="284"/>
      <c r="F60" s="298"/>
      <c r="G60" s="298"/>
      <c r="H60" s="298"/>
      <c r="I60" s="298"/>
      <c r="J60" s="298"/>
      <c r="K60" s="298"/>
      <c r="L60" s="298"/>
      <c r="M60" s="298"/>
      <c r="N60" s="298"/>
      <c r="O60" s="298"/>
      <c r="P60" s="298"/>
      <c r="Q60" s="298"/>
      <c r="R60" s="298"/>
      <c r="S60" s="298"/>
    </row>
    <row r="61" spans="1:19" s="49" customFormat="1" ht="16.5" thickBot="1">
      <c r="A61" s="1290">
        <v>7</v>
      </c>
      <c r="B61" s="285" t="s">
        <v>138</v>
      </c>
      <c r="C61" s="302"/>
      <c r="D61" s="302"/>
      <c r="E61" s="302"/>
      <c r="F61" s="297">
        <f>+F23+F35+F40+F45+F53+F58</f>
        <v>0</v>
      </c>
      <c r="G61" s="297">
        <f t="shared" ref="G61:R61" si="13">+G23+G35+G40+G45+G53+G58</f>
        <v>0</v>
      </c>
      <c r="H61" s="297">
        <f t="shared" si="13"/>
        <v>0</v>
      </c>
      <c r="I61" s="297">
        <f t="shared" si="13"/>
        <v>0</v>
      </c>
      <c r="J61" s="297">
        <f t="shared" si="13"/>
        <v>0</v>
      </c>
      <c r="K61" s="297">
        <f t="shared" si="13"/>
        <v>0</v>
      </c>
      <c r="L61" s="297">
        <f>+L23+L35+L40+L45+L53+L58</f>
        <v>0</v>
      </c>
      <c r="M61" s="297">
        <f t="shared" si="13"/>
        <v>0</v>
      </c>
      <c r="N61" s="297">
        <f t="shared" si="13"/>
        <v>0</v>
      </c>
      <c r="O61" s="297">
        <f t="shared" si="13"/>
        <v>0</v>
      </c>
      <c r="P61" s="297">
        <f t="shared" si="13"/>
        <v>0</v>
      </c>
      <c r="Q61" s="297">
        <f t="shared" si="13"/>
        <v>0</v>
      </c>
      <c r="R61" s="297">
        <f t="shared" si="13"/>
        <v>0</v>
      </c>
      <c r="S61" s="297">
        <f>+S23+S35+S40+S45+S53+S58</f>
        <v>0</v>
      </c>
    </row>
    <row r="62" spans="1:19" s="49" customFormat="1" ht="15">
      <c r="A62" s="1290"/>
      <c r="B62" s="284"/>
      <c r="C62" s="284"/>
      <c r="D62" s="284"/>
      <c r="E62" s="284"/>
      <c r="F62" s="298"/>
      <c r="G62" s="298"/>
      <c r="H62" s="298"/>
      <c r="I62" s="298"/>
      <c r="J62" s="298"/>
      <c r="K62" s="298"/>
      <c r="L62" s="298"/>
      <c r="M62" s="298"/>
      <c r="N62" s="298"/>
      <c r="O62" s="298"/>
      <c r="P62" s="298"/>
      <c r="Q62" s="298"/>
      <c r="R62" s="298"/>
      <c r="S62" s="298"/>
    </row>
    <row r="63" spans="1:19" s="49" customFormat="1" ht="15.75">
      <c r="A63" s="1290">
        <v>8</v>
      </c>
      <c r="B63" s="306" t="s">
        <v>1526</v>
      </c>
      <c r="C63" s="284"/>
      <c r="D63" s="284"/>
      <c r="E63" s="284"/>
      <c r="F63" s="307">
        <f>+F61-F53</f>
        <v>0</v>
      </c>
      <c r="G63" s="307">
        <f>+G61-G53</f>
        <v>0</v>
      </c>
      <c r="H63" s="307">
        <f t="shared" ref="H63:R63" si="14">+H61-H53</f>
        <v>0</v>
      </c>
      <c r="I63" s="307">
        <f t="shared" si="14"/>
        <v>0</v>
      </c>
      <c r="J63" s="307">
        <f t="shared" si="14"/>
        <v>0</v>
      </c>
      <c r="K63" s="307">
        <f t="shared" si="14"/>
        <v>0</v>
      </c>
      <c r="L63" s="307">
        <f t="shared" si="14"/>
        <v>0</v>
      </c>
      <c r="M63" s="307">
        <f t="shared" si="14"/>
        <v>0</v>
      </c>
      <c r="N63" s="307">
        <f t="shared" si="14"/>
        <v>0</v>
      </c>
      <c r="O63" s="307">
        <f t="shared" si="14"/>
        <v>0</v>
      </c>
      <c r="P63" s="307">
        <f t="shared" si="14"/>
        <v>0</v>
      </c>
      <c r="Q63" s="307">
        <f t="shared" si="14"/>
        <v>0</v>
      </c>
      <c r="R63" s="307">
        <f t="shared" si="14"/>
        <v>0</v>
      </c>
      <c r="S63" s="307">
        <f t="shared" ref="S63" si="15">+S61-S53</f>
        <v>0</v>
      </c>
    </row>
    <row r="64" spans="1:19" s="49" customFormat="1" ht="15.75">
      <c r="A64" s="1290"/>
      <c r="B64" s="302"/>
      <c r="C64" s="284"/>
      <c r="D64" s="284"/>
      <c r="E64" s="284"/>
      <c r="F64" s="301"/>
      <c r="G64" s="284"/>
      <c r="H64" s="301"/>
      <c r="I64" s="284"/>
      <c r="J64" s="284"/>
      <c r="K64" s="284"/>
      <c r="L64" s="301"/>
    </row>
    <row r="65" spans="1:19" s="49" customFormat="1" ht="15.75">
      <c r="A65" s="1294"/>
      <c r="B65" s="1295"/>
      <c r="C65" s="1292"/>
      <c r="D65" s="1292"/>
      <c r="E65" s="1292"/>
      <c r="F65" s="1296"/>
      <c r="G65" s="1292"/>
      <c r="H65" s="1296"/>
      <c r="I65" s="1292"/>
      <c r="J65" s="1292"/>
      <c r="K65" s="1292"/>
      <c r="L65" s="1296"/>
      <c r="M65" s="1297"/>
      <c r="N65" s="1297"/>
      <c r="O65" s="1297"/>
      <c r="P65" s="1297"/>
      <c r="Q65" s="1297"/>
      <c r="R65" s="1297"/>
      <c r="S65" s="1297"/>
    </row>
    <row r="66" spans="1:19" s="49" customFormat="1" ht="15.75">
      <c r="A66" s="1290"/>
      <c r="B66" s="284"/>
      <c r="C66" s="284"/>
      <c r="D66" s="284"/>
      <c r="E66" s="284"/>
      <c r="F66" s="1682" t="s">
        <v>1513</v>
      </c>
      <c r="G66" s="1682"/>
      <c r="H66" s="1682"/>
      <c r="I66" s="1682"/>
      <c r="J66" s="1682"/>
      <c r="K66" s="1682"/>
      <c r="L66" s="1682"/>
      <c r="M66" s="1682"/>
      <c r="N66" s="1682"/>
      <c r="O66" s="1682"/>
      <c r="P66" s="1682"/>
      <c r="Q66" s="1682"/>
      <c r="R66" s="1682"/>
      <c r="S66" s="1682"/>
    </row>
    <row r="67" spans="1:19" s="49" customFormat="1" ht="15.75">
      <c r="A67" s="1290"/>
      <c r="B67" s="284"/>
      <c r="C67" s="284"/>
      <c r="D67" s="285"/>
      <c r="E67" s="284"/>
      <c r="F67" s="271"/>
      <c r="G67" s="271"/>
      <c r="H67" s="271"/>
      <c r="I67" s="271"/>
      <c r="J67" s="271"/>
      <c r="K67" s="271"/>
      <c r="L67" s="271"/>
      <c r="M67" s="271"/>
      <c r="N67" s="271"/>
      <c r="O67" s="271"/>
      <c r="P67" s="271"/>
      <c r="Q67" s="271"/>
      <c r="R67" s="271"/>
      <c r="S67" s="271"/>
    </row>
    <row r="68" spans="1:19" s="49" customFormat="1" ht="16.5" thickBot="1">
      <c r="A68" s="1290"/>
      <c r="B68" s="284"/>
      <c r="C68" s="284"/>
      <c r="D68" s="285"/>
      <c r="E68" s="284"/>
      <c r="F68" s="826" t="s">
        <v>1931</v>
      </c>
      <c r="G68" s="826" t="s">
        <v>1931</v>
      </c>
      <c r="H68" s="826" t="s">
        <v>1931</v>
      </c>
      <c r="I68" s="826" t="s">
        <v>1931</v>
      </c>
      <c r="J68" s="826" t="s">
        <v>1931</v>
      </c>
      <c r="K68" s="826" t="s">
        <v>1931</v>
      </c>
      <c r="L68" s="826" t="s">
        <v>1931</v>
      </c>
      <c r="M68" s="826" t="s">
        <v>1931</v>
      </c>
      <c r="N68" s="826" t="s">
        <v>1931</v>
      </c>
      <c r="O68" s="826" t="s">
        <v>1931</v>
      </c>
      <c r="P68" s="826" t="s">
        <v>1931</v>
      </c>
      <c r="Q68" s="826" t="s">
        <v>1931</v>
      </c>
      <c r="R68" s="826" t="s">
        <v>1931</v>
      </c>
      <c r="S68" s="1680" t="s">
        <v>326</v>
      </c>
    </row>
    <row r="69" spans="1:19" s="49" customFormat="1" ht="15.75">
      <c r="A69" s="1293" t="s">
        <v>90</v>
      </c>
      <c r="B69" s="1211"/>
      <c r="C69" s="1211"/>
      <c r="D69" s="1211" t="s">
        <v>1524</v>
      </c>
      <c r="E69" s="284"/>
      <c r="F69" s="896" t="s">
        <v>700</v>
      </c>
      <c r="G69" s="896" t="s">
        <v>689</v>
      </c>
      <c r="H69" s="896" t="s">
        <v>690</v>
      </c>
      <c r="I69" s="896" t="s">
        <v>691</v>
      </c>
      <c r="J69" s="896" t="s">
        <v>692</v>
      </c>
      <c r="K69" s="896" t="s">
        <v>693</v>
      </c>
      <c r="L69" s="896" t="s">
        <v>694</v>
      </c>
      <c r="M69" s="896" t="s">
        <v>695</v>
      </c>
      <c r="N69" s="896" t="s">
        <v>696</v>
      </c>
      <c r="O69" s="896" t="s">
        <v>697</v>
      </c>
      <c r="P69" s="896" t="s">
        <v>698</v>
      </c>
      <c r="Q69" s="896" t="s">
        <v>699</v>
      </c>
      <c r="R69" s="896" t="s">
        <v>700</v>
      </c>
      <c r="S69" s="1680"/>
    </row>
    <row r="70" spans="1:19" s="49" customFormat="1" ht="16.5" thickBot="1">
      <c r="A70" s="1288"/>
      <c r="B70" s="270" t="s">
        <v>335</v>
      </c>
      <c r="C70" s="270"/>
      <c r="D70" s="270" t="s">
        <v>336</v>
      </c>
      <c r="E70" s="907"/>
      <c r="F70" s="270" t="s">
        <v>337</v>
      </c>
      <c r="G70" s="270" t="s">
        <v>260</v>
      </c>
      <c r="H70" s="270" t="s">
        <v>142</v>
      </c>
      <c r="I70" s="270" t="s">
        <v>143</v>
      </c>
      <c r="J70" s="270" t="s">
        <v>207</v>
      </c>
      <c r="K70" s="270" t="s">
        <v>208</v>
      </c>
      <c r="L70" s="270" t="s">
        <v>650</v>
      </c>
      <c r="M70" s="270" t="s">
        <v>651</v>
      </c>
      <c r="N70" s="270" t="s">
        <v>824</v>
      </c>
      <c r="O70" s="270" t="s">
        <v>825</v>
      </c>
      <c r="P70" s="270" t="s">
        <v>826</v>
      </c>
      <c r="Q70" s="270" t="s">
        <v>560</v>
      </c>
      <c r="R70" s="919" t="s">
        <v>562</v>
      </c>
      <c r="S70" s="919" t="s">
        <v>563</v>
      </c>
    </row>
    <row r="71" spans="1:19" s="49" customFormat="1" ht="15.75">
      <c r="A71" s="1290">
        <v>9</v>
      </c>
      <c r="B71" s="269"/>
      <c r="C71" s="284"/>
      <c r="D71" s="288"/>
      <c r="E71" s="284"/>
      <c r="F71" s="289"/>
      <c r="H71" s="289"/>
      <c r="I71" s="289"/>
      <c r="J71" s="289"/>
      <c r="K71" s="289"/>
      <c r="L71" s="289"/>
      <c r="M71" s="289"/>
    </row>
    <row r="72" spans="1:19" s="49" customFormat="1" ht="15">
      <c r="A72" s="1290" t="s">
        <v>1048</v>
      </c>
      <c r="B72" s="287"/>
      <c r="C72" s="284"/>
      <c r="D72" s="794"/>
      <c r="E72" s="284"/>
      <c r="F72" s="291"/>
      <c r="G72" s="291"/>
      <c r="H72" s="291"/>
      <c r="I72" s="291"/>
      <c r="J72" s="291"/>
      <c r="K72" s="291"/>
      <c r="L72" s="291"/>
      <c r="M72" s="291"/>
      <c r="N72" s="291"/>
      <c r="O72" s="291"/>
      <c r="P72" s="291"/>
      <c r="Q72" s="291"/>
      <c r="R72" s="291"/>
      <c r="S72" s="272">
        <v>0</v>
      </c>
    </row>
    <row r="73" spans="1:19" s="49" customFormat="1" ht="15">
      <c r="A73" s="1290" t="s">
        <v>1049</v>
      </c>
      <c r="B73" s="287"/>
      <c r="C73" s="284"/>
      <c r="D73" s="794"/>
      <c r="E73" s="284"/>
      <c r="F73" s="291"/>
      <c r="G73" s="291"/>
      <c r="H73" s="291"/>
      <c r="I73" s="291"/>
      <c r="J73" s="291"/>
      <c r="K73" s="291"/>
      <c r="L73" s="291"/>
      <c r="M73" s="291"/>
      <c r="N73" s="291"/>
      <c r="O73" s="291"/>
      <c r="P73" s="291"/>
      <c r="Q73" s="291"/>
      <c r="R73" s="291"/>
      <c r="S73" s="272">
        <v>0</v>
      </c>
    </row>
    <row r="74" spans="1:19" s="49" customFormat="1" ht="15">
      <c r="A74" s="1290" t="s">
        <v>1050</v>
      </c>
      <c r="B74" s="287"/>
      <c r="C74" s="284"/>
      <c r="D74" s="794"/>
      <c r="E74" s="284"/>
      <c r="F74" s="291"/>
      <c r="G74" s="291"/>
      <c r="H74" s="291"/>
      <c r="I74" s="291"/>
      <c r="J74" s="291"/>
      <c r="K74" s="291"/>
      <c r="L74" s="291"/>
      <c r="M74" s="291"/>
      <c r="N74" s="291"/>
      <c r="O74" s="291"/>
      <c r="P74" s="291"/>
      <c r="Q74" s="291"/>
      <c r="R74" s="291"/>
      <c r="S74" s="272">
        <v>0</v>
      </c>
    </row>
    <row r="75" spans="1:19" s="49" customFormat="1" ht="15">
      <c r="A75" s="1290" t="s">
        <v>1051</v>
      </c>
      <c r="B75" s="294"/>
      <c r="C75" s="284"/>
      <c r="D75" s="795"/>
      <c r="E75" s="284"/>
      <c r="F75" s="291"/>
      <c r="G75" s="291"/>
      <c r="H75" s="291"/>
      <c r="I75" s="291"/>
      <c r="J75" s="291"/>
      <c r="K75" s="291"/>
      <c r="L75" s="291"/>
      <c r="M75" s="291"/>
      <c r="N75" s="291"/>
      <c r="O75" s="291"/>
      <c r="P75" s="291"/>
      <c r="Q75" s="291"/>
      <c r="R75" s="291"/>
      <c r="S75" s="272">
        <v>0</v>
      </c>
    </row>
    <row r="76" spans="1:19" s="49" customFormat="1" ht="15">
      <c r="A76" s="1290" t="s">
        <v>1052</v>
      </c>
      <c r="B76" s="287"/>
      <c r="C76" s="284"/>
      <c r="D76" s="794"/>
      <c r="E76" s="284"/>
      <c r="F76" s="291"/>
      <c r="G76" s="291"/>
      <c r="H76" s="291"/>
      <c r="I76" s="291"/>
      <c r="J76" s="291"/>
      <c r="K76" s="291"/>
      <c r="L76" s="291"/>
      <c r="M76" s="291"/>
      <c r="N76" s="291"/>
      <c r="O76" s="291"/>
      <c r="P76" s="291"/>
      <c r="Q76" s="291"/>
      <c r="R76" s="291"/>
      <c r="S76" s="272">
        <v>0</v>
      </c>
    </row>
    <row r="77" spans="1:19" s="49" customFormat="1" ht="15">
      <c r="A77" s="295" t="s">
        <v>126</v>
      </c>
      <c r="B77" s="293"/>
      <c r="C77" s="1290"/>
      <c r="D77" s="293"/>
      <c r="E77" s="284"/>
      <c r="F77" s="785"/>
      <c r="G77" s="785"/>
      <c r="H77" s="785"/>
      <c r="I77" s="785"/>
      <c r="J77" s="785"/>
      <c r="K77" s="785"/>
      <c r="L77" s="785"/>
      <c r="M77" s="785"/>
      <c r="N77" s="785"/>
      <c r="O77" s="785"/>
      <c r="P77" s="785"/>
      <c r="Q77" s="785"/>
      <c r="R77" s="785"/>
      <c r="S77" s="785"/>
    </row>
    <row r="78" spans="1:19" s="49" customFormat="1" ht="16.5" thickBot="1">
      <c r="A78" s="1291"/>
      <c r="B78" s="293"/>
      <c r="C78" s="284"/>
      <c r="D78" s="290"/>
      <c r="E78" s="284"/>
      <c r="F78" s="297">
        <f t="shared" ref="F78:R78" si="16">SUM(F72:F77)</f>
        <v>0</v>
      </c>
      <c r="G78" s="297">
        <f t="shared" si="16"/>
        <v>0</v>
      </c>
      <c r="H78" s="297">
        <f t="shared" si="16"/>
        <v>0</v>
      </c>
      <c r="I78" s="297">
        <f t="shared" si="16"/>
        <v>0</v>
      </c>
      <c r="J78" s="297">
        <f t="shared" si="16"/>
        <v>0</v>
      </c>
      <c r="K78" s="297">
        <f t="shared" si="16"/>
        <v>0</v>
      </c>
      <c r="L78" s="297">
        <f t="shared" si="16"/>
        <v>0</v>
      </c>
      <c r="M78" s="297">
        <f t="shared" si="16"/>
        <v>0</v>
      </c>
      <c r="N78" s="297">
        <f t="shared" si="16"/>
        <v>0</v>
      </c>
      <c r="O78" s="297">
        <f t="shared" si="16"/>
        <v>0</v>
      </c>
      <c r="P78" s="297">
        <f t="shared" si="16"/>
        <v>0</v>
      </c>
      <c r="Q78" s="297">
        <f t="shared" si="16"/>
        <v>0</v>
      </c>
      <c r="R78" s="297">
        <f t="shared" si="16"/>
        <v>0</v>
      </c>
      <c r="S78" s="297">
        <f t="shared" ref="S78" si="17">SUM(S72:S77)</f>
        <v>0</v>
      </c>
    </row>
    <row r="79" spans="1:19" s="49" customFormat="1" ht="15.75">
      <c r="A79" s="1290"/>
      <c r="B79" s="284"/>
      <c r="C79" s="284"/>
      <c r="D79" s="778"/>
      <c r="E79" s="284"/>
      <c r="F79" s="300"/>
      <c r="G79" s="300"/>
      <c r="H79" s="300"/>
      <c r="I79" s="300"/>
      <c r="J79" s="300"/>
      <c r="K79" s="300"/>
      <c r="L79" s="300"/>
      <c r="M79" s="300"/>
      <c r="N79" s="300"/>
      <c r="O79" s="300"/>
      <c r="P79" s="300"/>
      <c r="Q79" s="300"/>
      <c r="R79" s="300"/>
    </row>
    <row r="80" spans="1:19" s="49" customFormat="1" ht="15.75">
      <c r="A80" s="1290">
        <v>10</v>
      </c>
      <c r="B80" s="269"/>
      <c r="C80" s="284"/>
      <c r="D80" s="290"/>
      <c r="E80" s="284"/>
      <c r="F80" s="301"/>
      <c r="G80" s="301"/>
      <c r="H80" s="301"/>
      <c r="I80" s="301"/>
      <c r="J80" s="301"/>
      <c r="K80" s="301"/>
      <c r="L80" s="301"/>
      <c r="M80" s="301"/>
      <c r="N80" s="301"/>
      <c r="O80" s="301"/>
      <c r="P80" s="301"/>
      <c r="Q80" s="301"/>
      <c r="R80" s="301"/>
    </row>
    <row r="81" spans="1:19" s="49" customFormat="1" ht="15.75">
      <c r="A81" s="1290" t="s">
        <v>1157</v>
      </c>
      <c r="B81" s="287"/>
      <c r="C81" s="302"/>
      <c r="D81" s="290"/>
      <c r="E81" s="302"/>
      <c r="F81" s="291"/>
      <c r="G81" s="291"/>
      <c r="H81" s="291"/>
      <c r="I81" s="291"/>
      <c r="J81" s="291"/>
      <c r="K81" s="291"/>
      <c r="L81" s="291"/>
      <c r="M81" s="291"/>
      <c r="N81" s="291"/>
      <c r="O81" s="291"/>
      <c r="P81" s="291"/>
      <c r="Q81" s="291"/>
      <c r="R81" s="291"/>
      <c r="S81" s="272">
        <v>0</v>
      </c>
    </row>
    <row r="82" spans="1:19" s="49" customFormat="1" ht="15">
      <c r="A82" s="1290" t="s">
        <v>1159</v>
      </c>
      <c r="B82" s="287"/>
      <c r="C82" s="284"/>
      <c r="D82" s="290"/>
      <c r="E82" s="284"/>
      <c r="F82" s="291"/>
      <c r="G82" s="291"/>
      <c r="H82" s="291"/>
      <c r="I82" s="291"/>
      <c r="J82" s="291"/>
      <c r="K82" s="291"/>
      <c r="L82" s="291"/>
      <c r="M82" s="291"/>
      <c r="N82" s="291"/>
      <c r="O82" s="291"/>
      <c r="P82" s="291"/>
      <c r="Q82" s="291"/>
      <c r="R82" s="291"/>
      <c r="S82" s="272">
        <v>0</v>
      </c>
    </row>
    <row r="83" spans="1:19" s="49" customFormat="1" ht="15">
      <c r="A83" s="1290" t="s">
        <v>1161</v>
      </c>
      <c r="B83" s="287"/>
      <c r="C83" s="284"/>
      <c r="D83" s="290"/>
      <c r="E83" s="284"/>
      <c r="F83" s="291"/>
      <c r="G83" s="291"/>
      <c r="H83" s="291"/>
      <c r="I83" s="291"/>
      <c r="J83" s="291"/>
      <c r="K83" s="291"/>
      <c r="L83" s="291"/>
      <c r="M83" s="291"/>
      <c r="N83" s="291"/>
      <c r="O83" s="291"/>
      <c r="P83" s="291"/>
      <c r="Q83" s="291"/>
      <c r="R83" s="291"/>
      <c r="S83" s="272">
        <v>0</v>
      </c>
    </row>
    <row r="84" spans="1:19" s="49" customFormat="1" ht="15">
      <c r="A84" s="1290" t="s">
        <v>1163</v>
      </c>
      <c r="B84" s="287"/>
      <c r="C84" s="284"/>
      <c r="D84" s="290"/>
      <c r="E84" s="284"/>
      <c r="F84" s="291"/>
      <c r="G84" s="291"/>
      <c r="H84" s="291"/>
      <c r="I84" s="291"/>
      <c r="J84" s="291"/>
      <c r="K84" s="291"/>
      <c r="L84" s="291"/>
      <c r="M84" s="291"/>
      <c r="N84" s="291"/>
      <c r="O84" s="291"/>
      <c r="P84" s="291"/>
      <c r="Q84" s="291"/>
      <c r="R84" s="291"/>
      <c r="S84" s="272">
        <v>0</v>
      </c>
    </row>
    <row r="85" spans="1:19" s="49" customFormat="1" ht="15">
      <c r="A85" s="1290" t="s">
        <v>1165</v>
      </c>
      <c r="B85" s="287"/>
      <c r="C85" s="284"/>
      <c r="D85" s="290"/>
      <c r="E85" s="284"/>
      <c r="F85" s="291"/>
      <c r="G85" s="291"/>
      <c r="H85" s="291"/>
      <c r="I85" s="291"/>
      <c r="J85" s="291"/>
      <c r="K85" s="291"/>
      <c r="L85" s="291"/>
      <c r="M85" s="291"/>
      <c r="N85" s="291"/>
      <c r="O85" s="291"/>
      <c r="P85" s="291"/>
      <c r="Q85" s="291"/>
      <c r="R85" s="291"/>
      <c r="S85" s="272">
        <v>0</v>
      </c>
    </row>
    <row r="86" spans="1:19" s="49" customFormat="1" ht="15">
      <c r="A86" s="1290" t="s">
        <v>1167</v>
      </c>
      <c r="B86" s="287"/>
      <c r="C86" s="284"/>
      <c r="D86" s="290"/>
      <c r="E86" s="284"/>
      <c r="F86" s="291"/>
      <c r="G86" s="291"/>
      <c r="H86" s="291"/>
      <c r="I86" s="291"/>
      <c r="J86" s="291"/>
      <c r="K86" s="291"/>
      <c r="L86" s="291"/>
      <c r="M86" s="291"/>
      <c r="N86" s="291"/>
      <c r="O86" s="291"/>
      <c r="P86" s="291"/>
      <c r="Q86" s="291"/>
      <c r="R86" s="291"/>
      <c r="S86" s="272">
        <v>0</v>
      </c>
    </row>
    <row r="87" spans="1:19" s="49" customFormat="1" ht="15">
      <c r="A87" s="1290" t="s">
        <v>1169</v>
      </c>
      <c r="B87" s="287"/>
      <c r="C87" s="284"/>
      <c r="D87" s="290"/>
      <c r="E87" s="284"/>
      <c r="F87" s="291"/>
      <c r="G87" s="291"/>
      <c r="H87" s="291"/>
      <c r="I87" s="291"/>
      <c r="J87" s="291"/>
      <c r="K87" s="291"/>
      <c r="L87" s="291"/>
      <c r="M87" s="291"/>
      <c r="N87" s="291"/>
      <c r="O87" s="291"/>
      <c r="P87" s="291"/>
      <c r="Q87" s="291"/>
      <c r="R87" s="291"/>
      <c r="S87" s="272">
        <v>0</v>
      </c>
    </row>
    <row r="88" spans="1:19" s="49" customFormat="1" ht="15">
      <c r="A88" s="1290" t="s">
        <v>1314</v>
      </c>
      <c r="B88" s="287"/>
      <c r="C88" s="284"/>
      <c r="D88" s="290"/>
      <c r="E88" s="284"/>
      <c r="F88" s="291"/>
      <c r="G88" s="291"/>
      <c r="H88" s="291"/>
      <c r="I88" s="291"/>
      <c r="J88" s="291"/>
      <c r="K88" s="291"/>
      <c r="L88" s="291"/>
      <c r="M88" s="291"/>
      <c r="N88" s="291"/>
      <c r="O88" s="291"/>
      <c r="P88" s="291"/>
      <c r="Q88" s="291"/>
      <c r="R88" s="291"/>
      <c r="S88" s="272">
        <v>0</v>
      </c>
    </row>
    <row r="89" spans="1:19" s="49" customFormat="1" ht="15">
      <c r="A89" s="295" t="s">
        <v>126</v>
      </c>
      <c r="B89" s="294"/>
      <c r="C89" s="1290"/>
      <c r="D89" s="296"/>
      <c r="E89" s="284"/>
      <c r="F89" s="785"/>
      <c r="G89" s="785"/>
      <c r="H89" s="785"/>
      <c r="I89" s="785"/>
      <c r="J89" s="785"/>
      <c r="K89" s="785"/>
      <c r="L89" s="785"/>
      <c r="M89" s="785"/>
      <c r="N89" s="785"/>
      <c r="O89" s="785"/>
      <c r="P89" s="785"/>
      <c r="Q89" s="785"/>
      <c r="R89" s="785"/>
      <c r="S89" s="785"/>
    </row>
    <row r="90" spans="1:19" s="49" customFormat="1" ht="16.5" thickBot="1">
      <c r="A90" s="1290"/>
      <c r="B90" s="287"/>
      <c r="C90" s="284"/>
      <c r="D90" s="303"/>
      <c r="E90" s="284"/>
      <c r="F90" s="297">
        <f t="shared" ref="F90:R90" si="18">SUM(F81:F89)</f>
        <v>0</v>
      </c>
      <c r="G90" s="297">
        <f t="shared" si="18"/>
        <v>0</v>
      </c>
      <c r="H90" s="297">
        <f t="shared" si="18"/>
        <v>0</v>
      </c>
      <c r="I90" s="297">
        <f t="shared" si="18"/>
        <v>0</v>
      </c>
      <c r="J90" s="297">
        <f t="shared" si="18"/>
        <v>0</v>
      </c>
      <c r="K90" s="297">
        <f t="shared" si="18"/>
        <v>0</v>
      </c>
      <c r="L90" s="297">
        <f t="shared" si="18"/>
        <v>0</v>
      </c>
      <c r="M90" s="297">
        <f t="shared" si="18"/>
        <v>0</v>
      </c>
      <c r="N90" s="297">
        <f t="shared" si="18"/>
        <v>0</v>
      </c>
      <c r="O90" s="297">
        <f t="shared" si="18"/>
        <v>0</v>
      </c>
      <c r="P90" s="297">
        <f t="shared" si="18"/>
        <v>0</v>
      </c>
      <c r="Q90" s="297">
        <f t="shared" si="18"/>
        <v>0</v>
      </c>
      <c r="R90" s="297">
        <f t="shared" si="18"/>
        <v>0</v>
      </c>
      <c r="S90" s="297">
        <f t="shared" ref="S90" si="19">SUM(S81:S89)</f>
        <v>0</v>
      </c>
    </row>
    <row r="91" spans="1:19" s="49" customFormat="1" ht="15">
      <c r="A91" s="1290"/>
      <c r="B91" s="284"/>
      <c r="C91" s="284"/>
      <c r="D91" s="779"/>
      <c r="E91" s="284"/>
      <c r="F91" s="301"/>
      <c r="G91" s="301"/>
      <c r="H91" s="301"/>
      <c r="I91" s="301"/>
      <c r="J91" s="301"/>
      <c r="K91" s="301"/>
      <c r="L91" s="301"/>
      <c r="M91" s="301"/>
      <c r="N91" s="301"/>
      <c r="O91" s="301"/>
      <c r="P91" s="301"/>
      <c r="Q91" s="301"/>
      <c r="R91" s="301"/>
    </row>
    <row r="92" spans="1:19" s="49" customFormat="1" ht="15.75">
      <c r="A92" s="1290">
        <v>11</v>
      </c>
      <c r="B92" s="269"/>
      <c r="C92" s="284"/>
      <c r="D92" s="293"/>
      <c r="E92" s="284"/>
      <c r="F92" s="301"/>
      <c r="G92" s="301"/>
      <c r="H92" s="301"/>
      <c r="I92" s="301"/>
      <c r="J92" s="301"/>
      <c r="K92" s="301"/>
      <c r="L92" s="301"/>
      <c r="M92" s="301"/>
      <c r="N92" s="301"/>
      <c r="O92" s="301"/>
      <c r="P92" s="301"/>
      <c r="Q92" s="301"/>
      <c r="R92" s="301"/>
    </row>
    <row r="93" spans="1:19" s="49" customFormat="1" ht="15.75">
      <c r="A93" s="1290" t="s">
        <v>118</v>
      </c>
      <c r="B93" s="269"/>
      <c r="C93" s="284"/>
      <c r="D93" s="792"/>
      <c r="E93" s="284"/>
      <c r="F93" s="291"/>
      <c r="G93" s="291"/>
      <c r="H93" s="291"/>
      <c r="I93" s="291"/>
      <c r="J93" s="291"/>
      <c r="K93" s="291"/>
      <c r="L93" s="291"/>
      <c r="M93" s="291"/>
      <c r="N93" s="291"/>
      <c r="O93" s="291"/>
      <c r="P93" s="291"/>
      <c r="Q93" s="291"/>
      <c r="R93" s="291"/>
      <c r="S93" s="272">
        <v>0</v>
      </c>
    </row>
    <row r="94" spans="1:19" s="49" customFormat="1" ht="15">
      <c r="A94" s="295" t="s">
        <v>126</v>
      </c>
      <c r="B94" s="294"/>
      <c r="C94" s="1290"/>
      <c r="D94" s="793"/>
      <c r="E94" s="284"/>
      <c r="F94" s="785"/>
      <c r="G94" s="785"/>
      <c r="H94" s="785"/>
      <c r="I94" s="785"/>
      <c r="J94" s="785"/>
      <c r="K94" s="785"/>
      <c r="L94" s="785"/>
      <c r="M94" s="785"/>
      <c r="N94" s="785"/>
      <c r="O94" s="785"/>
      <c r="P94" s="785"/>
      <c r="Q94" s="785"/>
      <c r="R94" s="785"/>
      <c r="S94" s="785"/>
    </row>
    <row r="95" spans="1:19" s="49" customFormat="1" ht="16.5" thickBot="1">
      <c r="A95" s="1290"/>
      <c r="B95" s="269"/>
      <c r="C95" s="284"/>
      <c r="D95" s="796"/>
      <c r="E95" s="284"/>
      <c r="F95" s="297">
        <f t="shared" ref="F95:K95" si="20">SUM(F93:F94)</f>
        <v>0</v>
      </c>
      <c r="G95" s="297">
        <f t="shared" si="20"/>
        <v>0</v>
      </c>
      <c r="H95" s="297">
        <f t="shared" si="20"/>
        <v>0</v>
      </c>
      <c r="I95" s="297">
        <f t="shared" si="20"/>
        <v>0</v>
      </c>
      <c r="J95" s="297">
        <f t="shared" si="20"/>
        <v>0</v>
      </c>
      <c r="K95" s="297">
        <f t="shared" si="20"/>
        <v>0</v>
      </c>
      <c r="L95" s="297">
        <f t="shared" ref="L95:R95" si="21">SUM(L93:L94)</f>
        <v>0</v>
      </c>
      <c r="M95" s="297">
        <f t="shared" si="21"/>
        <v>0</v>
      </c>
      <c r="N95" s="297">
        <f t="shared" si="21"/>
        <v>0</v>
      </c>
      <c r="O95" s="297">
        <f t="shared" si="21"/>
        <v>0</v>
      </c>
      <c r="P95" s="297">
        <f t="shared" si="21"/>
        <v>0</v>
      </c>
      <c r="Q95" s="297">
        <f t="shared" si="21"/>
        <v>0</v>
      </c>
      <c r="R95" s="297">
        <f t="shared" si="21"/>
        <v>0</v>
      </c>
      <c r="S95" s="297">
        <f>SUM(S93:S94)</f>
        <v>0</v>
      </c>
    </row>
    <row r="96" spans="1:19" s="49" customFormat="1" ht="15.75">
      <c r="A96" s="1290"/>
      <c r="B96" s="284"/>
      <c r="C96" s="284"/>
      <c r="D96" s="797"/>
      <c r="E96" s="284"/>
      <c r="F96" s="305"/>
      <c r="G96" s="305"/>
      <c r="H96" s="305"/>
      <c r="I96" s="305"/>
      <c r="J96" s="305"/>
      <c r="K96" s="305"/>
      <c r="L96" s="305"/>
      <c r="M96" s="305"/>
      <c r="N96" s="305"/>
      <c r="O96" s="305"/>
      <c r="P96" s="305"/>
      <c r="Q96" s="305"/>
      <c r="R96" s="305"/>
    </row>
    <row r="97" spans="1:19" s="49" customFormat="1" ht="15.75">
      <c r="A97" s="1290">
        <v>12</v>
      </c>
      <c r="B97" s="269"/>
      <c r="C97" s="284"/>
      <c r="D97" s="293"/>
      <c r="E97" s="284"/>
      <c r="F97" s="305"/>
      <c r="G97" s="305"/>
      <c r="H97" s="305"/>
      <c r="I97" s="305"/>
      <c r="J97" s="305"/>
      <c r="K97" s="305"/>
      <c r="L97" s="305"/>
      <c r="M97" s="305"/>
      <c r="N97" s="305"/>
      <c r="O97" s="305"/>
      <c r="P97" s="305"/>
      <c r="Q97" s="305"/>
      <c r="R97" s="305"/>
    </row>
    <row r="98" spans="1:19" s="49" customFormat="1" ht="15.75">
      <c r="A98" s="1290" t="s">
        <v>1378</v>
      </c>
      <c r="B98" s="269"/>
      <c r="C98" s="284"/>
      <c r="D98" s="792"/>
      <c r="E98" s="284"/>
      <c r="F98" s="291"/>
      <c r="G98" s="291"/>
      <c r="H98" s="291"/>
      <c r="I98" s="291"/>
      <c r="J98" s="291"/>
      <c r="K98" s="291"/>
      <c r="L98" s="291"/>
      <c r="M98" s="291"/>
      <c r="N98" s="291"/>
      <c r="O98" s="291"/>
      <c r="P98" s="291"/>
      <c r="Q98" s="291"/>
      <c r="R98" s="291"/>
      <c r="S98" s="272">
        <v>0</v>
      </c>
    </row>
    <row r="99" spans="1:19" s="49" customFormat="1" ht="15">
      <c r="A99" s="295" t="s">
        <v>126</v>
      </c>
      <c r="B99" s="294"/>
      <c r="C99" s="1290"/>
      <c r="D99" s="296"/>
      <c r="E99" s="284"/>
      <c r="F99" s="785"/>
      <c r="G99" s="785"/>
      <c r="H99" s="785"/>
      <c r="I99" s="785"/>
      <c r="J99" s="785"/>
      <c r="K99" s="785"/>
      <c r="L99" s="785"/>
      <c r="M99" s="785"/>
      <c r="N99" s="785"/>
      <c r="O99" s="785"/>
      <c r="P99" s="785"/>
      <c r="Q99" s="785"/>
      <c r="R99" s="785"/>
      <c r="S99" s="785"/>
    </row>
    <row r="100" spans="1:19" s="49" customFormat="1" ht="16.5" thickBot="1">
      <c r="A100" s="1290"/>
      <c r="B100" s="269"/>
      <c r="C100" s="284"/>
      <c r="D100" s="304"/>
      <c r="E100" s="284"/>
      <c r="F100" s="297">
        <f t="shared" ref="F100:R100" si="22">SUM(F98:F99)</f>
        <v>0</v>
      </c>
      <c r="G100" s="297">
        <f t="shared" si="22"/>
        <v>0</v>
      </c>
      <c r="H100" s="297">
        <f t="shared" si="22"/>
        <v>0</v>
      </c>
      <c r="I100" s="297">
        <f t="shared" si="22"/>
        <v>0</v>
      </c>
      <c r="J100" s="297">
        <f t="shared" si="22"/>
        <v>0</v>
      </c>
      <c r="K100" s="297">
        <f t="shared" si="22"/>
        <v>0</v>
      </c>
      <c r="L100" s="297">
        <f t="shared" si="22"/>
        <v>0</v>
      </c>
      <c r="M100" s="297">
        <f t="shared" si="22"/>
        <v>0</v>
      </c>
      <c r="N100" s="297">
        <f t="shared" si="22"/>
        <v>0</v>
      </c>
      <c r="O100" s="297">
        <f t="shared" si="22"/>
        <v>0</v>
      </c>
      <c r="P100" s="297">
        <f t="shared" si="22"/>
        <v>0</v>
      </c>
      <c r="Q100" s="297">
        <f t="shared" si="22"/>
        <v>0</v>
      </c>
      <c r="R100" s="297">
        <f t="shared" si="22"/>
        <v>0</v>
      </c>
      <c r="S100" s="297">
        <f t="shared" ref="S100" si="23">SUM(S98:S99)</f>
        <v>0</v>
      </c>
    </row>
    <row r="101" spans="1:19" s="49" customFormat="1" ht="15">
      <c r="A101" s="1290"/>
      <c r="B101" s="284"/>
      <c r="C101" s="284"/>
      <c r="D101" s="284"/>
      <c r="E101" s="284"/>
      <c r="F101" s="284"/>
      <c r="G101" s="284"/>
      <c r="H101" s="284"/>
      <c r="I101" s="284"/>
      <c r="J101" s="284"/>
      <c r="K101" s="284"/>
      <c r="L101" s="284"/>
      <c r="M101" s="284"/>
      <c r="N101" s="284"/>
      <c r="O101" s="284"/>
      <c r="P101" s="284"/>
      <c r="Q101" s="284"/>
      <c r="R101" s="284"/>
    </row>
    <row r="102" spans="1:19" s="49" customFormat="1" ht="15.75">
      <c r="A102" s="1290">
        <v>13</v>
      </c>
      <c r="B102" s="269"/>
      <c r="C102" s="284"/>
      <c r="D102" s="287"/>
      <c r="E102" s="284"/>
      <c r="F102" s="284"/>
      <c r="G102" s="284"/>
      <c r="H102" s="284"/>
      <c r="I102" s="284"/>
      <c r="J102" s="284"/>
      <c r="K102" s="284"/>
      <c r="L102" s="284"/>
      <c r="M102" s="284"/>
      <c r="N102" s="284"/>
      <c r="O102" s="284"/>
      <c r="P102" s="284"/>
      <c r="Q102" s="284"/>
      <c r="R102" s="284"/>
    </row>
    <row r="103" spans="1:19" s="49" customFormat="1" ht="15">
      <c r="A103" s="1290" t="s">
        <v>1056</v>
      </c>
      <c r="B103" s="287"/>
      <c r="C103" s="284"/>
      <c r="D103" s="794"/>
      <c r="E103" s="284"/>
      <c r="F103" s="809"/>
      <c r="G103" s="809"/>
      <c r="H103" s="809"/>
      <c r="I103" s="809"/>
      <c r="J103" s="809"/>
      <c r="K103" s="809"/>
      <c r="L103" s="809"/>
      <c r="M103" s="809"/>
      <c r="N103" s="809"/>
      <c r="O103" s="809"/>
      <c r="P103" s="809"/>
      <c r="Q103" s="809"/>
      <c r="R103" s="809"/>
      <c r="S103" s="272">
        <v>0</v>
      </c>
    </row>
    <row r="104" spans="1:19" s="49" customFormat="1" ht="15">
      <c r="A104" s="1290" t="s">
        <v>1057</v>
      </c>
      <c r="B104" s="287"/>
      <c r="C104" s="284"/>
      <c r="D104" s="794"/>
      <c r="E104" s="284"/>
      <c r="F104" s="809"/>
      <c r="G104" s="809"/>
      <c r="H104" s="809"/>
      <c r="I104" s="809"/>
      <c r="J104" s="809"/>
      <c r="K104" s="809"/>
      <c r="L104" s="809"/>
      <c r="M104" s="809"/>
      <c r="N104" s="809"/>
      <c r="O104" s="809"/>
      <c r="P104" s="809"/>
      <c r="Q104" s="809"/>
      <c r="R104" s="809"/>
      <c r="S104" s="272">
        <v>0</v>
      </c>
    </row>
    <row r="105" spans="1:19" s="49" customFormat="1" ht="15">
      <c r="A105" s="1290" t="s">
        <v>1058</v>
      </c>
      <c r="B105" s="287"/>
      <c r="C105" s="284"/>
      <c r="D105" s="794"/>
      <c r="E105" s="284"/>
      <c r="F105" s="809"/>
      <c r="G105" s="809"/>
      <c r="H105" s="809"/>
      <c r="I105" s="809"/>
      <c r="J105" s="809"/>
      <c r="K105" s="809"/>
      <c r="L105" s="809"/>
      <c r="M105" s="809"/>
      <c r="N105" s="809"/>
      <c r="O105" s="809"/>
      <c r="P105" s="809"/>
      <c r="Q105" s="809"/>
      <c r="R105" s="809"/>
      <c r="S105" s="272">
        <v>0</v>
      </c>
    </row>
    <row r="106" spans="1:19" s="49" customFormat="1" ht="15">
      <c r="A106" s="1291" t="s">
        <v>1059</v>
      </c>
      <c r="B106" s="294"/>
      <c r="C106" s="1290"/>
      <c r="D106" s="795"/>
      <c r="E106" s="284"/>
      <c r="F106" s="809"/>
      <c r="G106" s="809"/>
      <c r="H106" s="809"/>
      <c r="I106" s="809"/>
      <c r="J106" s="809"/>
      <c r="K106" s="809"/>
      <c r="L106" s="809"/>
      <c r="M106" s="809"/>
      <c r="N106" s="809"/>
      <c r="O106" s="809"/>
      <c r="P106" s="809"/>
      <c r="Q106" s="809"/>
      <c r="R106" s="809"/>
      <c r="S106" s="272">
        <v>0</v>
      </c>
    </row>
    <row r="107" spans="1:19" s="49" customFormat="1" ht="15">
      <c r="A107" s="295" t="s">
        <v>126</v>
      </c>
      <c r="B107" s="294"/>
      <c r="C107" s="1290"/>
      <c r="D107" s="795"/>
      <c r="E107" s="284"/>
      <c r="F107" s="785"/>
      <c r="G107" s="785"/>
      <c r="H107" s="785"/>
      <c r="I107" s="785"/>
      <c r="J107" s="785"/>
      <c r="K107" s="785"/>
      <c r="L107" s="785"/>
      <c r="M107" s="785"/>
      <c r="N107" s="785"/>
      <c r="O107" s="785"/>
      <c r="P107" s="785"/>
      <c r="Q107" s="785"/>
      <c r="R107" s="785"/>
      <c r="S107" s="785"/>
    </row>
    <row r="108" spans="1:19" s="49" customFormat="1" ht="16.5" thickBot="1">
      <c r="A108" s="1290"/>
      <c r="B108" s="287"/>
      <c r="C108" s="284"/>
      <c r="D108" s="287"/>
      <c r="E108" s="284"/>
      <c r="F108" s="297">
        <f t="shared" ref="F108" si="24">SUM(F103:F107)</f>
        <v>0</v>
      </c>
      <c r="G108" s="297">
        <f t="shared" ref="G108:Q108" si="25">SUM(G103:G107)</f>
        <v>0</v>
      </c>
      <c r="H108" s="297">
        <f t="shared" si="25"/>
        <v>0</v>
      </c>
      <c r="I108" s="297">
        <f t="shared" si="25"/>
        <v>0</v>
      </c>
      <c r="J108" s="297">
        <f t="shared" si="25"/>
        <v>0</v>
      </c>
      <c r="K108" s="297">
        <f t="shared" si="25"/>
        <v>0</v>
      </c>
      <c r="L108" s="297">
        <f t="shared" si="25"/>
        <v>0</v>
      </c>
      <c r="M108" s="297">
        <f t="shared" si="25"/>
        <v>0</v>
      </c>
      <c r="N108" s="297">
        <f t="shared" si="25"/>
        <v>0</v>
      </c>
      <c r="O108" s="297">
        <f t="shared" si="25"/>
        <v>0</v>
      </c>
      <c r="P108" s="297">
        <f t="shared" si="25"/>
        <v>0</v>
      </c>
      <c r="Q108" s="297">
        <f t="shared" si="25"/>
        <v>0</v>
      </c>
      <c r="R108" s="297">
        <f t="shared" ref="R108" si="26">SUM(R103:R107)</f>
        <v>0</v>
      </c>
      <c r="S108" s="297">
        <f t="shared" ref="S108" si="27">SUM(S103:S107)</f>
        <v>0</v>
      </c>
    </row>
    <row r="109" spans="1:19" s="49" customFormat="1" ht="15">
      <c r="A109" s="1290"/>
      <c r="B109" s="284"/>
      <c r="C109" s="284"/>
      <c r="D109" s="284"/>
      <c r="E109" s="284"/>
      <c r="F109" s="298"/>
      <c r="G109" s="298"/>
      <c r="H109" s="298"/>
      <c r="I109" s="298"/>
      <c r="J109" s="298"/>
      <c r="K109" s="298"/>
      <c r="L109" s="298"/>
      <c r="M109" s="298"/>
      <c r="N109" s="298"/>
      <c r="O109" s="298"/>
      <c r="P109" s="298"/>
      <c r="Q109" s="298"/>
      <c r="R109" s="298"/>
    </row>
    <row r="110" spans="1:19" s="49" customFormat="1" ht="15">
      <c r="A110" s="1290">
        <v>14</v>
      </c>
      <c r="B110" s="287"/>
      <c r="C110" s="284"/>
      <c r="D110" s="287"/>
      <c r="E110" s="284"/>
      <c r="F110" s="298"/>
      <c r="G110" s="298"/>
      <c r="H110" s="298"/>
      <c r="I110" s="298"/>
      <c r="J110" s="298"/>
      <c r="K110" s="298"/>
      <c r="L110" s="298"/>
      <c r="M110" s="298"/>
      <c r="N110" s="298"/>
      <c r="O110" s="298"/>
      <c r="P110" s="298"/>
      <c r="Q110" s="298"/>
      <c r="R110" s="298"/>
    </row>
    <row r="111" spans="1:19" s="49" customFormat="1" ht="15">
      <c r="A111" s="1290" t="s">
        <v>1173</v>
      </c>
      <c r="B111" s="294"/>
      <c r="C111" s="284"/>
      <c r="D111" s="296"/>
      <c r="E111" s="284"/>
      <c r="F111" s="765"/>
      <c r="G111" s="765"/>
      <c r="H111" s="765"/>
      <c r="I111" s="765"/>
      <c r="J111" s="765"/>
      <c r="K111" s="765"/>
      <c r="L111" s="765"/>
      <c r="M111" s="765"/>
      <c r="N111" s="765"/>
      <c r="O111" s="765"/>
      <c r="P111" s="765"/>
      <c r="Q111" s="765"/>
      <c r="R111" s="765"/>
      <c r="S111" s="765"/>
    </row>
    <row r="112" spans="1:19" s="49" customFormat="1" ht="15">
      <c r="A112" s="295" t="s">
        <v>126</v>
      </c>
      <c r="B112" s="294"/>
      <c r="C112" s="1290"/>
      <c r="D112" s="296"/>
      <c r="E112" s="284"/>
      <c r="F112" s="785"/>
      <c r="G112" s="785"/>
      <c r="H112" s="785"/>
      <c r="I112" s="785"/>
      <c r="J112" s="785"/>
      <c r="K112" s="785"/>
      <c r="L112" s="785"/>
      <c r="M112" s="785"/>
      <c r="N112" s="785"/>
      <c r="O112" s="785"/>
      <c r="P112" s="785"/>
      <c r="Q112" s="785"/>
      <c r="R112" s="785"/>
      <c r="S112" s="785"/>
    </row>
    <row r="113" spans="1:20" s="49" customFormat="1" ht="16.5" thickBot="1">
      <c r="A113" s="1290"/>
      <c r="B113" s="287"/>
      <c r="C113" s="284"/>
      <c r="D113" s="287"/>
      <c r="E113" s="284"/>
      <c r="F113" s="297">
        <f t="shared" ref="F113:R113" si="28">SUM(F111:F112)</f>
        <v>0</v>
      </c>
      <c r="G113" s="297">
        <f t="shared" si="28"/>
        <v>0</v>
      </c>
      <c r="H113" s="297">
        <f t="shared" si="28"/>
        <v>0</v>
      </c>
      <c r="I113" s="297">
        <f t="shared" si="28"/>
        <v>0</v>
      </c>
      <c r="J113" s="297">
        <f t="shared" si="28"/>
        <v>0</v>
      </c>
      <c r="K113" s="297">
        <f t="shared" si="28"/>
        <v>0</v>
      </c>
      <c r="L113" s="297">
        <f t="shared" si="28"/>
        <v>0</v>
      </c>
      <c r="M113" s="297">
        <f t="shared" si="28"/>
        <v>0</v>
      </c>
      <c r="N113" s="297">
        <f t="shared" si="28"/>
        <v>0</v>
      </c>
      <c r="O113" s="297">
        <f t="shared" si="28"/>
        <v>0</v>
      </c>
      <c r="P113" s="297">
        <f t="shared" si="28"/>
        <v>0</v>
      </c>
      <c r="Q113" s="297">
        <f t="shared" si="28"/>
        <v>0</v>
      </c>
      <c r="R113" s="297">
        <f t="shared" si="28"/>
        <v>0</v>
      </c>
      <c r="S113" s="297">
        <f t="shared" ref="S113" si="29">SUM(S111:S112)</f>
        <v>0</v>
      </c>
    </row>
    <row r="114" spans="1:20" s="49" customFormat="1" ht="15">
      <c r="A114" s="1290"/>
      <c r="B114" s="284"/>
      <c r="C114" s="284"/>
      <c r="D114" s="284"/>
      <c r="E114" s="284"/>
      <c r="F114" s="298"/>
      <c r="G114" s="298"/>
      <c r="H114" s="298"/>
      <c r="I114" s="298"/>
      <c r="J114" s="298"/>
      <c r="K114" s="298"/>
      <c r="L114" s="298"/>
      <c r="M114" s="298"/>
      <c r="N114" s="298"/>
      <c r="O114" s="298"/>
      <c r="P114" s="298"/>
      <c r="Q114" s="298"/>
      <c r="R114" s="298"/>
      <c r="S114" s="298"/>
    </row>
    <row r="115" spans="1:20" s="49" customFormat="1" ht="15">
      <c r="A115" s="1290"/>
      <c r="B115" s="284"/>
      <c r="C115" s="284"/>
      <c r="D115" s="284"/>
      <c r="E115" s="284"/>
      <c r="F115" s="298"/>
      <c r="G115" s="298"/>
      <c r="H115" s="298"/>
      <c r="I115" s="298"/>
      <c r="J115" s="298"/>
      <c r="K115" s="298"/>
      <c r="L115" s="298"/>
      <c r="M115" s="298"/>
      <c r="N115" s="298"/>
      <c r="O115" s="298"/>
      <c r="P115" s="298"/>
      <c r="Q115" s="298"/>
      <c r="R115" s="298"/>
      <c r="S115" s="298"/>
    </row>
    <row r="116" spans="1:20" s="49" customFormat="1" ht="16.5" thickBot="1">
      <c r="A116" s="1290">
        <v>15</v>
      </c>
      <c r="B116" s="285" t="s">
        <v>138</v>
      </c>
      <c r="C116" s="302"/>
      <c r="D116" s="302"/>
      <c r="E116" s="302"/>
      <c r="F116" s="297">
        <f t="shared" ref="F116:R116" si="30">+F78+F90+F95+F100+F108+F113</f>
        <v>0</v>
      </c>
      <c r="G116" s="297">
        <f t="shared" si="30"/>
        <v>0</v>
      </c>
      <c r="H116" s="297">
        <f t="shared" si="30"/>
        <v>0</v>
      </c>
      <c r="I116" s="297">
        <f t="shared" si="30"/>
        <v>0</v>
      </c>
      <c r="J116" s="297">
        <f t="shared" si="30"/>
        <v>0</v>
      </c>
      <c r="K116" s="297">
        <f t="shared" si="30"/>
        <v>0</v>
      </c>
      <c r="L116" s="297">
        <f t="shared" si="30"/>
        <v>0</v>
      </c>
      <c r="M116" s="297">
        <f t="shared" si="30"/>
        <v>0</v>
      </c>
      <c r="N116" s="297">
        <f t="shared" si="30"/>
        <v>0</v>
      </c>
      <c r="O116" s="297">
        <f t="shared" si="30"/>
        <v>0</v>
      </c>
      <c r="P116" s="297">
        <f t="shared" si="30"/>
        <v>0</v>
      </c>
      <c r="Q116" s="297">
        <f t="shared" si="30"/>
        <v>0</v>
      </c>
      <c r="R116" s="297">
        <f t="shared" si="30"/>
        <v>0</v>
      </c>
      <c r="S116" s="297">
        <f>+S78+S90+S95+S100+S108+S113</f>
        <v>0</v>
      </c>
    </row>
    <row r="117" spans="1:20" s="49" customFormat="1" ht="15">
      <c r="A117" s="1290"/>
      <c r="B117" s="284"/>
      <c r="C117" s="284"/>
      <c r="D117" s="284"/>
      <c r="E117" s="284"/>
      <c r="F117" s="298"/>
      <c r="G117" s="298"/>
      <c r="H117" s="298"/>
      <c r="I117" s="298"/>
      <c r="J117" s="298"/>
      <c r="K117" s="298"/>
      <c r="L117" s="298"/>
      <c r="M117" s="298"/>
      <c r="N117" s="298"/>
      <c r="O117" s="298"/>
      <c r="P117" s="298"/>
      <c r="Q117" s="298"/>
      <c r="R117" s="298"/>
      <c r="S117" s="298"/>
    </row>
    <row r="118" spans="1:20" s="49" customFormat="1" ht="15.75">
      <c r="A118" s="1290">
        <v>16</v>
      </c>
      <c r="B118" s="306" t="s">
        <v>1526</v>
      </c>
      <c r="C118" s="284"/>
      <c r="D118" s="284"/>
      <c r="E118" s="284"/>
      <c r="F118" s="307">
        <f>(F116-F108)</f>
        <v>0</v>
      </c>
      <c r="G118" s="307">
        <f t="shared" ref="G118:R118" si="31">(G116-G108)</f>
        <v>0</v>
      </c>
      <c r="H118" s="307">
        <f t="shared" si="31"/>
        <v>0</v>
      </c>
      <c r="I118" s="307">
        <f t="shared" si="31"/>
        <v>0</v>
      </c>
      <c r="J118" s="307">
        <f t="shared" si="31"/>
        <v>0</v>
      </c>
      <c r="K118" s="307">
        <f t="shared" si="31"/>
        <v>0</v>
      </c>
      <c r="L118" s="307">
        <f t="shared" si="31"/>
        <v>0</v>
      </c>
      <c r="M118" s="307">
        <f t="shared" si="31"/>
        <v>0</v>
      </c>
      <c r="N118" s="307">
        <f t="shared" si="31"/>
        <v>0</v>
      </c>
      <c r="O118" s="307">
        <f t="shared" si="31"/>
        <v>0</v>
      </c>
      <c r="P118" s="307">
        <f t="shared" si="31"/>
        <v>0</v>
      </c>
      <c r="Q118" s="307">
        <f t="shared" si="31"/>
        <v>0</v>
      </c>
      <c r="R118" s="307">
        <f t="shared" si="31"/>
        <v>0</v>
      </c>
      <c r="S118" s="307">
        <f>+S116-S108</f>
        <v>0</v>
      </c>
    </row>
    <row r="119" spans="1:20" s="49" customFormat="1" ht="15.75">
      <c r="A119" s="1290"/>
      <c r="B119" s="306"/>
      <c r="C119" s="284"/>
      <c r="D119" s="284"/>
      <c r="E119" s="284"/>
      <c r="F119" s="307"/>
      <c r="G119" s="307"/>
      <c r="H119" s="307"/>
      <c r="I119" s="307"/>
      <c r="J119" s="307"/>
      <c r="K119" s="307"/>
      <c r="L119" s="307"/>
      <c r="M119" s="307"/>
      <c r="N119" s="307"/>
      <c r="O119" s="307"/>
      <c r="P119" s="307"/>
      <c r="Q119" s="307"/>
      <c r="R119" s="307"/>
      <c r="S119" s="307"/>
    </row>
    <row r="120" spans="1:20" s="49" customFormat="1" ht="15.75">
      <c r="A120" s="1291"/>
      <c r="B120" s="264"/>
      <c r="D120" s="276"/>
      <c r="E120" s="276"/>
      <c r="F120" s="276"/>
      <c r="G120" s="276"/>
      <c r="H120" s="276"/>
      <c r="I120" s="276"/>
      <c r="J120" s="276"/>
      <c r="K120" s="276"/>
      <c r="L120" s="276"/>
      <c r="M120" s="276"/>
      <c r="N120" s="276"/>
      <c r="O120" s="276"/>
      <c r="P120" s="276"/>
      <c r="Q120" s="276"/>
    </row>
    <row r="121" spans="1:20" s="10" customFormat="1" ht="15.75">
      <c r="A121" s="13"/>
      <c r="B121" s="1062" t="s">
        <v>370</v>
      </c>
      <c r="T121" s="831"/>
    </row>
    <row r="122" spans="1:20" s="10" customFormat="1" ht="15.75">
      <c r="A122" s="13"/>
      <c r="B122" s="1327" t="s">
        <v>1913</v>
      </c>
      <c r="C122" s="1326"/>
      <c r="D122" s="903"/>
      <c r="E122" s="903"/>
      <c r="F122" s="903"/>
      <c r="G122" s="903"/>
      <c r="H122" s="903"/>
      <c r="I122" s="903"/>
      <c r="J122" s="903"/>
      <c r="K122" s="903"/>
      <c r="L122" s="903"/>
      <c r="M122" s="903"/>
      <c r="N122" s="903"/>
      <c r="O122" s="903"/>
      <c r="P122" s="903"/>
      <c r="Q122" s="903"/>
      <c r="R122" s="903"/>
      <c r="S122" s="903"/>
      <c r="T122" s="904"/>
    </row>
    <row r="123" spans="1:20" s="17" customFormat="1" ht="15.75">
      <c r="A123" s="13"/>
      <c r="B123" s="903" t="s">
        <v>126</v>
      </c>
      <c r="C123" s="1326"/>
      <c r="D123" s="903"/>
      <c r="E123" s="903"/>
      <c r="F123" s="903"/>
      <c r="G123" s="903"/>
      <c r="H123" s="903"/>
      <c r="I123" s="903"/>
      <c r="J123" s="903"/>
      <c r="K123" s="903"/>
      <c r="L123" s="903"/>
      <c r="M123" s="903"/>
      <c r="N123" s="903"/>
      <c r="O123" s="903"/>
      <c r="P123" s="903"/>
      <c r="Q123" s="903"/>
      <c r="R123" s="903"/>
      <c r="S123" s="903"/>
      <c r="T123" s="904"/>
    </row>
    <row r="124" spans="1:20" s="49" customFormat="1" ht="15.75">
      <c r="A124" s="1290"/>
      <c r="B124" s="302"/>
      <c r="C124" s="284"/>
      <c r="D124" s="284"/>
      <c r="E124" s="284"/>
      <c r="F124" s="301"/>
      <c r="G124" s="284"/>
      <c r="H124" s="301"/>
      <c r="I124" s="284"/>
      <c r="J124" s="284"/>
      <c r="K124" s="284"/>
      <c r="L124" s="301"/>
    </row>
  </sheetData>
  <mergeCells count="9">
    <mergeCell ref="F66:S66"/>
    <mergeCell ref="S68:S69"/>
    <mergeCell ref="B8:S8"/>
    <mergeCell ref="A3:S3"/>
    <mergeCell ref="A4:S4"/>
    <mergeCell ref="B7:S7"/>
    <mergeCell ref="S13:S14"/>
    <mergeCell ref="F11:S11"/>
    <mergeCell ref="A5:S5"/>
  </mergeCells>
  <printOptions horizontalCentered="1"/>
  <pageMargins left="0.25" right="0.25" top="0.25" bottom="0.25" header="0.3" footer="0.3"/>
  <pageSetup scale="30"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6">
    <tabColor rgb="FF0070C0"/>
    <pageSetUpPr fitToPage="1"/>
  </sheetPr>
  <dimension ref="A1:N53"/>
  <sheetViews>
    <sheetView view="pageBreakPreview" zoomScale="80" zoomScaleNormal="100" zoomScaleSheetLayoutView="80" workbookViewId="0">
      <selection activeCell="E46" sqref="E46"/>
    </sheetView>
  </sheetViews>
  <sheetFormatPr defaultRowHeight="12.75"/>
  <cols>
    <col min="1" max="1" width="8.5" style="233" customWidth="1"/>
    <col min="2" max="2" width="50.75" style="47" customWidth="1"/>
    <col min="3" max="3" width="2.375" style="47" customWidth="1"/>
    <col min="4" max="4" width="1.75" style="47" customWidth="1"/>
    <col min="5" max="5" width="16.5" style="47" customWidth="1"/>
    <col min="6" max="6" width="18.375" style="47" bestFit="1" customWidth="1"/>
    <col min="7" max="7" width="17.75" style="47" bestFit="1" customWidth="1"/>
    <col min="8" max="8" width="15.75" style="47" customWidth="1"/>
    <col min="9" max="9" width="3.375" style="47" customWidth="1"/>
    <col min="10" max="245" width="9" style="47"/>
    <col min="246" max="246" width="11.375" style="47" bestFit="1" customWidth="1"/>
    <col min="247" max="247" width="1.75" style="47" customWidth="1"/>
    <col min="248" max="248" width="42.375" style="47" bestFit="1" customWidth="1"/>
    <col min="249" max="249" width="2.75" style="47" customWidth="1"/>
    <col min="250" max="250" width="11" style="47" bestFit="1" customWidth="1"/>
    <col min="251" max="251" width="2.75" style="47" customWidth="1"/>
    <col min="252" max="252" width="12.125" style="47" bestFit="1" customWidth="1"/>
    <col min="253" max="253" width="2.375" style="47" customWidth="1"/>
    <col min="254" max="254" width="11.25" style="47" bestFit="1" customWidth="1"/>
    <col min="255" max="255" width="2.75" style="47" customWidth="1"/>
    <col min="256" max="256" width="11.375" style="47" bestFit="1" customWidth="1"/>
    <col min="257" max="257" width="2.375" style="47" customWidth="1"/>
    <col min="258" max="258" width="11" style="47" bestFit="1" customWidth="1"/>
    <col min="259" max="259" width="3.375" style="47" customWidth="1"/>
    <col min="260" max="260" width="10.75" style="47" bestFit="1" customWidth="1"/>
    <col min="261" max="261" width="3.125" style="47" customWidth="1"/>
    <col min="262" max="262" width="11.25" style="47" bestFit="1" customWidth="1"/>
    <col min="263" max="263" width="2.375" style="47" customWidth="1"/>
    <col min="264" max="264" width="11.375" style="47" bestFit="1" customWidth="1"/>
    <col min="265" max="265" width="9.75" style="47" bestFit="1" customWidth="1"/>
    <col min="266" max="501" width="9" style="47"/>
    <col min="502" max="502" width="11.375" style="47" bestFit="1" customWidth="1"/>
    <col min="503" max="503" width="1.75" style="47" customWidth="1"/>
    <col min="504" max="504" width="42.375" style="47" bestFit="1" customWidth="1"/>
    <col min="505" max="505" width="2.75" style="47" customWidth="1"/>
    <col min="506" max="506" width="11" style="47" bestFit="1" customWidth="1"/>
    <col min="507" max="507" width="2.75" style="47" customWidth="1"/>
    <col min="508" max="508" width="12.125" style="47" bestFit="1" customWidth="1"/>
    <col min="509" max="509" width="2.375" style="47" customWidth="1"/>
    <col min="510" max="510" width="11.25" style="47" bestFit="1" customWidth="1"/>
    <col min="511" max="511" width="2.75" style="47" customWidth="1"/>
    <col min="512" max="512" width="11.375" style="47" bestFit="1" customWidth="1"/>
    <col min="513" max="513" width="2.375" style="47" customWidth="1"/>
    <col min="514" max="514" width="11" style="47" bestFit="1" customWidth="1"/>
    <col min="515" max="515" width="3.375" style="47" customWidth="1"/>
    <col min="516" max="516" width="10.75" style="47" bestFit="1" customWidth="1"/>
    <col min="517" max="517" width="3.125" style="47" customWidth="1"/>
    <col min="518" max="518" width="11.25" style="47" bestFit="1" customWidth="1"/>
    <col min="519" max="519" width="2.375" style="47" customWidth="1"/>
    <col min="520" max="520" width="11.375" style="47" bestFit="1" customWidth="1"/>
    <col min="521" max="521" width="9.75" style="47" bestFit="1" customWidth="1"/>
    <col min="522" max="757" width="9" style="47"/>
    <col min="758" max="758" width="11.375" style="47" bestFit="1" customWidth="1"/>
    <col min="759" max="759" width="1.75" style="47" customWidth="1"/>
    <col min="760" max="760" width="42.375" style="47" bestFit="1" customWidth="1"/>
    <col min="761" max="761" width="2.75" style="47" customWidth="1"/>
    <col min="762" max="762" width="11" style="47" bestFit="1" customWidth="1"/>
    <col min="763" max="763" width="2.75" style="47" customWidth="1"/>
    <col min="764" max="764" width="12.125" style="47" bestFit="1" customWidth="1"/>
    <col min="765" max="765" width="2.375" style="47" customWidth="1"/>
    <col min="766" max="766" width="11.25" style="47" bestFit="1" customWidth="1"/>
    <col min="767" max="767" width="2.75" style="47" customWidth="1"/>
    <col min="768" max="768" width="11.375" style="47" bestFit="1" customWidth="1"/>
    <col min="769" max="769" width="2.375" style="47" customWidth="1"/>
    <col min="770" max="770" width="11" style="47" bestFit="1" customWidth="1"/>
    <col min="771" max="771" width="3.375" style="47" customWidth="1"/>
    <col min="772" max="772" width="10.75" style="47" bestFit="1" customWidth="1"/>
    <col min="773" max="773" width="3.125" style="47" customWidth="1"/>
    <col min="774" max="774" width="11.25" style="47" bestFit="1" customWidth="1"/>
    <col min="775" max="775" width="2.375" style="47" customWidth="1"/>
    <col min="776" max="776" width="11.375" style="47" bestFit="1" customWidth="1"/>
    <col min="777" max="777" width="9.75" style="47" bestFit="1" customWidth="1"/>
    <col min="778" max="1013" width="9" style="47"/>
    <col min="1014" max="1014" width="11.375" style="47" bestFit="1" customWidth="1"/>
    <col min="1015" max="1015" width="1.75" style="47" customWidth="1"/>
    <col min="1016" max="1016" width="42.375" style="47" bestFit="1" customWidth="1"/>
    <col min="1017" max="1017" width="2.75" style="47" customWidth="1"/>
    <col min="1018" max="1018" width="11" style="47" bestFit="1" customWidth="1"/>
    <col min="1019" max="1019" width="2.75" style="47" customWidth="1"/>
    <col min="1020" max="1020" width="12.125" style="47" bestFit="1" customWidth="1"/>
    <col min="1021" max="1021" width="2.375" style="47" customWidth="1"/>
    <col min="1022" max="1022" width="11.25" style="47" bestFit="1" customWidth="1"/>
    <col min="1023" max="1023" width="2.75" style="47" customWidth="1"/>
    <col min="1024" max="1024" width="11.375" style="47" bestFit="1" customWidth="1"/>
    <col min="1025" max="1025" width="2.375" style="47" customWidth="1"/>
    <col min="1026" max="1026" width="11" style="47" bestFit="1" customWidth="1"/>
    <col min="1027" max="1027" width="3.375" style="47" customWidth="1"/>
    <col min="1028" max="1028" width="10.75" style="47" bestFit="1" customWidth="1"/>
    <col min="1029" max="1029" width="3.125" style="47" customWidth="1"/>
    <col min="1030" max="1030" width="11.25" style="47" bestFit="1" customWidth="1"/>
    <col min="1031" max="1031" width="2.375" style="47" customWidth="1"/>
    <col min="1032" max="1032" width="11.375" style="47" bestFit="1" customWidth="1"/>
    <col min="1033" max="1033" width="9.75" style="47" bestFit="1" customWidth="1"/>
    <col min="1034" max="1269" width="9" style="47"/>
    <col min="1270" max="1270" width="11.375" style="47" bestFit="1" customWidth="1"/>
    <col min="1271" max="1271" width="1.75" style="47" customWidth="1"/>
    <col min="1272" max="1272" width="42.375" style="47" bestFit="1" customWidth="1"/>
    <col min="1273" max="1273" width="2.75" style="47" customWidth="1"/>
    <col min="1274" max="1274" width="11" style="47" bestFit="1" customWidth="1"/>
    <col min="1275" max="1275" width="2.75" style="47" customWidth="1"/>
    <col min="1276" max="1276" width="12.125" style="47" bestFit="1" customWidth="1"/>
    <col min="1277" max="1277" width="2.375" style="47" customWidth="1"/>
    <col min="1278" max="1278" width="11.25" style="47" bestFit="1" customWidth="1"/>
    <col min="1279" max="1279" width="2.75" style="47" customWidth="1"/>
    <col min="1280" max="1280" width="11.375" style="47" bestFit="1" customWidth="1"/>
    <col min="1281" max="1281" width="2.375" style="47" customWidth="1"/>
    <col min="1282" max="1282" width="11" style="47" bestFit="1" customWidth="1"/>
    <col min="1283" max="1283" width="3.375" style="47" customWidth="1"/>
    <col min="1284" max="1284" width="10.75" style="47" bestFit="1" customWidth="1"/>
    <col min="1285" max="1285" width="3.125" style="47" customWidth="1"/>
    <col min="1286" max="1286" width="11.25" style="47" bestFit="1" customWidth="1"/>
    <col min="1287" max="1287" width="2.375" style="47" customWidth="1"/>
    <col min="1288" max="1288" width="11.375" style="47" bestFit="1" customWidth="1"/>
    <col min="1289" max="1289" width="9.75" style="47" bestFit="1" customWidth="1"/>
    <col min="1290" max="1525" width="9" style="47"/>
    <col min="1526" max="1526" width="11.375" style="47" bestFit="1" customWidth="1"/>
    <col min="1527" max="1527" width="1.75" style="47" customWidth="1"/>
    <col min="1528" max="1528" width="42.375" style="47" bestFit="1" customWidth="1"/>
    <col min="1529" max="1529" width="2.75" style="47" customWidth="1"/>
    <col min="1530" max="1530" width="11" style="47" bestFit="1" customWidth="1"/>
    <col min="1531" max="1531" width="2.75" style="47" customWidth="1"/>
    <col min="1532" max="1532" width="12.125" style="47" bestFit="1" customWidth="1"/>
    <col min="1533" max="1533" width="2.375" style="47" customWidth="1"/>
    <col min="1534" max="1534" width="11.25" style="47" bestFit="1" customWidth="1"/>
    <col min="1535" max="1535" width="2.75" style="47" customWidth="1"/>
    <col min="1536" max="1536" width="11.375" style="47" bestFit="1" customWidth="1"/>
    <col min="1537" max="1537" width="2.375" style="47" customWidth="1"/>
    <col min="1538" max="1538" width="11" style="47" bestFit="1" customWidth="1"/>
    <col min="1539" max="1539" width="3.375" style="47" customWidth="1"/>
    <col min="1540" max="1540" width="10.75" style="47" bestFit="1" customWidth="1"/>
    <col min="1541" max="1541" width="3.125" style="47" customWidth="1"/>
    <col min="1542" max="1542" width="11.25" style="47" bestFit="1" customWidth="1"/>
    <col min="1543" max="1543" width="2.375" style="47" customWidth="1"/>
    <col min="1544" max="1544" width="11.375" style="47" bestFit="1" customWidth="1"/>
    <col min="1545" max="1545" width="9.75" style="47" bestFit="1" customWidth="1"/>
    <col min="1546" max="1781" width="9" style="47"/>
    <col min="1782" max="1782" width="11.375" style="47" bestFit="1" customWidth="1"/>
    <col min="1783" max="1783" width="1.75" style="47" customWidth="1"/>
    <col min="1784" max="1784" width="42.375" style="47" bestFit="1" customWidth="1"/>
    <col min="1785" max="1785" width="2.75" style="47" customWidth="1"/>
    <col min="1786" max="1786" width="11" style="47" bestFit="1" customWidth="1"/>
    <col min="1787" max="1787" width="2.75" style="47" customWidth="1"/>
    <col min="1788" max="1788" width="12.125" style="47" bestFit="1" customWidth="1"/>
    <col min="1789" max="1789" width="2.375" style="47" customWidth="1"/>
    <col min="1790" max="1790" width="11.25" style="47" bestFit="1" customWidth="1"/>
    <col min="1791" max="1791" width="2.75" style="47" customWidth="1"/>
    <col min="1792" max="1792" width="11.375" style="47" bestFit="1" customWidth="1"/>
    <col min="1793" max="1793" width="2.375" style="47" customWidth="1"/>
    <col min="1794" max="1794" width="11" style="47" bestFit="1" customWidth="1"/>
    <col min="1795" max="1795" width="3.375" style="47" customWidth="1"/>
    <col min="1796" max="1796" width="10.75" style="47" bestFit="1" customWidth="1"/>
    <col min="1797" max="1797" width="3.125" style="47" customWidth="1"/>
    <col min="1798" max="1798" width="11.25" style="47" bestFit="1" customWidth="1"/>
    <col min="1799" max="1799" width="2.375" style="47" customWidth="1"/>
    <col min="1800" max="1800" width="11.375" style="47" bestFit="1" customWidth="1"/>
    <col min="1801" max="1801" width="9.75" style="47" bestFit="1" customWidth="1"/>
    <col min="1802" max="2037" width="9" style="47"/>
    <col min="2038" max="2038" width="11.375" style="47" bestFit="1" customWidth="1"/>
    <col min="2039" max="2039" width="1.75" style="47" customWidth="1"/>
    <col min="2040" max="2040" width="42.375" style="47" bestFit="1" customWidth="1"/>
    <col min="2041" max="2041" width="2.75" style="47" customWidth="1"/>
    <col min="2042" max="2042" width="11" style="47" bestFit="1" customWidth="1"/>
    <col min="2043" max="2043" width="2.75" style="47" customWidth="1"/>
    <col min="2044" max="2044" width="12.125" style="47" bestFit="1" customWidth="1"/>
    <col min="2045" max="2045" width="2.375" style="47" customWidth="1"/>
    <col min="2046" max="2046" width="11.25" style="47" bestFit="1" customWidth="1"/>
    <col min="2047" max="2047" width="2.75" style="47" customWidth="1"/>
    <col min="2048" max="2048" width="11.375" style="47" bestFit="1" customWidth="1"/>
    <col min="2049" max="2049" width="2.375" style="47" customWidth="1"/>
    <col min="2050" max="2050" width="11" style="47" bestFit="1" customWidth="1"/>
    <col min="2051" max="2051" width="3.375" style="47" customWidth="1"/>
    <col min="2052" max="2052" width="10.75" style="47" bestFit="1" customWidth="1"/>
    <col min="2053" max="2053" width="3.125" style="47" customWidth="1"/>
    <col min="2054" max="2054" width="11.25" style="47" bestFit="1" customWidth="1"/>
    <col min="2055" max="2055" width="2.375" style="47" customWidth="1"/>
    <col min="2056" max="2056" width="11.375" style="47" bestFit="1" customWidth="1"/>
    <col min="2057" max="2057" width="9.75" style="47" bestFit="1" customWidth="1"/>
    <col min="2058" max="2293" width="9" style="47"/>
    <col min="2294" max="2294" width="11.375" style="47" bestFit="1" customWidth="1"/>
    <col min="2295" max="2295" width="1.75" style="47" customWidth="1"/>
    <col min="2296" max="2296" width="42.375" style="47" bestFit="1" customWidth="1"/>
    <col min="2297" max="2297" width="2.75" style="47" customWidth="1"/>
    <col min="2298" max="2298" width="11" style="47" bestFit="1" customWidth="1"/>
    <col min="2299" max="2299" width="2.75" style="47" customWidth="1"/>
    <col min="2300" max="2300" width="12.125" style="47" bestFit="1" customWidth="1"/>
    <col min="2301" max="2301" width="2.375" style="47" customWidth="1"/>
    <col min="2302" max="2302" width="11.25" style="47" bestFit="1" customWidth="1"/>
    <col min="2303" max="2303" width="2.75" style="47" customWidth="1"/>
    <col min="2304" max="2304" width="11.375" style="47" bestFit="1" customWidth="1"/>
    <col min="2305" max="2305" width="2.375" style="47" customWidth="1"/>
    <col min="2306" max="2306" width="11" style="47" bestFit="1" customWidth="1"/>
    <col min="2307" max="2307" width="3.375" style="47" customWidth="1"/>
    <col min="2308" max="2308" width="10.75" style="47" bestFit="1" customWidth="1"/>
    <col min="2309" max="2309" width="3.125" style="47" customWidth="1"/>
    <col min="2310" max="2310" width="11.25" style="47" bestFit="1" customWidth="1"/>
    <col min="2311" max="2311" width="2.375" style="47" customWidth="1"/>
    <col min="2312" max="2312" width="11.375" style="47" bestFit="1" customWidth="1"/>
    <col min="2313" max="2313" width="9.75" style="47" bestFit="1" customWidth="1"/>
    <col min="2314" max="2549" width="9" style="47"/>
    <col min="2550" max="2550" width="11.375" style="47" bestFit="1" customWidth="1"/>
    <col min="2551" max="2551" width="1.75" style="47" customWidth="1"/>
    <col min="2552" max="2552" width="42.375" style="47" bestFit="1" customWidth="1"/>
    <col min="2553" max="2553" width="2.75" style="47" customWidth="1"/>
    <col min="2554" max="2554" width="11" style="47" bestFit="1" customWidth="1"/>
    <col min="2555" max="2555" width="2.75" style="47" customWidth="1"/>
    <col min="2556" max="2556" width="12.125" style="47" bestFit="1" customWidth="1"/>
    <col min="2557" max="2557" width="2.375" style="47" customWidth="1"/>
    <col min="2558" max="2558" width="11.25" style="47" bestFit="1" customWidth="1"/>
    <col min="2559" max="2559" width="2.75" style="47" customWidth="1"/>
    <col min="2560" max="2560" width="11.375" style="47" bestFit="1" customWidth="1"/>
    <col min="2561" max="2561" width="2.375" style="47" customWidth="1"/>
    <col min="2562" max="2562" width="11" style="47" bestFit="1" customWidth="1"/>
    <col min="2563" max="2563" width="3.375" style="47" customWidth="1"/>
    <col min="2564" max="2564" width="10.75" style="47" bestFit="1" customWidth="1"/>
    <col min="2565" max="2565" width="3.125" style="47" customWidth="1"/>
    <col min="2566" max="2566" width="11.25" style="47" bestFit="1" customWidth="1"/>
    <col min="2567" max="2567" width="2.375" style="47" customWidth="1"/>
    <col min="2568" max="2568" width="11.375" style="47" bestFit="1" customWidth="1"/>
    <col min="2569" max="2569" width="9.75" style="47" bestFit="1" customWidth="1"/>
    <col min="2570" max="2805" width="9" style="47"/>
    <col min="2806" max="2806" width="11.375" style="47" bestFit="1" customWidth="1"/>
    <col min="2807" max="2807" width="1.75" style="47" customWidth="1"/>
    <col min="2808" max="2808" width="42.375" style="47" bestFit="1" customWidth="1"/>
    <col min="2809" max="2809" width="2.75" style="47" customWidth="1"/>
    <col min="2810" max="2810" width="11" style="47" bestFit="1" customWidth="1"/>
    <col min="2811" max="2811" width="2.75" style="47" customWidth="1"/>
    <col min="2812" max="2812" width="12.125" style="47" bestFit="1" customWidth="1"/>
    <col min="2813" max="2813" width="2.375" style="47" customWidth="1"/>
    <col min="2814" max="2814" width="11.25" style="47" bestFit="1" customWidth="1"/>
    <col min="2815" max="2815" width="2.75" style="47" customWidth="1"/>
    <col min="2816" max="2816" width="11.375" style="47" bestFit="1" customWidth="1"/>
    <col min="2817" max="2817" width="2.375" style="47" customWidth="1"/>
    <col min="2818" max="2818" width="11" style="47" bestFit="1" customWidth="1"/>
    <col min="2819" max="2819" width="3.375" style="47" customWidth="1"/>
    <col min="2820" max="2820" width="10.75" style="47" bestFit="1" customWidth="1"/>
    <col min="2821" max="2821" width="3.125" style="47" customWidth="1"/>
    <col min="2822" max="2822" width="11.25" style="47" bestFit="1" customWidth="1"/>
    <col min="2823" max="2823" width="2.375" style="47" customWidth="1"/>
    <col min="2824" max="2824" width="11.375" style="47" bestFit="1" customWidth="1"/>
    <col min="2825" max="2825" width="9.75" style="47" bestFit="1" customWidth="1"/>
    <col min="2826" max="3061" width="9" style="47"/>
    <col min="3062" max="3062" width="11.375" style="47" bestFit="1" customWidth="1"/>
    <col min="3063" max="3063" width="1.75" style="47" customWidth="1"/>
    <col min="3064" max="3064" width="42.375" style="47" bestFit="1" customWidth="1"/>
    <col min="3065" max="3065" width="2.75" style="47" customWidth="1"/>
    <col min="3066" max="3066" width="11" style="47" bestFit="1" customWidth="1"/>
    <col min="3067" max="3067" width="2.75" style="47" customWidth="1"/>
    <col min="3068" max="3068" width="12.125" style="47" bestFit="1" customWidth="1"/>
    <col min="3069" max="3069" width="2.375" style="47" customWidth="1"/>
    <col min="3070" max="3070" width="11.25" style="47" bestFit="1" customWidth="1"/>
    <col min="3071" max="3071" width="2.75" style="47" customWidth="1"/>
    <col min="3072" max="3072" width="11.375" style="47" bestFit="1" customWidth="1"/>
    <col min="3073" max="3073" width="2.375" style="47" customWidth="1"/>
    <col min="3074" max="3074" width="11" style="47" bestFit="1" customWidth="1"/>
    <col min="3075" max="3075" width="3.375" style="47" customWidth="1"/>
    <col min="3076" max="3076" width="10.75" style="47" bestFit="1" customWidth="1"/>
    <col min="3077" max="3077" width="3.125" style="47" customWidth="1"/>
    <col min="3078" max="3078" width="11.25" style="47" bestFit="1" customWidth="1"/>
    <col min="3079" max="3079" width="2.375" style="47" customWidth="1"/>
    <col min="3080" max="3080" width="11.375" style="47" bestFit="1" customWidth="1"/>
    <col min="3081" max="3081" width="9.75" style="47" bestFit="1" customWidth="1"/>
    <col min="3082" max="3317" width="9" style="47"/>
    <col min="3318" max="3318" width="11.375" style="47" bestFit="1" customWidth="1"/>
    <col min="3319" max="3319" width="1.75" style="47" customWidth="1"/>
    <col min="3320" max="3320" width="42.375" style="47" bestFit="1" customWidth="1"/>
    <col min="3321" max="3321" width="2.75" style="47" customWidth="1"/>
    <col min="3322" max="3322" width="11" style="47" bestFit="1" customWidth="1"/>
    <col min="3323" max="3323" width="2.75" style="47" customWidth="1"/>
    <col min="3324" max="3324" width="12.125" style="47" bestFit="1" customWidth="1"/>
    <col min="3325" max="3325" width="2.375" style="47" customWidth="1"/>
    <col min="3326" max="3326" width="11.25" style="47" bestFit="1" customWidth="1"/>
    <col min="3327" max="3327" width="2.75" style="47" customWidth="1"/>
    <col min="3328" max="3328" width="11.375" style="47" bestFit="1" customWidth="1"/>
    <col min="3329" max="3329" width="2.375" style="47" customWidth="1"/>
    <col min="3330" max="3330" width="11" style="47" bestFit="1" customWidth="1"/>
    <col min="3331" max="3331" width="3.375" style="47" customWidth="1"/>
    <col min="3332" max="3332" width="10.75" style="47" bestFit="1" customWidth="1"/>
    <col min="3333" max="3333" width="3.125" style="47" customWidth="1"/>
    <col min="3334" max="3334" width="11.25" style="47" bestFit="1" customWidth="1"/>
    <col min="3335" max="3335" width="2.375" style="47" customWidth="1"/>
    <col min="3336" max="3336" width="11.375" style="47" bestFit="1" customWidth="1"/>
    <col min="3337" max="3337" width="9.75" style="47" bestFit="1" customWidth="1"/>
    <col min="3338" max="3573" width="9" style="47"/>
    <col min="3574" max="3574" width="11.375" style="47" bestFit="1" customWidth="1"/>
    <col min="3575" max="3575" width="1.75" style="47" customWidth="1"/>
    <col min="3576" max="3576" width="42.375" style="47" bestFit="1" customWidth="1"/>
    <col min="3577" max="3577" width="2.75" style="47" customWidth="1"/>
    <col min="3578" max="3578" width="11" style="47" bestFit="1" customWidth="1"/>
    <col min="3579" max="3579" width="2.75" style="47" customWidth="1"/>
    <col min="3580" max="3580" width="12.125" style="47" bestFit="1" customWidth="1"/>
    <col min="3581" max="3581" width="2.375" style="47" customWidth="1"/>
    <col min="3582" max="3582" width="11.25" style="47" bestFit="1" customWidth="1"/>
    <col min="3583" max="3583" width="2.75" style="47" customWidth="1"/>
    <col min="3584" max="3584" width="11.375" style="47" bestFit="1" customWidth="1"/>
    <col min="3585" max="3585" width="2.375" style="47" customWidth="1"/>
    <col min="3586" max="3586" width="11" style="47" bestFit="1" customWidth="1"/>
    <col min="3587" max="3587" width="3.375" style="47" customWidth="1"/>
    <col min="3588" max="3588" width="10.75" style="47" bestFit="1" customWidth="1"/>
    <col min="3589" max="3589" width="3.125" style="47" customWidth="1"/>
    <col min="3590" max="3590" width="11.25" style="47" bestFit="1" customWidth="1"/>
    <col min="3591" max="3591" width="2.375" style="47" customWidth="1"/>
    <col min="3592" max="3592" width="11.375" style="47" bestFit="1" customWidth="1"/>
    <col min="3593" max="3593" width="9.75" style="47" bestFit="1" customWidth="1"/>
    <col min="3594" max="3829" width="9" style="47"/>
    <col min="3830" max="3830" width="11.375" style="47" bestFit="1" customWidth="1"/>
    <col min="3831" max="3831" width="1.75" style="47" customWidth="1"/>
    <col min="3832" max="3832" width="42.375" style="47" bestFit="1" customWidth="1"/>
    <col min="3833" max="3833" width="2.75" style="47" customWidth="1"/>
    <col min="3834" max="3834" width="11" style="47" bestFit="1" customWidth="1"/>
    <col min="3835" max="3835" width="2.75" style="47" customWidth="1"/>
    <col min="3836" max="3836" width="12.125" style="47" bestFit="1" customWidth="1"/>
    <col min="3837" max="3837" width="2.375" style="47" customWidth="1"/>
    <col min="3838" max="3838" width="11.25" style="47" bestFit="1" customWidth="1"/>
    <col min="3839" max="3839" width="2.75" style="47" customWidth="1"/>
    <col min="3840" max="3840" width="11.375" style="47" bestFit="1" customWidth="1"/>
    <col min="3841" max="3841" width="2.375" style="47" customWidth="1"/>
    <col min="3842" max="3842" width="11" style="47" bestFit="1" customWidth="1"/>
    <col min="3843" max="3843" width="3.375" style="47" customWidth="1"/>
    <col min="3844" max="3844" width="10.75" style="47" bestFit="1" customWidth="1"/>
    <col min="3845" max="3845" width="3.125" style="47" customWidth="1"/>
    <col min="3846" max="3846" width="11.25" style="47" bestFit="1" customWidth="1"/>
    <col min="3847" max="3847" width="2.375" style="47" customWidth="1"/>
    <col min="3848" max="3848" width="11.375" style="47" bestFit="1" customWidth="1"/>
    <col min="3849" max="3849" width="9.75" style="47" bestFit="1" customWidth="1"/>
    <col min="3850" max="4085" width="9" style="47"/>
    <col min="4086" max="4086" width="11.375" style="47" bestFit="1" customWidth="1"/>
    <col min="4087" max="4087" width="1.75" style="47" customWidth="1"/>
    <col min="4088" max="4088" width="42.375" style="47" bestFit="1" customWidth="1"/>
    <col min="4089" max="4089" width="2.75" style="47" customWidth="1"/>
    <col min="4090" max="4090" width="11" style="47" bestFit="1" customWidth="1"/>
    <col min="4091" max="4091" width="2.75" style="47" customWidth="1"/>
    <col min="4092" max="4092" width="12.125" style="47" bestFit="1" customWidth="1"/>
    <col min="4093" max="4093" width="2.375" style="47" customWidth="1"/>
    <col min="4094" max="4094" width="11.25" style="47" bestFit="1" customWidth="1"/>
    <col min="4095" max="4095" width="2.75" style="47" customWidth="1"/>
    <col min="4096" max="4096" width="11.375" style="47" bestFit="1" customWidth="1"/>
    <col min="4097" max="4097" width="2.375" style="47" customWidth="1"/>
    <col min="4098" max="4098" width="11" style="47" bestFit="1" customWidth="1"/>
    <col min="4099" max="4099" width="3.375" style="47" customWidth="1"/>
    <col min="4100" max="4100" width="10.75" style="47" bestFit="1" customWidth="1"/>
    <col min="4101" max="4101" width="3.125" style="47" customWidth="1"/>
    <col min="4102" max="4102" width="11.25" style="47" bestFit="1" customWidth="1"/>
    <col min="4103" max="4103" width="2.375" style="47" customWidth="1"/>
    <col min="4104" max="4104" width="11.375" style="47" bestFit="1" customWidth="1"/>
    <col min="4105" max="4105" width="9.75" style="47" bestFit="1" customWidth="1"/>
    <col min="4106" max="4341" width="9" style="47"/>
    <col min="4342" max="4342" width="11.375" style="47" bestFit="1" customWidth="1"/>
    <col min="4343" max="4343" width="1.75" style="47" customWidth="1"/>
    <col min="4344" max="4344" width="42.375" style="47" bestFit="1" customWidth="1"/>
    <col min="4345" max="4345" width="2.75" style="47" customWidth="1"/>
    <col min="4346" max="4346" width="11" style="47" bestFit="1" customWidth="1"/>
    <col min="4347" max="4347" width="2.75" style="47" customWidth="1"/>
    <col min="4348" max="4348" width="12.125" style="47" bestFit="1" customWidth="1"/>
    <col min="4349" max="4349" width="2.375" style="47" customWidth="1"/>
    <col min="4350" max="4350" width="11.25" style="47" bestFit="1" customWidth="1"/>
    <col min="4351" max="4351" width="2.75" style="47" customWidth="1"/>
    <col min="4352" max="4352" width="11.375" style="47" bestFit="1" customWidth="1"/>
    <col min="4353" max="4353" width="2.375" style="47" customWidth="1"/>
    <col min="4354" max="4354" width="11" style="47" bestFit="1" customWidth="1"/>
    <col min="4355" max="4355" width="3.375" style="47" customWidth="1"/>
    <col min="4356" max="4356" width="10.75" style="47" bestFit="1" customWidth="1"/>
    <col min="4357" max="4357" width="3.125" style="47" customWidth="1"/>
    <col min="4358" max="4358" width="11.25" style="47" bestFit="1" customWidth="1"/>
    <col min="4359" max="4359" width="2.375" style="47" customWidth="1"/>
    <col min="4360" max="4360" width="11.375" style="47" bestFit="1" customWidth="1"/>
    <col min="4361" max="4361" width="9.75" style="47" bestFit="1" customWidth="1"/>
    <col min="4362" max="4597" width="9" style="47"/>
    <col min="4598" max="4598" width="11.375" style="47" bestFit="1" customWidth="1"/>
    <col min="4599" max="4599" width="1.75" style="47" customWidth="1"/>
    <col min="4600" max="4600" width="42.375" style="47" bestFit="1" customWidth="1"/>
    <col min="4601" max="4601" width="2.75" style="47" customWidth="1"/>
    <col min="4602" max="4602" width="11" style="47" bestFit="1" customWidth="1"/>
    <col min="4603" max="4603" width="2.75" style="47" customWidth="1"/>
    <col min="4604" max="4604" width="12.125" style="47" bestFit="1" customWidth="1"/>
    <col min="4605" max="4605" width="2.375" style="47" customWidth="1"/>
    <col min="4606" max="4606" width="11.25" style="47" bestFit="1" customWidth="1"/>
    <col min="4607" max="4607" width="2.75" style="47" customWidth="1"/>
    <col min="4608" max="4608" width="11.375" style="47" bestFit="1" customWidth="1"/>
    <col min="4609" max="4609" width="2.375" style="47" customWidth="1"/>
    <col min="4610" max="4610" width="11" style="47" bestFit="1" customWidth="1"/>
    <col min="4611" max="4611" width="3.375" style="47" customWidth="1"/>
    <col min="4612" max="4612" width="10.75" style="47" bestFit="1" customWidth="1"/>
    <col min="4613" max="4613" width="3.125" style="47" customWidth="1"/>
    <col min="4614" max="4614" width="11.25" style="47" bestFit="1" customWidth="1"/>
    <col min="4615" max="4615" width="2.375" style="47" customWidth="1"/>
    <col min="4616" max="4616" width="11.375" style="47" bestFit="1" customWidth="1"/>
    <col min="4617" max="4617" width="9.75" style="47" bestFit="1" customWidth="1"/>
    <col min="4618" max="4853" width="9" style="47"/>
    <col min="4854" max="4854" width="11.375" style="47" bestFit="1" customWidth="1"/>
    <col min="4855" max="4855" width="1.75" style="47" customWidth="1"/>
    <col min="4856" max="4856" width="42.375" style="47" bestFit="1" customWidth="1"/>
    <col min="4857" max="4857" width="2.75" style="47" customWidth="1"/>
    <col min="4858" max="4858" width="11" style="47" bestFit="1" customWidth="1"/>
    <col min="4859" max="4859" width="2.75" style="47" customWidth="1"/>
    <col min="4860" max="4860" width="12.125" style="47" bestFit="1" customWidth="1"/>
    <col min="4861" max="4861" width="2.375" style="47" customWidth="1"/>
    <col min="4862" max="4862" width="11.25" style="47" bestFit="1" customWidth="1"/>
    <col min="4863" max="4863" width="2.75" style="47" customWidth="1"/>
    <col min="4864" max="4864" width="11.375" style="47" bestFit="1" customWidth="1"/>
    <col min="4865" max="4865" width="2.375" style="47" customWidth="1"/>
    <col min="4866" max="4866" width="11" style="47" bestFit="1" customWidth="1"/>
    <col min="4867" max="4867" width="3.375" style="47" customWidth="1"/>
    <col min="4868" max="4868" width="10.75" style="47" bestFit="1" customWidth="1"/>
    <col min="4869" max="4869" width="3.125" style="47" customWidth="1"/>
    <col min="4870" max="4870" width="11.25" style="47" bestFit="1" customWidth="1"/>
    <col min="4871" max="4871" width="2.375" style="47" customWidth="1"/>
    <col min="4872" max="4872" width="11.375" style="47" bestFit="1" customWidth="1"/>
    <col min="4873" max="4873" width="9.75" style="47" bestFit="1" customWidth="1"/>
    <col min="4874" max="5109" width="9" style="47"/>
    <col min="5110" max="5110" width="11.375" style="47" bestFit="1" customWidth="1"/>
    <col min="5111" max="5111" width="1.75" style="47" customWidth="1"/>
    <col min="5112" max="5112" width="42.375" style="47" bestFit="1" customWidth="1"/>
    <col min="5113" max="5113" width="2.75" style="47" customWidth="1"/>
    <col min="5114" max="5114" width="11" style="47" bestFit="1" customWidth="1"/>
    <col min="5115" max="5115" width="2.75" style="47" customWidth="1"/>
    <col min="5116" max="5116" width="12.125" style="47" bestFit="1" customWidth="1"/>
    <col min="5117" max="5117" width="2.375" style="47" customWidth="1"/>
    <col min="5118" max="5118" width="11.25" style="47" bestFit="1" customWidth="1"/>
    <col min="5119" max="5119" width="2.75" style="47" customWidth="1"/>
    <col min="5120" max="5120" width="11.375" style="47" bestFit="1" customWidth="1"/>
    <col min="5121" max="5121" width="2.375" style="47" customWidth="1"/>
    <col min="5122" max="5122" width="11" style="47" bestFit="1" customWidth="1"/>
    <col min="5123" max="5123" width="3.375" style="47" customWidth="1"/>
    <col min="5124" max="5124" width="10.75" style="47" bestFit="1" customWidth="1"/>
    <col min="5125" max="5125" width="3.125" style="47" customWidth="1"/>
    <col min="5126" max="5126" width="11.25" style="47" bestFit="1" customWidth="1"/>
    <col min="5127" max="5127" width="2.375" style="47" customWidth="1"/>
    <col min="5128" max="5128" width="11.375" style="47" bestFit="1" customWidth="1"/>
    <col min="5129" max="5129" width="9.75" style="47" bestFit="1" customWidth="1"/>
    <col min="5130" max="5365" width="9" style="47"/>
    <col min="5366" max="5366" width="11.375" style="47" bestFit="1" customWidth="1"/>
    <col min="5367" max="5367" width="1.75" style="47" customWidth="1"/>
    <col min="5368" max="5368" width="42.375" style="47" bestFit="1" customWidth="1"/>
    <col min="5369" max="5369" width="2.75" style="47" customWidth="1"/>
    <col min="5370" max="5370" width="11" style="47" bestFit="1" customWidth="1"/>
    <col min="5371" max="5371" width="2.75" style="47" customWidth="1"/>
    <col min="5372" max="5372" width="12.125" style="47" bestFit="1" customWidth="1"/>
    <col min="5373" max="5373" width="2.375" style="47" customWidth="1"/>
    <col min="5374" max="5374" width="11.25" style="47" bestFit="1" customWidth="1"/>
    <col min="5375" max="5375" width="2.75" style="47" customWidth="1"/>
    <col min="5376" max="5376" width="11.375" style="47" bestFit="1" customWidth="1"/>
    <col min="5377" max="5377" width="2.375" style="47" customWidth="1"/>
    <col min="5378" max="5378" width="11" style="47" bestFit="1" customWidth="1"/>
    <col min="5379" max="5379" width="3.375" style="47" customWidth="1"/>
    <col min="5380" max="5380" width="10.75" style="47" bestFit="1" customWidth="1"/>
    <col min="5381" max="5381" width="3.125" style="47" customWidth="1"/>
    <col min="5382" max="5382" width="11.25" style="47" bestFit="1" customWidth="1"/>
    <col min="5383" max="5383" width="2.375" style="47" customWidth="1"/>
    <col min="5384" max="5384" width="11.375" style="47" bestFit="1" customWidth="1"/>
    <col min="5385" max="5385" width="9.75" style="47" bestFit="1" customWidth="1"/>
    <col min="5386" max="5621" width="9" style="47"/>
    <col min="5622" max="5622" width="11.375" style="47" bestFit="1" customWidth="1"/>
    <col min="5623" max="5623" width="1.75" style="47" customWidth="1"/>
    <col min="5624" max="5624" width="42.375" style="47" bestFit="1" customWidth="1"/>
    <col min="5625" max="5625" width="2.75" style="47" customWidth="1"/>
    <col min="5626" max="5626" width="11" style="47" bestFit="1" customWidth="1"/>
    <col min="5627" max="5627" width="2.75" style="47" customWidth="1"/>
    <col min="5628" max="5628" width="12.125" style="47" bestFit="1" customWidth="1"/>
    <col min="5629" max="5629" width="2.375" style="47" customWidth="1"/>
    <col min="5630" max="5630" width="11.25" style="47" bestFit="1" customWidth="1"/>
    <col min="5631" max="5631" width="2.75" style="47" customWidth="1"/>
    <col min="5632" max="5632" width="11.375" style="47" bestFit="1" customWidth="1"/>
    <col min="5633" max="5633" width="2.375" style="47" customWidth="1"/>
    <col min="5634" max="5634" width="11" style="47" bestFit="1" customWidth="1"/>
    <col min="5635" max="5635" width="3.375" style="47" customWidth="1"/>
    <col min="5636" max="5636" width="10.75" style="47" bestFit="1" customWidth="1"/>
    <col min="5637" max="5637" width="3.125" style="47" customWidth="1"/>
    <col min="5638" max="5638" width="11.25" style="47" bestFit="1" customWidth="1"/>
    <col min="5639" max="5639" width="2.375" style="47" customWidth="1"/>
    <col min="5640" max="5640" width="11.375" style="47" bestFit="1" customWidth="1"/>
    <col min="5641" max="5641" width="9.75" style="47" bestFit="1" customWidth="1"/>
    <col min="5642" max="5877" width="9" style="47"/>
    <col min="5878" max="5878" width="11.375" style="47" bestFit="1" customWidth="1"/>
    <col min="5879" max="5879" width="1.75" style="47" customWidth="1"/>
    <col min="5880" max="5880" width="42.375" style="47" bestFit="1" customWidth="1"/>
    <col min="5881" max="5881" width="2.75" style="47" customWidth="1"/>
    <col min="5882" max="5882" width="11" style="47" bestFit="1" customWidth="1"/>
    <col min="5883" max="5883" width="2.75" style="47" customWidth="1"/>
    <col min="5884" max="5884" width="12.125" style="47" bestFit="1" customWidth="1"/>
    <col min="5885" max="5885" width="2.375" style="47" customWidth="1"/>
    <col min="5886" max="5886" width="11.25" style="47" bestFit="1" customWidth="1"/>
    <col min="5887" max="5887" width="2.75" style="47" customWidth="1"/>
    <col min="5888" max="5888" width="11.375" style="47" bestFit="1" customWidth="1"/>
    <col min="5889" max="5889" width="2.375" style="47" customWidth="1"/>
    <col min="5890" max="5890" width="11" style="47" bestFit="1" customWidth="1"/>
    <col min="5891" max="5891" width="3.375" style="47" customWidth="1"/>
    <col min="5892" max="5892" width="10.75" style="47" bestFit="1" customWidth="1"/>
    <col min="5893" max="5893" width="3.125" style="47" customWidth="1"/>
    <col min="5894" max="5894" width="11.25" style="47" bestFit="1" customWidth="1"/>
    <col min="5895" max="5895" width="2.375" style="47" customWidth="1"/>
    <col min="5896" max="5896" width="11.375" style="47" bestFit="1" customWidth="1"/>
    <col min="5897" max="5897" width="9.75" style="47" bestFit="1" customWidth="1"/>
    <col min="5898" max="6133" width="9" style="47"/>
    <col min="6134" max="6134" width="11.375" style="47" bestFit="1" customWidth="1"/>
    <col min="6135" max="6135" width="1.75" style="47" customWidth="1"/>
    <col min="6136" max="6136" width="42.375" style="47" bestFit="1" customWidth="1"/>
    <col min="6137" max="6137" width="2.75" style="47" customWidth="1"/>
    <col min="6138" max="6138" width="11" style="47" bestFit="1" customWidth="1"/>
    <col min="6139" max="6139" width="2.75" style="47" customWidth="1"/>
    <col min="6140" max="6140" width="12.125" style="47" bestFit="1" customWidth="1"/>
    <col min="6141" max="6141" width="2.375" style="47" customWidth="1"/>
    <col min="6142" max="6142" width="11.25" style="47" bestFit="1" customWidth="1"/>
    <col min="6143" max="6143" width="2.75" style="47" customWidth="1"/>
    <col min="6144" max="6144" width="11.375" style="47" bestFit="1" customWidth="1"/>
    <col min="6145" max="6145" width="2.375" style="47" customWidth="1"/>
    <col min="6146" max="6146" width="11" style="47" bestFit="1" customWidth="1"/>
    <col min="6147" max="6147" width="3.375" style="47" customWidth="1"/>
    <col min="6148" max="6148" width="10.75" style="47" bestFit="1" customWidth="1"/>
    <col min="6149" max="6149" width="3.125" style="47" customWidth="1"/>
    <col min="6150" max="6150" width="11.25" style="47" bestFit="1" customWidth="1"/>
    <col min="6151" max="6151" width="2.375" style="47" customWidth="1"/>
    <col min="6152" max="6152" width="11.375" style="47" bestFit="1" customWidth="1"/>
    <col min="6153" max="6153" width="9.75" style="47" bestFit="1" customWidth="1"/>
    <col min="6154" max="6389" width="9" style="47"/>
    <col min="6390" max="6390" width="11.375" style="47" bestFit="1" customWidth="1"/>
    <col min="6391" max="6391" width="1.75" style="47" customWidth="1"/>
    <col min="6392" max="6392" width="42.375" style="47" bestFit="1" customWidth="1"/>
    <col min="6393" max="6393" width="2.75" style="47" customWidth="1"/>
    <col min="6394" max="6394" width="11" style="47" bestFit="1" customWidth="1"/>
    <col min="6395" max="6395" width="2.75" style="47" customWidth="1"/>
    <col min="6396" max="6396" width="12.125" style="47" bestFit="1" customWidth="1"/>
    <col min="6397" max="6397" width="2.375" style="47" customWidth="1"/>
    <col min="6398" max="6398" width="11.25" style="47" bestFit="1" customWidth="1"/>
    <col min="6399" max="6399" width="2.75" style="47" customWidth="1"/>
    <col min="6400" max="6400" width="11.375" style="47" bestFit="1" customWidth="1"/>
    <col min="6401" max="6401" width="2.375" style="47" customWidth="1"/>
    <col min="6402" max="6402" width="11" style="47" bestFit="1" customWidth="1"/>
    <col min="6403" max="6403" width="3.375" style="47" customWidth="1"/>
    <col min="6404" max="6404" width="10.75" style="47" bestFit="1" customWidth="1"/>
    <col min="6405" max="6405" width="3.125" style="47" customWidth="1"/>
    <col min="6406" max="6406" width="11.25" style="47" bestFit="1" customWidth="1"/>
    <col min="6407" max="6407" width="2.375" style="47" customWidth="1"/>
    <col min="6408" max="6408" width="11.375" style="47" bestFit="1" customWidth="1"/>
    <col min="6409" max="6409" width="9.75" style="47" bestFit="1" customWidth="1"/>
    <col min="6410" max="6645" width="9" style="47"/>
    <col min="6646" max="6646" width="11.375" style="47" bestFit="1" customWidth="1"/>
    <col min="6647" max="6647" width="1.75" style="47" customWidth="1"/>
    <col min="6648" max="6648" width="42.375" style="47" bestFit="1" customWidth="1"/>
    <col min="6649" max="6649" width="2.75" style="47" customWidth="1"/>
    <col min="6650" max="6650" width="11" style="47" bestFit="1" customWidth="1"/>
    <col min="6651" max="6651" width="2.75" style="47" customWidth="1"/>
    <col min="6652" max="6652" width="12.125" style="47" bestFit="1" customWidth="1"/>
    <col min="6653" max="6653" width="2.375" style="47" customWidth="1"/>
    <col min="6654" max="6654" width="11.25" style="47" bestFit="1" customWidth="1"/>
    <col min="6655" max="6655" width="2.75" style="47" customWidth="1"/>
    <col min="6656" max="6656" width="11.375" style="47" bestFit="1" customWidth="1"/>
    <col min="6657" max="6657" width="2.375" style="47" customWidth="1"/>
    <col min="6658" max="6658" width="11" style="47" bestFit="1" customWidth="1"/>
    <col min="6659" max="6659" width="3.375" style="47" customWidth="1"/>
    <col min="6660" max="6660" width="10.75" style="47" bestFit="1" customWidth="1"/>
    <col min="6661" max="6661" width="3.125" style="47" customWidth="1"/>
    <col min="6662" max="6662" width="11.25" style="47" bestFit="1" customWidth="1"/>
    <col min="6663" max="6663" width="2.375" style="47" customWidth="1"/>
    <col min="6664" max="6664" width="11.375" style="47" bestFit="1" customWidth="1"/>
    <col min="6665" max="6665" width="9.75" style="47" bestFit="1" customWidth="1"/>
    <col min="6666" max="6901" width="9" style="47"/>
    <col min="6902" max="6902" width="11.375" style="47" bestFit="1" customWidth="1"/>
    <col min="6903" max="6903" width="1.75" style="47" customWidth="1"/>
    <col min="6904" max="6904" width="42.375" style="47" bestFit="1" customWidth="1"/>
    <col min="6905" max="6905" width="2.75" style="47" customWidth="1"/>
    <col min="6906" max="6906" width="11" style="47" bestFit="1" customWidth="1"/>
    <col min="6907" max="6907" width="2.75" style="47" customWidth="1"/>
    <col min="6908" max="6908" width="12.125" style="47" bestFit="1" customWidth="1"/>
    <col min="6909" max="6909" width="2.375" style="47" customWidth="1"/>
    <col min="6910" max="6910" width="11.25" style="47" bestFit="1" customWidth="1"/>
    <col min="6911" max="6911" width="2.75" style="47" customWidth="1"/>
    <col min="6912" max="6912" width="11.375" style="47" bestFit="1" customWidth="1"/>
    <col min="6913" max="6913" width="2.375" style="47" customWidth="1"/>
    <col min="6914" max="6914" width="11" style="47" bestFit="1" customWidth="1"/>
    <col min="6915" max="6915" width="3.375" style="47" customWidth="1"/>
    <col min="6916" max="6916" width="10.75" style="47" bestFit="1" customWidth="1"/>
    <col min="6917" max="6917" width="3.125" style="47" customWidth="1"/>
    <col min="6918" max="6918" width="11.25" style="47" bestFit="1" customWidth="1"/>
    <col min="6919" max="6919" width="2.375" style="47" customWidth="1"/>
    <col min="6920" max="6920" width="11.375" style="47" bestFit="1" customWidth="1"/>
    <col min="6921" max="6921" width="9.75" style="47" bestFit="1" customWidth="1"/>
    <col min="6922" max="7157" width="9" style="47"/>
    <col min="7158" max="7158" width="11.375" style="47" bestFit="1" customWidth="1"/>
    <col min="7159" max="7159" width="1.75" style="47" customWidth="1"/>
    <col min="7160" max="7160" width="42.375" style="47" bestFit="1" customWidth="1"/>
    <col min="7161" max="7161" width="2.75" style="47" customWidth="1"/>
    <col min="7162" max="7162" width="11" style="47" bestFit="1" customWidth="1"/>
    <col min="7163" max="7163" width="2.75" style="47" customWidth="1"/>
    <col min="7164" max="7164" width="12.125" style="47" bestFit="1" customWidth="1"/>
    <col min="7165" max="7165" width="2.375" style="47" customWidth="1"/>
    <col min="7166" max="7166" width="11.25" style="47" bestFit="1" customWidth="1"/>
    <col min="7167" max="7167" width="2.75" style="47" customWidth="1"/>
    <col min="7168" max="7168" width="11.375" style="47" bestFit="1" customWidth="1"/>
    <col min="7169" max="7169" width="2.375" style="47" customWidth="1"/>
    <col min="7170" max="7170" width="11" style="47" bestFit="1" customWidth="1"/>
    <col min="7171" max="7171" width="3.375" style="47" customWidth="1"/>
    <col min="7172" max="7172" width="10.75" style="47" bestFit="1" customWidth="1"/>
    <col min="7173" max="7173" width="3.125" style="47" customWidth="1"/>
    <col min="7174" max="7174" width="11.25" style="47" bestFit="1" customWidth="1"/>
    <col min="7175" max="7175" width="2.375" style="47" customWidth="1"/>
    <col min="7176" max="7176" width="11.375" style="47" bestFit="1" customWidth="1"/>
    <col min="7177" max="7177" width="9.75" style="47" bestFit="1" customWidth="1"/>
    <col min="7178" max="7413" width="9" style="47"/>
    <col min="7414" max="7414" width="11.375" style="47" bestFit="1" customWidth="1"/>
    <col min="7415" max="7415" width="1.75" style="47" customWidth="1"/>
    <col min="7416" max="7416" width="42.375" style="47" bestFit="1" customWidth="1"/>
    <col min="7417" max="7417" width="2.75" style="47" customWidth="1"/>
    <col min="7418" max="7418" width="11" style="47" bestFit="1" customWidth="1"/>
    <col min="7419" max="7419" width="2.75" style="47" customWidth="1"/>
    <col min="7420" max="7420" width="12.125" style="47" bestFit="1" customWidth="1"/>
    <col min="7421" max="7421" width="2.375" style="47" customWidth="1"/>
    <col min="7422" max="7422" width="11.25" style="47" bestFit="1" customWidth="1"/>
    <col min="7423" max="7423" width="2.75" style="47" customWidth="1"/>
    <col min="7424" max="7424" width="11.375" style="47" bestFit="1" customWidth="1"/>
    <col min="7425" max="7425" width="2.375" style="47" customWidth="1"/>
    <col min="7426" max="7426" width="11" style="47" bestFit="1" customWidth="1"/>
    <col min="7427" max="7427" width="3.375" style="47" customWidth="1"/>
    <col min="7428" max="7428" width="10.75" style="47" bestFit="1" customWidth="1"/>
    <col min="7429" max="7429" width="3.125" style="47" customWidth="1"/>
    <col min="7430" max="7430" width="11.25" style="47" bestFit="1" customWidth="1"/>
    <col min="7431" max="7431" width="2.375" style="47" customWidth="1"/>
    <col min="7432" max="7432" width="11.375" style="47" bestFit="1" customWidth="1"/>
    <col min="7433" max="7433" width="9.75" style="47" bestFit="1" customWidth="1"/>
    <col min="7434" max="7669" width="9" style="47"/>
    <col min="7670" max="7670" width="11.375" style="47" bestFit="1" customWidth="1"/>
    <col min="7671" max="7671" width="1.75" style="47" customWidth="1"/>
    <col min="7672" max="7672" width="42.375" style="47" bestFit="1" customWidth="1"/>
    <col min="7673" max="7673" width="2.75" style="47" customWidth="1"/>
    <col min="7674" max="7674" width="11" style="47" bestFit="1" customWidth="1"/>
    <col min="7675" max="7675" width="2.75" style="47" customWidth="1"/>
    <col min="7676" max="7676" width="12.125" style="47" bestFit="1" customWidth="1"/>
    <col min="7677" max="7677" width="2.375" style="47" customWidth="1"/>
    <col min="7678" max="7678" width="11.25" style="47" bestFit="1" customWidth="1"/>
    <col min="7679" max="7679" width="2.75" style="47" customWidth="1"/>
    <col min="7680" max="7680" width="11.375" style="47" bestFit="1" customWidth="1"/>
    <col min="7681" max="7681" width="2.375" style="47" customWidth="1"/>
    <col min="7682" max="7682" width="11" style="47" bestFit="1" customWidth="1"/>
    <col min="7683" max="7683" width="3.375" style="47" customWidth="1"/>
    <col min="7684" max="7684" width="10.75" style="47" bestFit="1" customWidth="1"/>
    <col min="7685" max="7685" width="3.125" style="47" customWidth="1"/>
    <col min="7686" max="7686" width="11.25" style="47" bestFit="1" customWidth="1"/>
    <col min="7687" max="7687" width="2.375" style="47" customWidth="1"/>
    <col min="7688" max="7688" width="11.375" style="47" bestFit="1" customWidth="1"/>
    <col min="7689" max="7689" width="9.75" style="47" bestFit="1" customWidth="1"/>
    <col min="7690" max="7925" width="9" style="47"/>
    <col min="7926" max="7926" width="11.375" style="47" bestFit="1" customWidth="1"/>
    <col min="7927" max="7927" width="1.75" style="47" customWidth="1"/>
    <col min="7928" max="7928" width="42.375" style="47" bestFit="1" customWidth="1"/>
    <col min="7929" max="7929" width="2.75" style="47" customWidth="1"/>
    <col min="7930" max="7930" width="11" style="47" bestFit="1" customWidth="1"/>
    <col min="7931" max="7931" width="2.75" style="47" customWidth="1"/>
    <col min="7932" max="7932" width="12.125" style="47" bestFit="1" customWidth="1"/>
    <col min="7933" max="7933" width="2.375" style="47" customWidth="1"/>
    <col min="7934" max="7934" width="11.25" style="47" bestFit="1" customWidth="1"/>
    <col min="7935" max="7935" width="2.75" style="47" customWidth="1"/>
    <col min="7936" max="7936" width="11.375" style="47" bestFit="1" customWidth="1"/>
    <col min="7937" max="7937" width="2.375" style="47" customWidth="1"/>
    <col min="7938" max="7938" width="11" style="47" bestFit="1" customWidth="1"/>
    <col min="7939" max="7939" width="3.375" style="47" customWidth="1"/>
    <col min="7940" max="7940" width="10.75" style="47" bestFit="1" customWidth="1"/>
    <col min="7941" max="7941" width="3.125" style="47" customWidth="1"/>
    <col min="7942" max="7942" width="11.25" style="47" bestFit="1" customWidth="1"/>
    <col min="7943" max="7943" width="2.375" style="47" customWidth="1"/>
    <col min="7944" max="7944" width="11.375" style="47" bestFit="1" customWidth="1"/>
    <col min="7945" max="7945" width="9.75" style="47" bestFit="1" customWidth="1"/>
    <col min="7946" max="8181" width="9" style="47"/>
    <col min="8182" max="8182" width="11.375" style="47" bestFit="1" customWidth="1"/>
    <col min="8183" max="8183" width="1.75" style="47" customWidth="1"/>
    <col min="8184" max="8184" width="42.375" style="47" bestFit="1" customWidth="1"/>
    <col min="8185" max="8185" width="2.75" style="47" customWidth="1"/>
    <col min="8186" max="8186" width="11" style="47" bestFit="1" customWidth="1"/>
    <col min="8187" max="8187" width="2.75" style="47" customWidth="1"/>
    <col min="8188" max="8188" width="12.125" style="47" bestFit="1" customWidth="1"/>
    <col min="8189" max="8189" width="2.375" style="47" customWidth="1"/>
    <col min="8190" max="8190" width="11.25" style="47" bestFit="1" customWidth="1"/>
    <col min="8191" max="8191" width="2.75" style="47" customWidth="1"/>
    <col min="8192" max="8192" width="11.375" style="47" bestFit="1" customWidth="1"/>
    <col min="8193" max="8193" width="2.375" style="47" customWidth="1"/>
    <col min="8194" max="8194" width="11" style="47" bestFit="1" customWidth="1"/>
    <col min="8195" max="8195" width="3.375" style="47" customWidth="1"/>
    <col min="8196" max="8196" width="10.75" style="47" bestFit="1" customWidth="1"/>
    <col min="8197" max="8197" width="3.125" style="47" customWidth="1"/>
    <col min="8198" max="8198" width="11.25" style="47" bestFit="1" customWidth="1"/>
    <col min="8199" max="8199" width="2.375" style="47" customWidth="1"/>
    <col min="8200" max="8200" width="11.375" style="47" bestFit="1" customWidth="1"/>
    <col min="8201" max="8201" width="9.75" style="47" bestFit="1" customWidth="1"/>
    <col min="8202" max="8437" width="9" style="47"/>
    <col min="8438" max="8438" width="11.375" style="47" bestFit="1" customWidth="1"/>
    <col min="8439" max="8439" width="1.75" style="47" customWidth="1"/>
    <col min="8440" max="8440" width="42.375" style="47" bestFit="1" customWidth="1"/>
    <col min="8441" max="8441" width="2.75" style="47" customWidth="1"/>
    <col min="8442" max="8442" width="11" style="47" bestFit="1" customWidth="1"/>
    <col min="8443" max="8443" width="2.75" style="47" customWidth="1"/>
    <col min="8444" max="8444" width="12.125" style="47" bestFit="1" customWidth="1"/>
    <col min="8445" max="8445" width="2.375" style="47" customWidth="1"/>
    <col min="8446" max="8446" width="11.25" style="47" bestFit="1" customWidth="1"/>
    <col min="8447" max="8447" width="2.75" style="47" customWidth="1"/>
    <col min="8448" max="8448" width="11.375" style="47" bestFit="1" customWidth="1"/>
    <col min="8449" max="8449" width="2.375" style="47" customWidth="1"/>
    <col min="8450" max="8450" width="11" style="47" bestFit="1" customWidth="1"/>
    <col min="8451" max="8451" width="3.375" style="47" customWidth="1"/>
    <col min="8452" max="8452" width="10.75" style="47" bestFit="1" customWidth="1"/>
    <col min="8453" max="8453" width="3.125" style="47" customWidth="1"/>
    <col min="8454" max="8454" width="11.25" style="47" bestFit="1" customWidth="1"/>
    <col min="8455" max="8455" width="2.375" style="47" customWidth="1"/>
    <col min="8456" max="8456" width="11.375" style="47" bestFit="1" customWidth="1"/>
    <col min="8457" max="8457" width="9.75" style="47" bestFit="1" customWidth="1"/>
    <col min="8458" max="8693" width="9" style="47"/>
    <col min="8694" max="8694" width="11.375" style="47" bestFit="1" customWidth="1"/>
    <col min="8695" max="8695" width="1.75" style="47" customWidth="1"/>
    <col min="8696" max="8696" width="42.375" style="47" bestFit="1" customWidth="1"/>
    <col min="8697" max="8697" width="2.75" style="47" customWidth="1"/>
    <col min="8698" max="8698" width="11" style="47" bestFit="1" customWidth="1"/>
    <col min="8699" max="8699" width="2.75" style="47" customWidth="1"/>
    <col min="8700" max="8700" width="12.125" style="47" bestFit="1" customWidth="1"/>
    <col min="8701" max="8701" width="2.375" style="47" customWidth="1"/>
    <col min="8702" max="8702" width="11.25" style="47" bestFit="1" customWidth="1"/>
    <col min="8703" max="8703" width="2.75" style="47" customWidth="1"/>
    <col min="8704" max="8704" width="11.375" style="47" bestFit="1" customWidth="1"/>
    <col min="8705" max="8705" width="2.375" style="47" customWidth="1"/>
    <col min="8706" max="8706" width="11" style="47" bestFit="1" customWidth="1"/>
    <col min="8707" max="8707" width="3.375" style="47" customWidth="1"/>
    <col min="8708" max="8708" width="10.75" style="47" bestFit="1" customWidth="1"/>
    <col min="8709" max="8709" width="3.125" style="47" customWidth="1"/>
    <col min="8710" max="8710" width="11.25" style="47" bestFit="1" customWidth="1"/>
    <col min="8711" max="8711" width="2.375" style="47" customWidth="1"/>
    <col min="8712" max="8712" width="11.375" style="47" bestFit="1" customWidth="1"/>
    <col min="8713" max="8713" width="9.75" style="47" bestFit="1" customWidth="1"/>
    <col min="8714" max="8949" width="9" style="47"/>
    <col min="8950" max="8950" width="11.375" style="47" bestFit="1" customWidth="1"/>
    <col min="8951" max="8951" width="1.75" style="47" customWidth="1"/>
    <col min="8952" max="8952" width="42.375" style="47" bestFit="1" customWidth="1"/>
    <col min="8953" max="8953" width="2.75" style="47" customWidth="1"/>
    <col min="8954" max="8954" width="11" style="47" bestFit="1" customWidth="1"/>
    <col min="8955" max="8955" width="2.75" style="47" customWidth="1"/>
    <col min="8956" max="8956" width="12.125" style="47" bestFit="1" customWidth="1"/>
    <col min="8957" max="8957" width="2.375" style="47" customWidth="1"/>
    <col min="8958" max="8958" width="11.25" style="47" bestFit="1" customWidth="1"/>
    <col min="8959" max="8959" width="2.75" style="47" customWidth="1"/>
    <col min="8960" max="8960" width="11.375" style="47" bestFit="1" customWidth="1"/>
    <col min="8961" max="8961" width="2.375" style="47" customWidth="1"/>
    <col min="8962" max="8962" width="11" style="47" bestFit="1" customWidth="1"/>
    <col min="8963" max="8963" width="3.375" style="47" customWidth="1"/>
    <col min="8964" max="8964" width="10.75" style="47" bestFit="1" customWidth="1"/>
    <col min="8965" max="8965" width="3.125" style="47" customWidth="1"/>
    <col min="8966" max="8966" width="11.25" style="47" bestFit="1" customWidth="1"/>
    <col min="8967" max="8967" width="2.375" style="47" customWidth="1"/>
    <col min="8968" max="8968" width="11.375" style="47" bestFit="1" customWidth="1"/>
    <col min="8969" max="8969" width="9.75" style="47" bestFit="1" customWidth="1"/>
    <col min="8970" max="9205" width="9" style="47"/>
    <col min="9206" max="9206" width="11.375" style="47" bestFit="1" customWidth="1"/>
    <col min="9207" max="9207" width="1.75" style="47" customWidth="1"/>
    <col min="9208" max="9208" width="42.375" style="47" bestFit="1" customWidth="1"/>
    <col min="9209" max="9209" width="2.75" style="47" customWidth="1"/>
    <col min="9210" max="9210" width="11" style="47" bestFit="1" customWidth="1"/>
    <col min="9211" max="9211" width="2.75" style="47" customWidth="1"/>
    <col min="9212" max="9212" width="12.125" style="47" bestFit="1" customWidth="1"/>
    <col min="9213" max="9213" width="2.375" style="47" customWidth="1"/>
    <col min="9214" max="9214" width="11.25" style="47" bestFit="1" customWidth="1"/>
    <col min="9215" max="9215" width="2.75" style="47" customWidth="1"/>
    <col min="9216" max="9216" width="11.375" style="47" bestFit="1" customWidth="1"/>
    <col min="9217" max="9217" width="2.375" style="47" customWidth="1"/>
    <col min="9218" max="9218" width="11" style="47" bestFit="1" customWidth="1"/>
    <col min="9219" max="9219" width="3.375" style="47" customWidth="1"/>
    <col min="9220" max="9220" width="10.75" style="47" bestFit="1" customWidth="1"/>
    <col min="9221" max="9221" width="3.125" style="47" customWidth="1"/>
    <col min="9222" max="9222" width="11.25" style="47" bestFit="1" customWidth="1"/>
    <col min="9223" max="9223" width="2.375" style="47" customWidth="1"/>
    <col min="9224" max="9224" width="11.375" style="47" bestFit="1" customWidth="1"/>
    <col min="9225" max="9225" width="9.75" style="47" bestFit="1" customWidth="1"/>
    <col min="9226" max="9461" width="9" style="47"/>
    <col min="9462" max="9462" width="11.375" style="47" bestFit="1" customWidth="1"/>
    <col min="9463" max="9463" width="1.75" style="47" customWidth="1"/>
    <col min="9464" max="9464" width="42.375" style="47" bestFit="1" customWidth="1"/>
    <col min="9465" max="9465" width="2.75" style="47" customWidth="1"/>
    <col min="9466" max="9466" width="11" style="47" bestFit="1" customWidth="1"/>
    <col min="9467" max="9467" width="2.75" style="47" customWidth="1"/>
    <col min="9468" max="9468" width="12.125" style="47" bestFit="1" customWidth="1"/>
    <col min="9469" max="9469" width="2.375" style="47" customWidth="1"/>
    <col min="9470" max="9470" width="11.25" style="47" bestFit="1" customWidth="1"/>
    <col min="9471" max="9471" width="2.75" style="47" customWidth="1"/>
    <col min="9472" max="9472" width="11.375" style="47" bestFit="1" customWidth="1"/>
    <col min="9473" max="9473" width="2.375" style="47" customWidth="1"/>
    <col min="9474" max="9474" width="11" style="47" bestFit="1" customWidth="1"/>
    <col min="9475" max="9475" width="3.375" style="47" customWidth="1"/>
    <col min="9476" max="9476" width="10.75" style="47" bestFit="1" customWidth="1"/>
    <col min="9477" max="9477" width="3.125" style="47" customWidth="1"/>
    <col min="9478" max="9478" width="11.25" style="47" bestFit="1" customWidth="1"/>
    <col min="9479" max="9479" width="2.375" style="47" customWidth="1"/>
    <col min="9480" max="9480" width="11.375" style="47" bestFit="1" customWidth="1"/>
    <col min="9481" max="9481" width="9.75" style="47" bestFit="1" customWidth="1"/>
    <col min="9482" max="9717" width="9" style="47"/>
    <col min="9718" max="9718" width="11.375" style="47" bestFit="1" customWidth="1"/>
    <col min="9719" max="9719" width="1.75" style="47" customWidth="1"/>
    <col min="9720" max="9720" width="42.375" style="47" bestFit="1" customWidth="1"/>
    <col min="9721" max="9721" width="2.75" style="47" customWidth="1"/>
    <col min="9722" max="9722" width="11" style="47" bestFit="1" customWidth="1"/>
    <col min="9723" max="9723" width="2.75" style="47" customWidth="1"/>
    <col min="9724" max="9724" width="12.125" style="47" bestFit="1" customWidth="1"/>
    <col min="9725" max="9725" width="2.375" style="47" customWidth="1"/>
    <col min="9726" max="9726" width="11.25" style="47" bestFit="1" customWidth="1"/>
    <col min="9727" max="9727" width="2.75" style="47" customWidth="1"/>
    <col min="9728" max="9728" width="11.375" style="47" bestFit="1" customWidth="1"/>
    <col min="9729" max="9729" width="2.375" style="47" customWidth="1"/>
    <col min="9730" max="9730" width="11" style="47" bestFit="1" customWidth="1"/>
    <col min="9731" max="9731" width="3.375" style="47" customWidth="1"/>
    <col min="9732" max="9732" width="10.75" style="47" bestFit="1" customWidth="1"/>
    <col min="9733" max="9733" width="3.125" style="47" customWidth="1"/>
    <col min="9734" max="9734" width="11.25" style="47" bestFit="1" customWidth="1"/>
    <col min="9735" max="9735" width="2.375" style="47" customWidth="1"/>
    <col min="9736" max="9736" width="11.375" style="47" bestFit="1" customWidth="1"/>
    <col min="9737" max="9737" width="9.75" style="47" bestFit="1" customWidth="1"/>
    <col min="9738" max="9973" width="9" style="47"/>
    <col min="9974" max="9974" width="11.375" style="47" bestFit="1" customWidth="1"/>
    <col min="9975" max="9975" width="1.75" style="47" customWidth="1"/>
    <col min="9976" max="9976" width="42.375" style="47" bestFit="1" customWidth="1"/>
    <col min="9977" max="9977" width="2.75" style="47" customWidth="1"/>
    <col min="9978" max="9978" width="11" style="47" bestFit="1" customWidth="1"/>
    <col min="9979" max="9979" width="2.75" style="47" customWidth="1"/>
    <col min="9980" max="9980" width="12.125" style="47" bestFit="1" customWidth="1"/>
    <col min="9981" max="9981" width="2.375" style="47" customWidth="1"/>
    <col min="9982" max="9982" width="11.25" style="47" bestFit="1" customWidth="1"/>
    <col min="9983" max="9983" width="2.75" style="47" customWidth="1"/>
    <col min="9984" max="9984" width="11.375" style="47" bestFit="1" customWidth="1"/>
    <col min="9985" max="9985" width="2.375" style="47" customWidth="1"/>
    <col min="9986" max="9986" width="11" style="47" bestFit="1" customWidth="1"/>
    <col min="9987" max="9987" width="3.375" style="47" customWidth="1"/>
    <col min="9988" max="9988" width="10.75" style="47" bestFit="1" customWidth="1"/>
    <col min="9989" max="9989" width="3.125" style="47" customWidth="1"/>
    <col min="9990" max="9990" width="11.25" style="47" bestFit="1" customWidth="1"/>
    <col min="9991" max="9991" width="2.375" style="47" customWidth="1"/>
    <col min="9992" max="9992" width="11.375" style="47" bestFit="1" customWidth="1"/>
    <col min="9993" max="9993" width="9.75" style="47" bestFit="1" customWidth="1"/>
    <col min="9994" max="10229" width="9" style="47"/>
    <col min="10230" max="10230" width="11.375" style="47" bestFit="1" customWidth="1"/>
    <col min="10231" max="10231" width="1.75" style="47" customWidth="1"/>
    <col min="10232" max="10232" width="42.375" style="47" bestFit="1" customWidth="1"/>
    <col min="10233" max="10233" width="2.75" style="47" customWidth="1"/>
    <col min="10234" max="10234" width="11" style="47" bestFit="1" customWidth="1"/>
    <col min="10235" max="10235" width="2.75" style="47" customWidth="1"/>
    <col min="10236" max="10236" width="12.125" style="47" bestFit="1" customWidth="1"/>
    <col min="10237" max="10237" width="2.375" style="47" customWidth="1"/>
    <col min="10238" max="10238" width="11.25" style="47" bestFit="1" customWidth="1"/>
    <col min="10239" max="10239" width="2.75" style="47" customWidth="1"/>
    <col min="10240" max="10240" width="11.375" style="47" bestFit="1" customWidth="1"/>
    <col min="10241" max="10241" width="2.375" style="47" customWidth="1"/>
    <col min="10242" max="10242" width="11" style="47" bestFit="1" customWidth="1"/>
    <col min="10243" max="10243" width="3.375" style="47" customWidth="1"/>
    <col min="10244" max="10244" width="10.75" style="47" bestFit="1" customWidth="1"/>
    <col min="10245" max="10245" width="3.125" style="47" customWidth="1"/>
    <col min="10246" max="10246" width="11.25" style="47" bestFit="1" customWidth="1"/>
    <col min="10247" max="10247" width="2.375" style="47" customWidth="1"/>
    <col min="10248" max="10248" width="11.375" style="47" bestFit="1" customWidth="1"/>
    <col min="10249" max="10249" width="9.75" style="47" bestFit="1" customWidth="1"/>
    <col min="10250" max="10485" width="9" style="47"/>
    <col min="10486" max="10486" width="11.375" style="47" bestFit="1" customWidth="1"/>
    <col min="10487" max="10487" width="1.75" style="47" customWidth="1"/>
    <col min="10488" max="10488" width="42.375" style="47" bestFit="1" customWidth="1"/>
    <col min="10489" max="10489" width="2.75" style="47" customWidth="1"/>
    <col min="10490" max="10490" width="11" style="47" bestFit="1" customWidth="1"/>
    <col min="10491" max="10491" width="2.75" style="47" customWidth="1"/>
    <col min="10492" max="10492" width="12.125" style="47" bestFit="1" customWidth="1"/>
    <col min="10493" max="10493" width="2.375" style="47" customWidth="1"/>
    <col min="10494" max="10494" width="11.25" style="47" bestFit="1" customWidth="1"/>
    <col min="10495" max="10495" width="2.75" style="47" customWidth="1"/>
    <col min="10496" max="10496" width="11.375" style="47" bestFit="1" customWidth="1"/>
    <col min="10497" max="10497" width="2.375" style="47" customWidth="1"/>
    <col min="10498" max="10498" width="11" style="47" bestFit="1" customWidth="1"/>
    <col min="10499" max="10499" width="3.375" style="47" customWidth="1"/>
    <col min="10500" max="10500" width="10.75" style="47" bestFit="1" customWidth="1"/>
    <col min="10501" max="10501" width="3.125" style="47" customWidth="1"/>
    <col min="10502" max="10502" width="11.25" style="47" bestFit="1" customWidth="1"/>
    <col min="10503" max="10503" width="2.375" style="47" customWidth="1"/>
    <col min="10504" max="10504" width="11.375" style="47" bestFit="1" customWidth="1"/>
    <col min="10505" max="10505" width="9.75" style="47" bestFit="1" customWidth="1"/>
    <col min="10506" max="10741" width="9" style="47"/>
    <col min="10742" max="10742" width="11.375" style="47" bestFit="1" customWidth="1"/>
    <col min="10743" max="10743" width="1.75" style="47" customWidth="1"/>
    <col min="10744" max="10744" width="42.375" style="47" bestFit="1" customWidth="1"/>
    <col min="10745" max="10745" width="2.75" style="47" customWidth="1"/>
    <col min="10746" max="10746" width="11" style="47" bestFit="1" customWidth="1"/>
    <col min="10747" max="10747" width="2.75" style="47" customWidth="1"/>
    <col min="10748" max="10748" width="12.125" style="47" bestFit="1" customWidth="1"/>
    <col min="10749" max="10749" width="2.375" style="47" customWidth="1"/>
    <col min="10750" max="10750" width="11.25" style="47" bestFit="1" customWidth="1"/>
    <col min="10751" max="10751" width="2.75" style="47" customWidth="1"/>
    <col min="10752" max="10752" width="11.375" style="47" bestFit="1" customWidth="1"/>
    <col min="10753" max="10753" width="2.375" style="47" customWidth="1"/>
    <col min="10754" max="10754" width="11" style="47" bestFit="1" customWidth="1"/>
    <col min="10755" max="10755" width="3.375" style="47" customWidth="1"/>
    <col min="10756" max="10756" width="10.75" style="47" bestFit="1" customWidth="1"/>
    <col min="10757" max="10757" width="3.125" style="47" customWidth="1"/>
    <col min="10758" max="10758" width="11.25" style="47" bestFit="1" customWidth="1"/>
    <col min="10759" max="10759" width="2.375" style="47" customWidth="1"/>
    <col min="10760" max="10760" width="11.375" style="47" bestFit="1" customWidth="1"/>
    <col min="10761" max="10761" width="9.75" style="47" bestFit="1" customWidth="1"/>
    <col min="10762" max="10997" width="9" style="47"/>
    <col min="10998" max="10998" width="11.375" style="47" bestFit="1" customWidth="1"/>
    <col min="10999" max="10999" width="1.75" style="47" customWidth="1"/>
    <col min="11000" max="11000" width="42.375" style="47" bestFit="1" customWidth="1"/>
    <col min="11001" max="11001" width="2.75" style="47" customWidth="1"/>
    <col min="11002" max="11002" width="11" style="47" bestFit="1" customWidth="1"/>
    <col min="11003" max="11003" width="2.75" style="47" customWidth="1"/>
    <col min="11004" max="11004" width="12.125" style="47" bestFit="1" customWidth="1"/>
    <col min="11005" max="11005" width="2.375" style="47" customWidth="1"/>
    <col min="11006" max="11006" width="11.25" style="47" bestFit="1" customWidth="1"/>
    <col min="11007" max="11007" width="2.75" style="47" customWidth="1"/>
    <col min="11008" max="11008" width="11.375" style="47" bestFit="1" customWidth="1"/>
    <col min="11009" max="11009" width="2.375" style="47" customWidth="1"/>
    <col min="11010" max="11010" width="11" style="47" bestFit="1" customWidth="1"/>
    <col min="11011" max="11011" width="3.375" style="47" customWidth="1"/>
    <col min="11012" max="11012" width="10.75" style="47" bestFit="1" customWidth="1"/>
    <col min="11013" max="11013" width="3.125" style="47" customWidth="1"/>
    <col min="11014" max="11014" width="11.25" style="47" bestFit="1" customWidth="1"/>
    <col min="11015" max="11015" width="2.375" style="47" customWidth="1"/>
    <col min="11016" max="11016" width="11.375" style="47" bestFit="1" customWidth="1"/>
    <col min="11017" max="11017" width="9.75" style="47" bestFit="1" customWidth="1"/>
    <col min="11018" max="11253" width="9" style="47"/>
    <col min="11254" max="11254" width="11.375" style="47" bestFit="1" customWidth="1"/>
    <col min="11255" max="11255" width="1.75" style="47" customWidth="1"/>
    <col min="11256" max="11256" width="42.375" style="47" bestFit="1" customWidth="1"/>
    <col min="11257" max="11257" width="2.75" style="47" customWidth="1"/>
    <col min="11258" max="11258" width="11" style="47" bestFit="1" customWidth="1"/>
    <col min="11259" max="11259" width="2.75" style="47" customWidth="1"/>
    <col min="11260" max="11260" width="12.125" style="47" bestFit="1" customWidth="1"/>
    <col min="11261" max="11261" width="2.375" style="47" customWidth="1"/>
    <col min="11262" max="11262" width="11.25" style="47" bestFit="1" customWidth="1"/>
    <col min="11263" max="11263" width="2.75" style="47" customWidth="1"/>
    <col min="11264" max="11264" width="11.375" style="47" bestFit="1" customWidth="1"/>
    <col min="11265" max="11265" width="2.375" style="47" customWidth="1"/>
    <col min="11266" max="11266" width="11" style="47" bestFit="1" customWidth="1"/>
    <col min="11267" max="11267" width="3.375" style="47" customWidth="1"/>
    <col min="11268" max="11268" width="10.75" style="47" bestFit="1" customWidth="1"/>
    <col min="11269" max="11269" width="3.125" style="47" customWidth="1"/>
    <col min="11270" max="11270" width="11.25" style="47" bestFit="1" customWidth="1"/>
    <col min="11271" max="11271" width="2.375" style="47" customWidth="1"/>
    <col min="11272" max="11272" width="11.375" style="47" bestFit="1" customWidth="1"/>
    <col min="11273" max="11273" width="9.75" style="47" bestFit="1" customWidth="1"/>
    <col min="11274" max="11509" width="9" style="47"/>
    <col min="11510" max="11510" width="11.375" style="47" bestFit="1" customWidth="1"/>
    <col min="11511" max="11511" width="1.75" style="47" customWidth="1"/>
    <col min="11512" max="11512" width="42.375" style="47" bestFit="1" customWidth="1"/>
    <col min="11513" max="11513" width="2.75" style="47" customWidth="1"/>
    <col min="11514" max="11514" width="11" style="47" bestFit="1" customWidth="1"/>
    <col min="11515" max="11515" width="2.75" style="47" customWidth="1"/>
    <col min="11516" max="11516" width="12.125" style="47" bestFit="1" customWidth="1"/>
    <col min="11517" max="11517" width="2.375" style="47" customWidth="1"/>
    <col min="11518" max="11518" width="11.25" style="47" bestFit="1" customWidth="1"/>
    <col min="11519" max="11519" width="2.75" style="47" customWidth="1"/>
    <col min="11520" max="11520" width="11.375" style="47" bestFit="1" customWidth="1"/>
    <col min="11521" max="11521" width="2.375" style="47" customWidth="1"/>
    <col min="11522" max="11522" width="11" style="47" bestFit="1" customWidth="1"/>
    <col min="11523" max="11523" width="3.375" style="47" customWidth="1"/>
    <col min="11524" max="11524" width="10.75" style="47" bestFit="1" customWidth="1"/>
    <col min="11525" max="11525" width="3.125" style="47" customWidth="1"/>
    <col min="11526" max="11526" width="11.25" style="47" bestFit="1" customWidth="1"/>
    <col min="11527" max="11527" width="2.375" style="47" customWidth="1"/>
    <col min="11528" max="11528" width="11.375" style="47" bestFit="1" customWidth="1"/>
    <col min="11529" max="11529" width="9.75" style="47" bestFit="1" customWidth="1"/>
    <col min="11530" max="11765" width="9" style="47"/>
    <col min="11766" max="11766" width="11.375" style="47" bestFit="1" customWidth="1"/>
    <col min="11767" max="11767" width="1.75" style="47" customWidth="1"/>
    <col min="11768" max="11768" width="42.375" style="47" bestFit="1" customWidth="1"/>
    <col min="11769" max="11769" width="2.75" style="47" customWidth="1"/>
    <col min="11770" max="11770" width="11" style="47" bestFit="1" customWidth="1"/>
    <col min="11771" max="11771" width="2.75" style="47" customWidth="1"/>
    <col min="11772" max="11772" width="12.125" style="47" bestFit="1" customWidth="1"/>
    <col min="11773" max="11773" width="2.375" style="47" customWidth="1"/>
    <col min="11774" max="11774" width="11.25" style="47" bestFit="1" customWidth="1"/>
    <col min="11775" max="11775" width="2.75" style="47" customWidth="1"/>
    <col min="11776" max="11776" width="11.375" style="47" bestFit="1" customWidth="1"/>
    <col min="11777" max="11777" width="2.375" style="47" customWidth="1"/>
    <col min="11778" max="11778" width="11" style="47" bestFit="1" customWidth="1"/>
    <col min="11779" max="11779" width="3.375" style="47" customWidth="1"/>
    <col min="11780" max="11780" width="10.75" style="47" bestFit="1" customWidth="1"/>
    <col min="11781" max="11781" width="3.125" style="47" customWidth="1"/>
    <col min="11782" max="11782" width="11.25" style="47" bestFit="1" customWidth="1"/>
    <col min="11783" max="11783" width="2.375" style="47" customWidth="1"/>
    <col min="11784" max="11784" width="11.375" style="47" bestFit="1" customWidth="1"/>
    <col min="11785" max="11785" width="9.75" style="47" bestFit="1" customWidth="1"/>
    <col min="11786" max="12021" width="9" style="47"/>
    <col min="12022" max="12022" width="11.375" style="47" bestFit="1" customWidth="1"/>
    <col min="12023" max="12023" width="1.75" style="47" customWidth="1"/>
    <col min="12024" max="12024" width="42.375" style="47" bestFit="1" customWidth="1"/>
    <col min="12025" max="12025" width="2.75" style="47" customWidth="1"/>
    <col min="12026" max="12026" width="11" style="47" bestFit="1" customWidth="1"/>
    <col min="12027" max="12027" width="2.75" style="47" customWidth="1"/>
    <col min="12028" max="12028" width="12.125" style="47" bestFit="1" customWidth="1"/>
    <col min="12029" max="12029" width="2.375" style="47" customWidth="1"/>
    <col min="12030" max="12030" width="11.25" style="47" bestFit="1" customWidth="1"/>
    <col min="12031" max="12031" width="2.75" style="47" customWidth="1"/>
    <col min="12032" max="12032" width="11.375" style="47" bestFit="1" customWidth="1"/>
    <col min="12033" max="12033" width="2.375" style="47" customWidth="1"/>
    <col min="12034" max="12034" width="11" style="47" bestFit="1" customWidth="1"/>
    <col min="12035" max="12035" width="3.375" style="47" customWidth="1"/>
    <col min="12036" max="12036" width="10.75" style="47" bestFit="1" customWidth="1"/>
    <col min="12037" max="12037" width="3.125" style="47" customWidth="1"/>
    <col min="12038" max="12038" width="11.25" style="47" bestFit="1" customWidth="1"/>
    <col min="12039" max="12039" width="2.375" style="47" customWidth="1"/>
    <col min="12040" max="12040" width="11.375" style="47" bestFit="1" customWidth="1"/>
    <col min="12041" max="12041" width="9.75" style="47" bestFit="1" customWidth="1"/>
    <col min="12042" max="12277" width="9" style="47"/>
    <col min="12278" max="12278" width="11.375" style="47" bestFit="1" customWidth="1"/>
    <col min="12279" max="12279" width="1.75" style="47" customWidth="1"/>
    <col min="12280" max="12280" width="42.375" style="47" bestFit="1" customWidth="1"/>
    <col min="12281" max="12281" width="2.75" style="47" customWidth="1"/>
    <col min="12282" max="12282" width="11" style="47" bestFit="1" customWidth="1"/>
    <col min="12283" max="12283" width="2.75" style="47" customWidth="1"/>
    <col min="12284" max="12284" width="12.125" style="47" bestFit="1" customWidth="1"/>
    <col min="12285" max="12285" width="2.375" style="47" customWidth="1"/>
    <col min="12286" max="12286" width="11.25" style="47" bestFit="1" customWidth="1"/>
    <col min="12287" max="12287" width="2.75" style="47" customWidth="1"/>
    <col min="12288" max="12288" width="11.375" style="47" bestFit="1" customWidth="1"/>
    <col min="12289" max="12289" width="2.375" style="47" customWidth="1"/>
    <col min="12290" max="12290" width="11" style="47" bestFit="1" customWidth="1"/>
    <col min="12291" max="12291" width="3.375" style="47" customWidth="1"/>
    <col min="12292" max="12292" width="10.75" style="47" bestFit="1" customWidth="1"/>
    <col min="12293" max="12293" width="3.125" style="47" customWidth="1"/>
    <col min="12294" max="12294" width="11.25" style="47" bestFit="1" customWidth="1"/>
    <col min="12295" max="12295" width="2.375" style="47" customWidth="1"/>
    <col min="12296" max="12296" width="11.375" style="47" bestFit="1" customWidth="1"/>
    <col min="12297" max="12297" width="9.75" style="47" bestFit="1" customWidth="1"/>
    <col min="12298" max="12533" width="9" style="47"/>
    <col min="12534" max="12534" width="11.375" style="47" bestFit="1" customWidth="1"/>
    <col min="12535" max="12535" width="1.75" style="47" customWidth="1"/>
    <col min="12536" max="12536" width="42.375" style="47" bestFit="1" customWidth="1"/>
    <col min="12537" max="12537" width="2.75" style="47" customWidth="1"/>
    <col min="12538" max="12538" width="11" style="47" bestFit="1" customWidth="1"/>
    <col min="12539" max="12539" width="2.75" style="47" customWidth="1"/>
    <col min="12540" max="12540" width="12.125" style="47" bestFit="1" customWidth="1"/>
    <col min="12541" max="12541" width="2.375" style="47" customWidth="1"/>
    <col min="12542" max="12542" width="11.25" style="47" bestFit="1" customWidth="1"/>
    <col min="12543" max="12543" width="2.75" style="47" customWidth="1"/>
    <col min="12544" max="12544" width="11.375" style="47" bestFit="1" customWidth="1"/>
    <col min="12545" max="12545" width="2.375" style="47" customWidth="1"/>
    <col min="12546" max="12546" width="11" style="47" bestFit="1" customWidth="1"/>
    <col min="12547" max="12547" width="3.375" style="47" customWidth="1"/>
    <col min="12548" max="12548" width="10.75" style="47" bestFit="1" customWidth="1"/>
    <col min="12549" max="12549" width="3.125" style="47" customWidth="1"/>
    <col min="12550" max="12550" width="11.25" style="47" bestFit="1" customWidth="1"/>
    <col min="12551" max="12551" width="2.375" style="47" customWidth="1"/>
    <col min="12552" max="12552" width="11.375" style="47" bestFit="1" customWidth="1"/>
    <col min="12553" max="12553" width="9.75" style="47" bestFit="1" customWidth="1"/>
    <col min="12554" max="12789" width="9" style="47"/>
    <col min="12790" max="12790" width="11.375" style="47" bestFit="1" customWidth="1"/>
    <col min="12791" max="12791" width="1.75" style="47" customWidth="1"/>
    <col min="12792" max="12792" width="42.375" style="47" bestFit="1" customWidth="1"/>
    <col min="12793" max="12793" width="2.75" style="47" customWidth="1"/>
    <col min="12794" max="12794" width="11" style="47" bestFit="1" customWidth="1"/>
    <col min="12795" max="12795" width="2.75" style="47" customWidth="1"/>
    <col min="12796" max="12796" width="12.125" style="47" bestFit="1" customWidth="1"/>
    <col min="12797" max="12797" width="2.375" style="47" customWidth="1"/>
    <col min="12798" max="12798" width="11.25" style="47" bestFit="1" customWidth="1"/>
    <col min="12799" max="12799" width="2.75" style="47" customWidth="1"/>
    <col min="12800" max="12800" width="11.375" style="47" bestFit="1" customWidth="1"/>
    <col min="12801" max="12801" width="2.375" style="47" customWidth="1"/>
    <col min="12802" max="12802" width="11" style="47" bestFit="1" customWidth="1"/>
    <col min="12803" max="12803" width="3.375" style="47" customWidth="1"/>
    <col min="12804" max="12804" width="10.75" style="47" bestFit="1" customWidth="1"/>
    <col min="12805" max="12805" width="3.125" style="47" customWidth="1"/>
    <col min="12806" max="12806" width="11.25" style="47" bestFit="1" customWidth="1"/>
    <col min="12807" max="12807" width="2.375" style="47" customWidth="1"/>
    <col min="12808" max="12808" width="11.375" style="47" bestFit="1" customWidth="1"/>
    <col min="12809" max="12809" width="9.75" style="47" bestFit="1" customWidth="1"/>
    <col min="12810" max="13045" width="9" style="47"/>
    <col min="13046" max="13046" width="11.375" style="47" bestFit="1" customWidth="1"/>
    <col min="13047" max="13047" width="1.75" style="47" customWidth="1"/>
    <col min="13048" max="13048" width="42.375" style="47" bestFit="1" customWidth="1"/>
    <col min="13049" max="13049" width="2.75" style="47" customWidth="1"/>
    <col min="13050" max="13050" width="11" style="47" bestFit="1" customWidth="1"/>
    <col min="13051" max="13051" width="2.75" style="47" customWidth="1"/>
    <col min="13052" max="13052" width="12.125" style="47" bestFit="1" customWidth="1"/>
    <col min="13053" max="13053" width="2.375" style="47" customWidth="1"/>
    <col min="13054" max="13054" width="11.25" style="47" bestFit="1" customWidth="1"/>
    <col min="13055" max="13055" width="2.75" style="47" customWidth="1"/>
    <col min="13056" max="13056" width="11.375" style="47" bestFit="1" customWidth="1"/>
    <col min="13057" max="13057" width="2.375" style="47" customWidth="1"/>
    <col min="13058" max="13058" width="11" style="47" bestFit="1" customWidth="1"/>
    <col min="13059" max="13059" width="3.375" style="47" customWidth="1"/>
    <col min="13060" max="13060" width="10.75" style="47" bestFit="1" customWidth="1"/>
    <col min="13061" max="13061" width="3.125" style="47" customWidth="1"/>
    <col min="13062" max="13062" width="11.25" style="47" bestFit="1" customWidth="1"/>
    <col min="13063" max="13063" width="2.375" style="47" customWidth="1"/>
    <col min="13064" max="13064" width="11.375" style="47" bestFit="1" customWidth="1"/>
    <col min="13065" max="13065" width="9.75" style="47" bestFit="1" customWidth="1"/>
    <col min="13066" max="13301" width="9" style="47"/>
    <col min="13302" max="13302" width="11.375" style="47" bestFit="1" customWidth="1"/>
    <col min="13303" max="13303" width="1.75" style="47" customWidth="1"/>
    <col min="13304" max="13304" width="42.375" style="47" bestFit="1" customWidth="1"/>
    <col min="13305" max="13305" width="2.75" style="47" customWidth="1"/>
    <col min="13306" max="13306" width="11" style="47" bestFit="1" customWidth="1"/>
    <col min="13307" max="13307" width="2.75" style="47" customWidth="1"/>
    <col min="13308" max="13308" width="12.125" style="47" bestFit="1" customWidth="1"/>
    <col min="13309" max="13309" width="2.375" style="47" customWidth="1"/>
    <col min="13310" max="13310" width="11.25" style="47" bestFit="1" customWidth="1"/>
    <col min="13311" max="13311" width="2.75" style="47" customWidth="1"/>
    <col min="13312" max="13312" width="11.375" style="47" bestFit="1" customWidth="1"/>
    <col min="13313" max="13313" width="2.375" style="47" customWidth="1"/>
    <col min="13314" max="13314" width="11" style="47" bestFit="1" customWidth="1"/>
    <col min="13315" max="13315" width="3.375" style="47" customWidth="1"/>
    <col min="13316" max="13316" width="10.75" style="47" bestFit="1" customWidth="1"/>
    <col min="13317" max="13317" width="3.125" style="47" customWidth="1"/>
    <col min="13318" max="13318" width="11.25" style="47" bestFit="1" customWidth="1"/>
    <col min="13319" max="13319" width="2.375" style="47" customWidth="1"/>
    <col min="13320" max="13320" width="11.375" style="47" bestFit="1" customWidth="1"/>
    <col min="13321" max="13321" width="9.75" style="47" bestFit="1" customWidth="1"/>
    <col min="13322" max="13557" width="9" style="47"/>
    <col min="13558" max="13558" width="11.375" style="47" bestFit="1" customWidth="1"/>
    <col min="13559" max="13559" width="1.75" style="47" customWidth="1"/>
    <col min="13560" max="13560" width="42.375" style="47" bestFit="1" customWidth="1"/>
    <col min="13561" max="13561" width="2.75" style="47" customWidth="1"/>
    <col min="13562" max="13562" width="11" style="47" bestFit="1" customWidth="1"/>
    <col min="13563" max="13563" width="2.75" style="47" customWidth="1"/>
    <col min="13564" max="13564" width="12.125" style="47" bestFit="1" customWidth="1"/>
    <col min="13565" max="13565" width="2.375" style="47" customWidth="1"/>
    <col min="13566" max="13566" width="11.25" style="47" bestFit="1" customWidth="1"/>
    <col min="13567" max="13567" width="2.75" style="47" customWidth="1"/>
    <col min="13568" max="13568" width="11.375" style="47" bestFit="1" customWidth="1"/>
    <col min="13569" max="13569" width="2.375" style="47" customWidth="1"/>
    <col min="13570" max="13570" width="11" style="47" bestFit="1" customWidth="1"/>
    <col min="13571" max="13571" width="3.375" style="47" customWidth="1"/>
    <col min="13572" max="13572" width="10.75" style="47" bestFit="1" customWidth="1"/>
    <col min="13573" max="13573" width="3.125" style="47" customWidth="1"/>
    <col min="13574" max="13574" width="11.25" style="47" bestFit="1" customWidth="1"/>
    <col min="13575" max="13575" width="2.375" style="47" customWidth="1"/>
    <col min="13576" max="13576" width="11.375" style="47" bestFit="1" customWidth="1"/>
    <col min="13577" max="13577" width="9.75" style="47" bestFit="1" customWidth="1"/>
    <col min="13578" max="13813" width="9" style="47"/>
    <col min="13814" max="13814" width="11.375" style="47" bestFit="1" customWidth="1"/>
    <col min="13815" max="13815" width="1.75" style="47" customWidth="1"/>
    <col min="13816" max="13816" width="42.375" style="47" bestFit="1" customWidth="1"/>
    <col min="13817" max="13817" width="2.75" style="47" customWidth="1"/>
    <col min="13818" max="13818" width="11" style="47" bestFit="1" customWidth="1"/>
    <col min="13819" max="13819" width="2.75" style="47" customWidth="1"/>
    <col min="13820" max="13820" width="12.125" style="47" bestFit="1" customWidth="1"/>
    <col min="13821" max="13821" width="2.375" style="47" customWidth="1"/>
    <col min="13822" max="13822" width="11.25" style="47" bestFit="1" customWidth="1"/>
    <col min="13823" max="13823" width="2.75" style="47" customWidth="1"/>
    <col min="13824" max="13824" width="11.375" style="47" bestFit="1" customWidth="1"/>
    <col min="13825" max="13825" width="2.375" style="47" customWidth="1"/>
    <col min="13826" max="13826" width="11" style="47" bestFit="1" customWidth="1"/>
    <col min="13827" max="13827" width="3.375" style="47" customWidth="1"/>
    <col min="13828" max="13828" width="10.75" style="47" bestFit="1" customWidth="1"/>
    <col min="13829" max="13829" width="3.125" style="47" customWidth="1"/>
    <col min="13830" max="13830" width="11.25" style="47" bestFit="1" customWidth="1"/>
    <col min="13831" max="13831" width="2.375" style="47" customWidth="1"/>
    <col min="13832" max="13832" width="11.375" style="47" bestFit="1" customWidth="1"/>
    <col min="13833" max="13833" width="9.75" style="47" bestFit="1" customWidth="1"/>
    <col min="13834" max="14069" width="9" style="47"/>
    <col min="14070" max="14070" width="11.375" style="47" bestFit="1" customWidth="1"/>
    <col min="14071" max="14071" width="1.75" style="47" customWidth="1"/>
    <col min="14072" max="14072" width="42.375" style="47" bestFit="1" customWidth="1"/>
    <col min="14073" max="14073" width="2.75" style="47" customWidth="1"/>
    <col min="14074" max="14074" width="11" style="47" bestFit="1" customWidth="1"/>
    <col min="14075" max="14075" width="2.75" style="47" customWidth="1"/>
    <col min="14076" max="14076" width="12.125" style="47" bestFit="1" customWidth="1"/>
    <col min="14077" max="14077" width="2.375" style="47" customWidth="1"/>
    <col min="14078" max="14078" width="11.25" style="47" bestFit="1" customWidth="1"/>
    <col min="14079" max="14079" width="2.75" style="47" customWidth="1"/>
    <col min="14080" max="14080" width="11.375" style="47" bestFit="1" customWidth="1"/>
    <col min="14081" max="14081" width="2.375" style="47" customWidth="1"/>
    <col min="14082" max="14082" width="11" style="47" bestFit="1" customWidth="1"/>
    <col min="14083" max="14083" width="3.375" style="47" customWidth="1"/>
    <col min="14084" max="14084" width="10.75" style="47" bestFit="1" customWidth="1"/>
    <col min="14085" max="14085" width="3.125" style="47" customWidth="1"/>
    <col min="14086" max="14086" width="11.25" style="47" bestFit="1" customWidth="1"/>
    <col min="14087" max="14087" width="2.375" style="47" customWidth="1"/>
    <col min="14088" max="14088" width="11.375" style="47" bestFit="1" customWidth="1"/>
    <col min="14089" max="14089" width="9.75" style="47" bestFit="1" customWidth="1"/>
    <col min="14090" max="14325" width="9" style="47"/>
    <col min="14326" max="14326" width="11.375" style="47" bestFit="1" customWidth="1"/>
    <col min="14327" max="14327" width="1.75" style="47" customWidth="1"/>
    <col min="14328" max="14328" width="42.375" style="47" bestFit="1" customWidth="1"/>
    <col min="14329" max="14329" width="2.75" style="47" customWidth="1"/>
    <col min="14330" max="14330" width="11" style="47" bestFit="1" customWidth="1"/>
    <col min="14331" max="14331" width="2.75" style="47" customWidth="1"/>
    <col min="14332" max="14332" width="12.125" style="47" bestFit="1" customWidth="1"/>
    <col min="14333" max="14333" width="2.375" style="47" customWidth="1"/>
    <col min="14334" max="14334" width="11.25" style="47" bestFit="1" customWidth="1"/>
    <col min="14335" max="14335" width="2.75" style="47" customWidth="1"/>
    <col min="14336" max="14336" width="11.375" style="47" bestFit="1" customWidth="1"/>
    <col min="14337" max="14337" width="2.375" style="47" customWidth="1"/>
    <col min="14338" max="14338" width="11" style="47" bestFit="1" customWidth="1"/>
    <col min="14339" max="14339" width="3.375" style="47" customWidth="1"/>
    <col min="14340" max="14340" width="10.75" style="47" bestFit="1" customWidth="1"/>
    <col min="14341" max="14341" width="3.125" style="47" customWidth="1"/>
    <col min="14342" max="14342" width="11.25" style="47" bestFit="1" customWidth="1"/>
    <col min="14343" max="14343" width="2.375" style="47" customWidth="1"/>
    <col min="14344" max="14344" width="11.375" style="47" bestFit="1" customWidth="1"/>
    <col min="14345" max="14345" width="9.75" style="47" bestFit="1" customWidth="1"/>
    <col min="14346" max="14581" width="9" style="47"/>
    <col min="14582" max="14582" width="11.375" style="47" bestFit="1" customWidth="1"/>
    <col min="14583" max="14583" width="1.75" style="47" customWidth="1"/>
    <col min="14584" max="14584" width="42.375" style="47" bestFit="1" customWidth="1"/>
    <col min="14585" max="14585" width="2.75" style="47" customWidth="1"/>
    <col min="14586" max="14586" width="11" style="47" bestFit="1" customWidth="1"/>
    <col min="14587" max="14587" width="2.75" style="47" customWidth="1"/>
    <col min="14588" max="14588" width="12.125" style="47" bestFit="1" customWidth="1"/>
    <col min="14589" max="14589" width="2.375" style="47" customWidth="1"/>
    <col min="14590" max="14590" width="11.25" style="47" bestFit="1" customWidth="1"/>
    <col min="14591" max="14591" width="2.75" style="47" customWidth="1"/>
    <col min="14592" max="14592" width="11.375" style="47" bestFit="1" customWidth="1"/>
    <col min="14593" max="14593" width="2.375" style="47" customWidth="1"/>
    <col min="14594" max="14594" width="11" style="47" bestFit="1" customWidth="1"/>
    <col min="14595" max="14595" width="3.375" style="47" customWidth="1"/>
    <col min="14596" max="14596" width="10.75" style="47" bestFit="1" customWidth="1"/>
    <col min="14597" max="14597" width="3.125" style="47" customWidth="1"/>
    <col min="14598" max="14598" width="11.25" style="47" bestFit="1" customWidth="1"/>
    <col min="14599" max="14599" width="2.375" style="47" customWidth="1"/>
    <col min="14600" max="14600" width="11.375" style="47" bestFit="1" customWidth="1"/>
    <col min="14601" max="14601" width="9.75" style="47" bestFit="1" customWidth="1"/>
    <col min="14602" max="14837" width="9" style="47"/>
    <col min="14838" max="14838" width="11.375" style="47" bestFit="1" customWidth="1"/>
    <col min="14839" max="14839" width="1.75" style="47" customWidth="1"/>
    <col min="14840" max="14840" width="42.375" style="47" bestFit="1" customWidth="1"/>
    <col min="14841" max="14841" width="2.75" style="47" customWidth="1"/>
    <col min="14842" max="14842" width="11" style="47" bestFit="1" customWidth="1"/>
    <col min="14843" max="14843" width="2.75" style="47" customWidth="1"/>
    <col min="14844" max="14844" width="12.125" style="47" bestFit="1" customWidth="1"/>
    <col min="14845" max="14845" width="2.375" style="47" customWidth="1"/>
    <col min="14846" max="14846" width="11.25" style="47" bestFit="1" customWidth="1"/>
    <col min="14847" max="14847" width="2.75" style="47" customWidth="1"/>
    <col min="14848" max="14848" width="11.375" style="47" bestFit="1" customWidth="1"/>
    <col min="14849" max="14849" width="2.375" style="47" customWidth="1"/>
    <col min="14850" max="14850" width="11" style="47" bestFit="1" customWidth="1"/>
    <col min="14851" max="14851" width="3.375" style="47" customWidth="1"/>
    <col min="14852" max="14852" width="10.75" style="47" bestFit="1" customWidth="1"/>
    <col min="14853" max="14853" width="3.125" style="47" customWidth="1"/>
    <col min="14854" max="14854" width="11.25" style="47" bestFit="1" customWidth="1"/>
    <col min="14855" max="14855" width="2.375" style="47" customWidth="1"/>
    <col min="14856" max="14856" width="11.375" style="47" bestFit="1" customWidth="1"/>
    <col min="14857" max="14857" width="9.75" style="47" bestFit="1" customWidth="1"/>
    <col min="14858" max="15093" width="9" style="47"/>
    <col min="15094" max="15094" width="11.375" style="47" bestFit="1" customWidth="1"/>
    <col min="15095" max="15095" width="1.75" style="47" customWidth="1"/>
    <col min="15096" max="15096" width="42.375" style="47" bestFit="1" customWidth="1"/>
    <col min="15097" max="15097" width="2.75" style="47" customWidth="1"/>
    <col min="15098" max="15098" width="11" style="47" bestFit="1" customWidth="1"/>
    <col min="15099" max="15099" width="2.75" style="47" customWidth="1"/>
    <col min="15100" max="15100" width="12.125" style="47" bestFit="1" customWidth="1"/>
    <col min="15101" max="15101" width="2.375" style="47" customWidth="1"/>
    <col min="15102" max="15102" width="11.25" style="47" bestFit="1" customWidth="1"/>
    <col min="15103" max="15103" width="2.75" style="47" customWidth="1"/>
    <col min="15104" max="15104" width="11.375" style="47" bestFit="1" customWidth="1"/>
    <col min="15105" max="15105" width="2.375" style="47" customWidth="1"/>
    <col min="15106" max="15106" width="11" style="47" bestFit="1" customWidth="1"/>
    <col min="15107" max="15107" width="3.375" style="47" customWidth="1"/>
    <col min="15108" max="15108" width="10.75" style="47" bestFit="1" customWidth="1"/>
    <col min="15109" max="15109" width="3.125" style="47" customWidth="1"/>
    <col min="15110" max="15110" width="11.25" style="47" bestFit="1" customWidth="1"/>
    <col min="15111" max="15111" width="2.375" style="47" customWidth="1"/>
    <col min="15112" max="15112" width="11.375" style="47" bestFit="1" customWidth="1"/>
    <col min="15113" max="15113" width="9.75" style="47" bestFit="1" customWidth="1"/>
    <col min="15114" max="15349" width="9" style="47"/>
    <col min="15350" max="15350" width="11.375" style="47" bestFit="1" customWidth="1"/>
    <col min="15351" max="15351" width="1.75" style="47" customWidth="1"/>
    <col min="15352" max="15352" width="42.375" style="47" bestFit="1" customWidth="1"/>
    <col min="15353" max="15353" width="2.75" style="47" customWidth="1"/>
    <col min="15354" max="15354" width="11" style="47" bestFit="1" customWidth="1"/>
    <col min="15355" max="15355" width="2.75" style="47" customWidth="1"/>
    <col min="15356" max="15356" width="12.125" style="47" bestFit="1" customWidth="1"/>
    <col min="15357" max="15357" width="2.375" style="47" customWidth="1"/>
    <col min="15358" max="15358" width="11.25" style="47" bestFit="1" customWidth="1"/>
    <col min="15359" max="15359" width="2.75" style="47" customWidth="1"/>
    <col min="15360" max="15360" width="11.375" style="47" bestFit="1" customWidth="1"/>
    <col min="15361" max="15361" width="2.375" style="47" customWidth="1"/>
    <col min="15362" max="15362" width="11" style="47" bestFit="1" customWidth="1"/>
    <col min="15363" max="15363" width="3.375" style="47" customWidth="1"/>
    <col min="15364" max="15364" width="10.75" style="47" bestFit="1" customWidth="1"/>
    <col min="15365" max="15365" width="3.125" style="47" customWidth="1"/>
    <col min="15366" max="15366" width="11.25" style="47" bestFit="1" customWidth="1"/>
    <col min="15367" max="15367" width="2.375" style="47" customWidth="1"/>
    <col min="15368" max="15368" width="11.375" style="47" bestFit="1" customWidth="1"/>
    <col min="15369" max="15369" width="9.75" style="47" bestFit="1" customWidth="1"/>
    <col min="15370" max="15605" width="9" style="47"/>
    <col min="15606" max="15606" width="11.375" style="47" bestFit="1" customWidth="1"/>
    <col min="15607" max="15607" width="1.75" style="47" customWidth="1"/>
    <col min="15608" max="15608" width="42.375" style="47" bestFit="1" customWidth="1"/>
    <col min="15609" max="15609" width="2.75" style="47" customWidth="1"/>
    <col min="15610" max="15610" width="11" style="47" bestFit="1" customWidth="1"/>
    <col min="15611" max="15611" width="2.75" style="47" customWidth="1"/>
    <col min="15612" max="15612" width="12.125" style="47" bestFit="1" customWidth="1"/>
    <col min="15613" max="15613" width="2.375" style="47" customWidth="1"/>
    <col min="15614" max="15614" width="11.25" style="47" bestFit="1" customWidth="1"/>
    <col min="15615" max="15615" width="2.75" style="47" customWidth="1"/>
    <col min="15616" max="15616" width="11.375" style="47" bestFit="1" customWidth="1"/>
    <col min="15617" max="15617" width="2.375" style="47" customWidth="1"/>
    <col min="15618" max="15618" width="11" style="47" bestFit="1" customWidth="1"/>
    <col min="15619" max="15619" width="3.375" style="47" customWidth="1"/>
    <col min="15620" max="15620" width="10.75" style="47" bestFit="1" customWidth="1"/>
    <col min="15621" max="15621" width="3.125" style="47" customWidth="1"/>
    <col min="15622" max="15622" width="11.25" style="47" bestFit="1" customWidth="1"/>
    <col min="15623" max="15623" width="2.375" style="47" customWidth="1"/>
    <col min="15624" max="15624" width="11.375" style="47" bestFit="1" customWidth="1"/>
    <col min="15625" max="15625" width="9.75" style="47" bestFit="1" customWidth="1"/>
    <col min="15626" max="15861" width="9" style="47"/>
    <col min="15862" max="15862" width="11.375" style="47" bestFit="1" customWidth="1"/>
    <col min="15863" max="15863" width="1.75" style="47" customWidth="1"/>
    <col min="15864" max="15864" width="42.375" style="47" bestFit="1" customWidth="1"/>
    <col min="15865" max="15865" width="2.75" style="47" customWidth="1"/>
    <col min="15866" max="15866" width="11" style="47" bestFit="1" customWidth="1"/>
    <col min="15867" max="15867" width="2.75" style="47" customWidth="1"/>
    <col min="15868" max="15868" width="12.125" style="47" bestFit="1" customWidth="1"/>
    <col min="15869" max="15869" width="2.375" style="47" customWidth="1"/>
    <col min="15870" max="15870" width="11.25" style="47" bestFit="1" customWidth="1"/>
    <col min="15871" max="15871" width="2.75" style="47" customWidth="1"/>
    <col min="15872" max="15872" width="11.375" style="47" bestFit="1" customWidth="1"/>
    <col min="15873" max="15873" width="2.375" style="47" customWidth="1"/>
    <col min="15874" max="15874" width="11" style="47" bestFit="1" customWidth="1"/>
    <col min="15875" max="15875" width="3.375" style="47" customWidth="1"/>
    <col min="15876" max="15876" width="10.75" style="47" bestFit="1" customWidth="1"/>
    <col min="15877" max="15877" width="3.125" style="47" customWidth="1"/>
    <col min="15878" max="15878" width="11.25" style="47" bestFit="1" customWidth="1"/>
    <col min="15879" max="15879" width="2.375" style="47" customWidth="1"/>
    <col min="15880" max="15880" width="11.375" style="47" bestFit="1" customWidth="1"/>
    <col min="15881" max="15881" width="9.75" style="47" bestFit="1" customWidth="1"/>
    <col min="15882" max="16117" width="9" style="47"/>
    <col min="16118" max="16118" width="11.375" style="47" bestFit="1" customWidth="1"/>
    <col min="16119" max="16119" width="1.75" style="47" customWidth="1"/>
    <col min="16120" max="16120" width="42.375" style="47" bestFit="1" customWidth="1"/>
    <col min="16121" max="16121" width="2.75" style="47" customWidth="1"/>
    <col min="16122" max="16122" width="11" style="47" bestFit="1" customWidth="1"/>
    <col min="16123" max="16123" width="2.75" style="47" customWidth="1"/>
    <col min="16124" max="16124" width="12.125" style="47" bestFit="1" customWidth="1"/>
    <col min="16125" max="16125" width="2.375" style="47" customWidth="1"/>
    <col min="16126" max="16126" width="11.25" style="47" bestFit="1" customWidth="1"/>
    <col min="16127" max="16127" width="2.75" style="47" customWidth="1"/>
    <col min="16128" max="16128" width="11.375" style="47" bestFit="1" customWidth="1"/>
    <col min="16129" max="16129" width="2.375" style="47" customWidth="1"/>
    <col min="16130" max="16130" width="11" style="47" bestFit="1" customWidth="1"/>
    <col min="16131" max="16131" width="3.375" style="47" customWidth="1"/>
    <col min="16132" max="16132" width="10.75" style="47" bestFit="1" customWidth="1"/>
    <col min="16133" max="16133" width="3.125" style="47" customWidth="1"/>
    <col min="16134" max="16134" width="11.25" style="47" bestFit="1" customWidth="1"/>
    <col min="16135" max="16135" width="2.375" style="47" customWidth="1"/>
    <col min="16136" max="16136" width="11.375" style="47" bestFit="1" customWidth="1"/>
    <col min="16137" max="16137" width="9.75" style="47" bestFit="1" customWidth="1"/>
    <col min="16138" max="16380" width="9" style="47"/>
    <col min="16381" max="16384" width="9" style="47" customWidth="1"/>
  </cols>
  <sheetData>
    <row r="1" spans="1:14" s="49" customFormat="1" ht="15.75">
      <c r="A1" s="1156"/>
    </row>
    <row r="2" spans="1:14" s="265" customFormat="1" ht="18">
      <c r="A2" s="922"/>
      <c r="B2" s="137"/>
      <c r="C2" s="137"/>
      <c r="D2" s="137"/>
      <c r="E2" s="137"/>
      <c r="F2" s="137"/>
    </row>
    <row r="3" spans="1:14" s="265" customFormat="1" ht="18">
      <c r="A3" s="1142"/>
      <c r="B3" s="137"/>
      <c r="C3" s="137"/>
      <c r="D3" s="137"/>
      <c r="E3" s="137"/>
      <c r="F3" s="137"/>
    </row>
    <row r="4" spans="1:14" s="265" customFormat="1" ht="18">
      <c r="A4" s="1630" t="s">
        <v>255</v>
      </c>
      <c r="B4" s="1630"/>
      <c r="C4" s="1630"/>
      <c r="D4" s="1630"/>
      <c r="E4" s="1630"/>
      <c r="F4" s="1630"/>
      <c r="G4" s="1630"/>
      <c r="H4" s="1630"/>
      <c r="I4" s="1630"/>
    </row>
    <row r="5" spans="1:14" s="265" customFormat="1" ht="18">
      <c r="A5" s="1630" t="s">
        <v>88</v>
      </c>
      <c r="B5" s="1630"/>
      <c r="C5" s="1630"/>
      <c r="D5" s="1630"/>
      <c r="E5" s="1630"/>
      <c r="F5" s="1630"/>
      <c r="G5" s="1630"/>
      <c r="H5" s="1630"/>
      <c r="I5" s="1630"/>
    </row>
    <row r="6" spans="1:14" s="265" customFormat="1" ht="18">
      <c r="A6" s="1628" t="str">
        <f>SUMMARY!A7</f>
        <v>YEAR ENDING DECEMBER 31, ____</v>
      </c>
      <c r="B6" s="1628"/>
      <c r="C6" s="1628"/>
      <c r="D6" s="1628"/>
      <c r="E6" s="1628"/>
      <c r="F6" s="1628"/>
      <c r="G6" s="1628"/>
      <c r="H6" s="1628"/>
      <c r="I6" s="1628"/>
    </row>
    <row r="7" spans="1:14" s="265" customFormat="1" ht="18">
      <c r="A7" s="921"/>
      <c r="B7" s="137"/>
      <c r="C7" s="137"/>
      <c r="D7" s="137"/>
      <c r="E7" s="137"/>
      <c r="F7" s="137"/>
      <c r="G7" s="137"/>
      <c r="H7" s="137"/>
    </row>
    <row r="8" spans="1:14" s="265" customFormat="1" ht="18">
      <c r="A8" s="1630" t="s">
        <v>1528</v>
      </c>
      <c r="B8" s="1630"/>
      <c r="C8" s="1630"/>
      <c r="D8" s="1630"/>
      <c r="E8" s="1630"/>
      <c r="F8" s="1630"/>
      <c r="G8" s="1630"/>
      <c r="H8" s="1630"/>
      <c r="I8" s="1630"/>
    </row>
    <row r="9" spans="1:14" s="265" customFormat="1" ht="18">
      <c r="A9" s="1630" t="s">
        <v>61</v>
      </c>
      <c r="B9" s="1630"/>
      <c r="C9" s="1630"/>
      <c r="D9" s="1630"/>
      <c r="E9" s="1630"/>
      <c r="F9" s="1630"/>
      <c r="G9" s="1630"/>
      <c r="H9" s="1630"/>
      <c r="I9" s="1630"/>
    </row>
    <row r="10" spans="1:14" s="268" customFormat="1">
      <c r="A10" s="923"/>
    </row>
    <row r="11" spans="1:14" s="268" customFormat="1">
      <c r="A11" s="923"/>
    </row>
    <row r="12" spans="1:14" s="49" customFormat="1" ht="15.75">
      <c r="A12" s="1156"/>
    </row>
    <row r="13" spans="1:14" s="49" customFormat="1" ht="15.75">
      <c r="A13" s="1156"/>
      <c r="D13" s="264"/>
      <c r="E13" s="1673" t="s">
        <v>326</v>
      </c>
      <c r="F13" s="1674"/>
      <c r="G13" s="1674"/>
      <c r="H13" s="1675"/>
      <c r="J13" s="269"/>
      <c r="K13" s="269"/>
      <c r="L13" s="269"/>
      <c r="M13" s="269"/>
      <c r="N13" s="269"/>
    </row>
    <row r="14" spans="1:14" s="49" customFormat="1" ht="15.75">
      <c r="A14" s="1156"/>
      <c r="E14" s="1156" t="s">
        <v>328</v>
      </c>
      <c r="F14" s="1156" t="s">
        <v>329</v>
      </c>
      <c r="G14" s="1156" t="s">
        <v>328</v>
      </c>
      <c r="H14" s="1156" t="s">
        <v>202</v>
      </c>
    </row>
    <row r="15" spans="1:14" s="49" customFormat="1" ht="16.5" thickBot="1">
      <c r="A15" s="1156" t="s">
        <v>90</v>
      </c>
      <c r="B15" s="1156" t="s">
        <v>1030</v>
      </c>
      <c r="E15" s="270" t="s">
        <v>331</v>
      </c>
      <c r="F15" s="270" t="s">
        <v>332</v>
      </c>
      <c r="G15" s="270" t="s">
        <v>1138</v>
      </c>
      <c r="H15" s="270" t="s">
        <v>334</v>
      </c>
    </row>
    <row r="16" spans="1:14" s="49" customFormat="1" ht="15.75">
      <c r="A16" s="1156"/>
      <c r="B16" s="1156"/>
      <c r="E16" s="252" t="s">
        <v>335</v>
      </c>
      <c r="F16" s="252" t="s">
        <v>336</v>
      </c>
      <c r="G16" s="252" t="s">
        <v>337</v>
      </c>
      <c r="H16" s="252" t="s">
        <v>260</v>
      </c>
    </row>
    <row r="17" spans="1:8" s="49" customFormat="1" ht="15">
      <c r="A17" s="1290" t="s">
        <v>147</v>
      </c>
      <c r="B17" s="293"/>
      <c r="E17" s="292">
        <f>'WP-BG (Support)'!Q18</f>
        <v>0</v>
      </c>
      <c r="F17" s="292">
        <f>'WP-BG (Support)'!Q60</f>
        <v>0</v>
      </c>
      <c r="G17" s="272">
        <f>E17-F17</f>
        <v>0</v>
      </c>
      <c r="H17" s="292"/>
    </row>
    <row r="18" spans="1:8" s="49" customFormat="1" ht="15">
      <c r="A18" s="1290" t="s">
        <v>151</v>
      </c>
      <c r="B18" s="293"/>
      <c r="E18" s="292">
        <f>'WP-BG (Support)'!Q19</f>
        <v>0</v>
      </c>
      <c r="F18" s="292">
        <f>'WP-BG (Support)'!Q61</f>
        <v>0</v>
      </c>
      <c r="G18" s="272">
        <f t="shared" ref="G18:G19" si="0">E18-F18</f>
        <v>0</v>
      </c>
      <c r="H18" s="292"/>
    </row>
    <row r="19" spans="1:8" s="49" customFormat="1" ht="15">
      <c r="A19" s="1290" t="s">
        <v>154</v>
      </c>
      <c r="B19" s="293"/>
      <c r="E19" s="292">
        <f>'WP-BG (Support)'!Q20</f>
        <v>0</v>
      </c>
      <c r="F19" s="292">
        <f>'WP-BG (Support)'!Q62</f>
        <v>0</v>
      </c>
      <c r="G19" s="272">
        <f t="shared" si="0"/>
        <v>0</v>
      </c>
      <c r="H19" s="292"/>
    </row>
    <row r="20" spans="1:8" s="49" customFormat="1" ht="15">
      <c r="A20" s="295" t="s">
        <v>126</v>
      </c>
      <c r="B20" s="937"/>
      <c r="E20" s="938"/>
      <c r="F20" s="938"/>
      <c r="G20" s="938"/>
      <c r="H20" s="938"/>
    </row>
    <row r="21" spans="1:8" s="299" customFormat="1" ht="16.5" thickBot="1">
      <c r="A21" s="1298">
        <v>1</v>
      </c>
      <c r="B21" s="939"/>
      <c r="C21" s="939"/>
      <c r="D21" s="329"/>
      <c r="E21" s="329">
        <f t="shared" ref="E21:G21" si="1">SUM(E17:E20)</f>
        <v>0</v>
      </c>
      <c r="F21" s="329">
        <f t="shared" si="1"/>
        <v>0</v>
      </c>
      <c r="G21" s="329">
        <f t="shared" si="1"/>
        <v>0</v>
      </c>
      <c r="H21" s="329">
        <f t="shared" ref="H21" si="2">SUM(H17:H20)</f>
        <v>0</v>
      </c>
    </row>
    <row r="22" spans="1:8" s="49" customFormat="1" ht="15.75" thickTop="1">
      <c r="A22" s="1291"/>
      <c r="E22" s="272"/>
      <c r="F22" s="272"/>
      <c r="G22" s="272"/>
      <c r="H22" s="272"/>
    </row>
    <row r="23" spans="1:8" s="49" customFormat="1" ht="15.75">
      <c r="A23" s="1291"/>
      <c r="B23" s="1156" t="s">
        <v>1529</v>
      </c>
      <c r="E23" s="272"/>
      <c r="F23" s="273"/>
      <c r="G23" s="272"/>
      <c r="H23" s="272"/>
    </row>
    <row r="24" spans="1:8" s="49" customFormat="1" ht="15">
      <c r="A24" s="1291" t="s">
        <v>731</v>
      </c>
      <c r="B24" s="293"/>
      <c r="E24" s="292">
        <f>'WP-BG (Support)'!Q25</f>
        <v>0</v>
      </c>
      <c r="F24" s="292">
        <f>'WP-BG (Support)'!Q67</f>
        <v>0</v>
      </c>
      <c r="G24" s="272">
        <f t="shared" ref="G24:G31" si="3">E24-F24</f>
        <v>0</v>
      </c>
      <c r="H24" s="292"/>
    </row>
    <row r="25" spans="1:8" s="49" customFormat="1" ht="15">
      <c r="A25" s="1291" t="s">
        <v>733</v>
      </c>
      <c r="B25" s="293"/>
      <c r="E25" s="292">
        <f>'WP-BG (Support)'!Q26</f>
        <v>0</v>
      </c>
      <c r="F25" s="292">
        <f>'WP-BG (Support)'!Q68</f>
        <v>0</v>
      </c>
      <c r="G25" s="272">
        <f t="shared" si="3"/>
        <v>0</v>
      </c>
      <c r="H25" s="292"/>
    </row>
    <row r="26" spans="1:8" s="49" customFormat="1" ht="15">
      <c r="A26" s="1291" t="s">
        <v>735</v>
      </c>
      <c r="B26" s="293"/>
      <c r="E26" s="292">
        <f>'WP-BG (Support)'!Q27</f>
        <v>0</v>
      </c>
      <c r="F26" s="292">
        <f>'WP-BG (Support)'!Q69</f>
        <v>0</v>
      </c>
      <c r="G26" s="272">
        <f t="shared" si="3"/>
        <v>0</v>
      </c>
      <c r="H26" s="292"/>
    </row>
    <row r="27" spans="1:8" s="49" customFormat="1" ht="15">
      <c r="A27" s="1291" t="s">
        <v>737</v>
      </c>
      <c r="B27" s="293"/>
      <c r="E27" s="292">
        <f>'WP-BG (Support)'!Q28</f>
        <v>0</v>
      </c>
      <c r="F27" s="292">
        <f>'WP-BG (Support)'!Q70</f>
        <v>0</v>
      </c>
      <c r="G27" s="272">
        <f t="shared" si="3"/>
        <v>0</v>
      </c>
      <c r="H27" s="292"/>
    </row>
    <row r="28" spans="1:8" s="49" customFormat="1" ht="15">
      <c r="A28" s="1291" t="s">
        <v>739</v>
      </c>
      <c r="B28" s="293"/>
      <c r="E28" s="292">
        <f>'WP-BG (Support)'!Q29</f>
        <v>0</v>
      </c>
      <c r="F28" s="292">
        <f>'WP-BG (Support)'!Q71</f>
        <v>0</v>
      </c>
      <c r="G28" s="272">
        <f t="shared" si="3"/>
        <v>0</v>
      </c>
      <c r="H28" s="292"/>
    </row>
    <row r="29" spans="1:8" s="49" customFormat="1" ht="15">
      <c r="A29" s="1291" t="s">
        <v>741</v>
      </c>
      <c r="B29" s="293"/>
      <c r="E29" s="292">
        <f>'WP-BG (Support)'!Q30</f>
        <v>0</v>
      </c>
      <c r="F29" s="292">
        <f>'WP-BG (Support)'!Q72</f>
        <v>0</v>
      </c>
      <c r="G29" s="272">
        <f t="shared" si="3"/>
        <v>0</v>
      </c>
      <c r="H29" s="292"/>
    </row>
    <row r="30" spans="1:8" s="49" customFormat="1" ht="15">
      <c r="A30" s="1291" t="s">
        <v>743</v>
      </c>
      <c r="B30" s="293"/>
      <c r="E30" s="292">
        <f>'WP-BG (Support)'!Q31</f>
        <v>0</v>
      </c>
      <c r="F30" s="292">
        <f>'WP-BG (Support)'!Q73</f>
        <v>0</v>
      </c>
      <c r="G30" s="272">
        <f t="shared" si="3"/>
        <v>0</v>
      </c>
      <c r="H30" s="292"/>
    </row>
    <row r="31" spans="1:8" s="49" customFormat="1" ht="15">
      <c r="A31" s="1291" t="s">
        <v>745</v>
      </c>
      <c r="B31" s="293"/>
      <c r="E31" s="292">
        <f>'WP-BG (Support)'!Q32</f>
        <v>0</v>
      </c>
      <c r="F31" s="292">
        <f>'WP-BG (Support)'!Q74</f>
        <v>0</v>
      </c>
      <c r="G31" s="272">
        <f t="shared" si="3"/>
        <v>0</v>
      </c>
      <c r="H31" s="292"/>
    </row>
    <row r="32" spans="1:8" s="49" customFormat="1" ht="15">
      <c r="A32" s="1299" t="s">
        <v>126</v>
      </c>
      <c r="B32" s="293"/>
      <c r="E32" s="938"/>
      <c r="F32" s="938"/>
      <c r="G32" s="938"/>
      <c r="H32" s="938"/>
    </row>
    <row r="33" spans="1:9" s="299" customFormat="1" ht="16.5" thickBot="1">
      <c r="A33" s="1298">
        <v>2</v>
      </c>
      <c r="B33" s="939"/>
      <c r="C33" s="939"/>
      <c r="D33" s="276"/>
      <c r="E33" s="329">
        <f t="shared" ref="E33:G33" si="4">SUM(E24:E32)</f>
        <v>0</v>
      </c>
      <c r="F33" s="329">
        <f t="shared" si="4"/>
        <v>0</v>
      </c>
      <c r="G33" s="329">
        <f t="shared" si="4"/>
        <v>0</v>
      </c>
      <c r="H33" s="329">
        <f t="shared" ref="H33" si="5">SUM(H24:H32)</f>
        <v>0</v>
      </c>
    </row>
    <row r="34" spans="1:9" s="299" customFormat="1" ht="16.5" thickTop="1">
      <c r="A34" s="1298"/>
      <c r="B34" s="939"/>
      <c r="C34" s="939"/>
      <c r="D34" s="276"/>
      <c r="E34" s="277"/>
      <c r="F34" s="277"/>
      <c r="G34" s="277"/>
      <c r="H34" s="277"/>
    </row>
    <row r="35" spans="1:9" s="49" customFormat="1" ht="15.75">
      <c r="A35" s="1291"/>
      <c r="B35" s="1156" t="s">
        <v>1530</v>
      </c>
      <c r="E35" s="272"/>
      <c r="F35" s="273"/>
      <c r="G35" s="272"/>
      <c r="H35" s="272"/>
    </row>
    <row r="36" spans="1:9" s="49" customFormat="1" ht="15">
      <c r="A36" s="1291" t="s">
        <v>163</v>
      </c>
      <c r="B36" s="293"/>
      <c r="E36" s="292">
        <f>'WP-BG (Support)'!Q37</f>
        <v>0</v>
      </c>
      <c r="F36" s="292">
        <f>'WP-BG (Support)'!Q79</f>
        <v>0</v>
      </c>
      <c r="G36" s="272">
        <f t="shared" ref="G36:G39" si="6">E36-F36</f>
        <v>0</v>
      </c>
      <c r="H36" s="292"/>
    </row>
    <row r="37" spans="1:9" s="49" customFormat="1" ht="15">
      <c r="A37" s="1291" t="s">
        <v>165</v>
      </c>
      <c r="B37" s="293"/>
      <c r="E37" s="292">
        <f>'WP-BG (Support)'!Q38</f>
        <v>0</v>
      </c>
      <c r="F37" s="292">
        <f>'WP-BG (Support)'!Q80</f>
        <v>0</v>
      </c>
      <c r="G37" s="272">
        <f t="shared" si="6"/>
        <v>0</v>
      </c>
      <c r="H37" s="292"/>
    </row>
    <row r="38" spans="1:9" s="49" customFormat="1" ht="15">
      <c r="A38" s="1291" t="s">
        <v>168</v>
      </c>
      <c r="B38" s="293"/>
      <c r="E38" s="292">
        <f>'WP-BG (Support)'!Q39</f>
        <v>0</v>
      </c>
      <c r="F38" s="292">
        <f>'WP-BG (Support)'!Q81</f>
        <v>0</v>
      </c>
      <c r="G38" s="272">
        <f t="shared" si="6"/>
        <v>0</v>
      </c>
      <c r="H38" s="292"/>
    </row>
    <row r="39" spans="1:9" s="49" customFormat="1" ht="15">
      <c r="A39" s="1291" t="s">
        <v>171</v>
      </c>
      <c r="B39" s="293"/>
      <c r="E39" s="292">
        <f>'WP-BG (Support)'!Q40</f>
        <v>0</v>
      </c>
      <c r="F39" s="292">
        <f>'WP-BG (Support)'!Q82</f>
        <v>0</v>
      </c>
      <c r="G39" s="272">
        <f t="shared" si="6"/>
        <v>0</v>
      </c>
      <c r="H39" s="292"/>
    </row>
    <row r="40" spans="1:9" s="49" customFormat="1" ht="15">
      <c r="A40" s="1299" t="s">
        <v>126</v>
      </c>
      <c r="B40" s="293"/>
      <c r="E40" s="940"/>
      <c r="F40" s="940"/>
      <c r="G40" s="940"/>
      <c r="H40" s="940"/>
    </row>
    <row r="41" spans="1:9" s="299" customFormat="1" ht="16.5" thickBot="1">
      <c r="A41" s="1298">
        <v>3</v>
      </c>
      <c r="B41" s="939"/>
      <c r="C41" s="939"/>
      <c r="D41" s="276"/>
      <c r="E41" s="329">
        <f>SUM(E36:E40)</f>
        <v>0</v>
      </c>
      <c r="F41" s="329">
        <f t="shared" ref="F41:G41" si="7">SUM(F36:F40)</f>
        <v>0</v>
      </c>
      <c r="G41" s="329">
        <f t="shared" si="7"/>
        <v>0</v>
      </c>
      <c r="H41" s="329">
        <f t="shared" ref="H41" si="8">SUM(H36:H40)</f>
        <v>0</v>
      </c>
    </row>
    <row r="42" spans="1:9" s="299" customFormat="1" ht="16.5" thickTop="1">
      <c r="A42" s="1298"/>
      <c r="B42" s="939"/>
      <c r="C42" s="939"/>
      <c r="D42" s="276"/>
      <c r="E42" s="277"/>
      <c r="F42" s="277"/>
      <c r="G42" s="277"/>
      <c r="H42" s="277"/>
    </row>
    <row r="43" spans="1:9" s="299" customFormat="1" ht="15.75">
      <c r="A43" s="1291"/>
      <c r="B43" s="274"/>
      <c r="C43" s="49"/>
      <c r="D43" s="49"/>
      <c r="E43" s="272"/>
      <c r="F43" s="273"/>
      <c r="G43" s="272"/>
      <c r="H43" s="272"/>
    </row>
    <row r="44" spans="1:9" s="49" customFormat="1" ht="15">
      <c r="A44" s="1291" t="s">
        <v>817</v>
      </c>
      <c r="B44" s="293"/>
      <c r="E44" s="940"/>
      <c r="F44" s="425"/>
      <c r="G44" s="425"/>
      <c r="H44" s="292"/>
    </row>
    <row r="45" spans="1:9" s="49" customFormat="1" ht="15">
      <c r="A45" s="1299" t="s">
        <v>126</v>
      </c>
      <c r="B45" s="293"/>
      <c r="E45" s="940"/>
      <c r="F45" s="425"/>
      <c r="G45" s="425"/>
      <c r="H45" s="292"/>
      <c r="I45" s="275"/>
    </row>
    <row r="46" spans="1:9" s="49" customFormat="1" ht="15">
      <c r="A46" s="1299" t="s">
        <v>126</v>
      </c>
      <c r="B46" s="293"/>
      <c r="E46" s="292"/>
      <c r="F46" s="425"/>
      <c r="G46" s="425"/>
      <c r="H46" s="292"/>
    </row>
    <row r="47" spans="1:9" s="49" customFormat="1" ht="15">
      <c r="A47" s="1299" t="s">
        <v>126</v>
      </c>
      <c r="B47" s="293"/>
      <c r="E47" s="938"/>
      <c r="F47" s="938"/>
      <c r="G47" s="938"/>
      <c r="H47" s="938"/>
    </row>
    <row r="48" spans="1:9" s="49" customFormat="1" ht="16.5" thickBot="1">
      <c r="A48" s="1298">
        <v>4</v>
      </c>
      <c r="B48" s="939"/>
      <c r="C48" s="939"/>
      <c r="D48" s="276"/>
      <c r="E48" s="329">
        <f>SUM(E44:E47)</f>
        <v>0</v>
      </c>
      <c r="F48" s="329">
        <f t="shared" ref="F48:G48" si="9">SUM(F44:F47)</f>
        <v>0</v>
      </c>
      <c r="G48" s="329">
        <f t="shared" si="9"/>
        <v>0</v>
      </c>
      <c r="H48" s="329">
        <f t="shared" ref="H48" si="10">SUM(H44:H47)</f>
        <v>0</v>
      </c>
    </row>
    <row r="49" spans="1:8" s="49" customFormat="1" ht="16.5" thickTop="1">
      <c r="A49" s="1298"/>
      <c r="B49" s="939"/>
      <c r="C49" s="939"/>
      <c r="D49" s="276"/>
      <c r="E49" s="277"/>
      <c r="F49" s="277"/>
      <c r="G49" s="277"/>
      <c r="H49" s="277"/>
    </row>
    <row r="50" spans="1:8" s="49" customFormat="1" ht="15">
      <c r="A50" s="1291"/>
      <c r="D50" s="495"/>
      <c r="E50" s="495"/>
      <c r="F50" s="495"/>
      <c r="G50" s="495"/>
      <c r="H50" s="495"/>
    </row>
    <row r="51" spans="1:8" s="49" customFormat="1" ht="15.75">
      <c r="A51" s="1291">
        <v>5</v>
      </c>
      <c r="B51" s="264" t="s">
        <v>1531</v>
      </c>
      <c r="D51" s="276"/>
      <c r="E51" s="277">
        <f>+E33+E21+E41+E48</f>
        <v>0</v>
      </c>
      <c r="F51" s="277">
        <f>+F33+F21+F41+F48</f>
        <v>0</v>
      </c>
      <c r="G51" s="277">
        <f>+G33+G21+G41+G48</f>
        <v>0</v>
      </c>
      <c r="H51" s="277">
        <f t="shared" ref="H51" si="11">+H33+H21+H41+H48</f>
        <v>0</v>
      </c>
    </row>
    <row r="53" spans="1:8">
      <c r="A53" s="923"/>
      <c r="B53" s="268"/>
      <c r="C53" s="268"/>
      <c r="D53" s="268"/>
      <c r="E53" s="268"/>
      <c r="F53" s="268"/>
      <c r="G53" s="278"/>
      <c r="H53" s="278"/>
    </row>
  </sheetData>
  <customSheetViews>
    <customSheetView guid="{B321D76C-CDE5-48BB-9CDE-80FF97D58FCF}" scale="90" showPageBreaks="1" fitToPage="1" printArea="1" view="pageBreakPreview">
      <selection activeCell="D33" sqref="D33"/>
      <pageMargins left="0" right="0" top="0" bottom="0" header="0" footer="0"/>
      <printOptions horizontalCentered="1"/>
      <pageSetup scale="69" orientation="landscape" r:id="rId1"/>
    </customSheetView>
    <customSheetView guid="{343BF296-013A-41F5-BDAB-AD6220EA7F78}" scale="90" showPageBreaks="1" fitToPage="1" printArea="1" view="pageBreakPreview">
      <selection activeCell="D33" sqref="D33"/>
      <pageMargins left="0" right="0" top="0" bottom="0" header="0" footer="0"/>
      <printOptions horizontalCentered="1"/>
      <pageSetup scale="69" orientation="landscape" r:id="rId2"/>
    </customSheetView>
  </customSheetViews>
  <mergeCells count="6">
    <mergeCell ref="E13:H13"/>
    <mergeCell ref="A4:I4"/>
    <mergeCell ref="A5:I5"/>
    <mergeCell ref="A9:I9"/>
    <mergeCell ref="A6:I6"/>
    <mergeCell ref="A8:I8"/>
  </mergeCells>
  <printOptions horizontalCentered="1"/>
  <pageMargins left="0.2" right="0.2" top="0.5" bottom="0.25" header="0.3" footer="0.3"/>
  <pageSetup scale="78" orientation="portrait" r:id="rId3"/>
  <drawing r:id="rId4"/>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C7577-3CC6-4978-AA2B-BF87CAC756CA}">
  <sheetPr codeName="Sheet44">
    <tabColor rgb="FF0070C0"/>
    <pageSetUpPr fitToPage="1"/>
  </sheetPr>
  <dimension ref="A1:T100"/>
  <sheetViews>
    <sheetView view="pageBreakPreview" zoomScale="80" zoomScaleNormal="100" zoomScaleSheetLayoutView="80" workbookViewId="0">
      <selection activeCell="A5" sqref="A5:Q5"/>
    </sheetView>
  </sheetViews>
  <sheetFormatPr defaultRowHeight="12.75"/>
  <cols>
    <col min="1" max="1" width="10.25" style="233" customWidth="1"/>
    <col min="2" max="2" width="51.5" style="47" customWidth="1"/>
    <col min="3" max="3" width="2.375" style="47" customWidth="1"/>
    <col min="4" max="16" width="15.125" style="47" customWidth="1"/>
    <col min="17" max="17" width="16.375" style="47" customWidth="1"/>
    <col min="18" max="249" width="8.75" style="47"/>
    <col min="250" max="250" width="11.375" style="47" bestFit="1" customWidth="1"/>
    <col min="251" max="251" width="1.75" style="47" customWidth="1"/>
    <col min="252" max="252" width="42.375" style="47" bestFit="1" customWidth="1"/>
    <col min="253" max="253" width="2.75" style="47" customWidth="1"/>
    <col min="254" max="254" width="11" style="47" bestFit="1" customWidth="1"/>
    <col min="255" max="255" width="2.75" style="47" customWidth="1"/>
    <col min="256" max="256" width="12.125" style="47" bestFit="1" customWidth="1"/>
    <col min="257" max="257" width="2.375" style="47" customWidth="1"/>
    <col min="258" max="258" width="11.25" style="47" bestFit="1" customWidth="1"/>
    <col min="259" max="259" width="2.75" style="47" customWidth="1"/>
    <col min="260" max="260" width="11.375" style="47" bestFit="1" customWidth="1"/>
    <col min="261" max="261" width="2.375" style="47" customWidth="1"/>
    <col min="262" max="262" width="11" style="47" bestFit="1" customWidth="1"/>
    <col min="263" max="263" width="3.375" style="47" customWidth="1"/>
    <col min="264" max="264" width="10.75" style="47" bestFit="1" customWidth="1"/>
    <col min="265" max="265" width="3.125" style="47" customWidth="1"/>
    <col min="266" max="266" width="11.25" style="47" bestFit="1" customWidth="1"/>
    <col min="267" max="267" width="2.375" style="47" customWidth="1"/>
    <col min="268" max="268" width="11.375" style="47" bestFit="1" customWidth="1"/>
    <col min="269" max="269" width="9.75" style="47" bestFit="1" customWidth="1"/>
    <col min="270" max="505" width="8.75" style="47"/>
    <col min="506" max="506" width="11.375" style="47" bestFit="1" customWidth="1"/>
    <col min="507" max="507" width="1.75" style="47" customWidth="1"/>
    <col min="508" max="508" width="42.375" style="47" bestFit="1" customWidth="1"/>
    <col min="509" max="509" width="2.75" style="47" customWidth="1"/>
    <col min="510" max="510" width="11" style="47" bestFit="1" customWidth="1"/>
    <col min="511" max="511" width="2.75" style="47" customWidth="1"/>
    <col min="512" max="512" width="12.125" style="47" bestFit="1" customWidth="1"/>
    <col min="513" max="513" width="2.375" style="47" customWidth="1"/>
    <col min="514" max="514" width="11.25" style="47" bestFit="1" customWidth="1"/>
    <col min="515" max="515" width="2.75" style="47" customWidth="1"/>
    <col min="516" max="516" width="11.375" style="47" bestFit="1" customWidth="1"/>
    <col min="517" max="517" width="2.375" style="47" customWidth="1"/>
    <col min="518" max="518" width="11" style="47" bestFit="1" customWidth="1"/>
    <col min="519" max="519" width="3.375" style="47" customWidth="1"/>
    <col min="520" max="520" width="10.75" style="47" bestFit="1" customWidth="1"/>
    <col min="521" max="521" width="3.125" style="47" customWidth="1"/>
    <col min="522" max="522" width="11.25" style="47" bestFit="1" customWidth="1"/>
    <col min="523" max="523" width="2.375" style="47" customWidth="1"/>
    <col min="524" max="524" width="11.375" style="47" bestFit="1" customWidth="1"/>
    <col min="525" max="525" width="9.75" style="47" bestFit="1" customWidth="1"/>
    <col min="526" max="761" width="8.75" style="47"/>
    <col min="762" max="762" width="11.375" style="47" bestFit="1" customWidth="1"/>
    <col min="763" max="763" width="1.75" style="47" customWidth="1"/>
    <col min="764" max="764" width="42.375" style="47" bestFit="1" customWidth="1"/>
    <col min="765" max="765" width="2.75" style="47" customWidth="1"/>
    <col min="766" max="766" width="11" style="47" bestFit="1" customWidth="1"/>
    <col min="767" max="767" width="2.75" style="47" customWidth="1"/>
    <col min="768" max="768" width="12.125" style="47" bestFit="1" customWidth="1"/>
    <col min="769" max="769" width="2.375" style="47" customWidth="1"/>
    <col min="770" max="770" width="11.25" style="47" bestFit="1" customWidth="1"/>
    <col min="771" max="771" width="2.75" style="47" customWidth="1"/>
    <col min="772" max="772" width="11.375" style="47" bestFit="1" customWidth="1"/>
    <col min="773" max="773" width="2.375" style="47" customWidth="1"/>
    <col min="774" max="774" width="11" style="47" bestFit="1" customWidth="1"/>
    <col min="775" max="775" width="3.375" style="47" customWidth="1"/>
    <col min="776" max="776" width="10.75" style="47" bestFit="1" customWidth="1"/>
    <col min="777" max="777" width="3.125" style="47" customWidth="1"/>
    <col min="778" max="778" width="11.25" style="47" bestFit="1" customWidth="1"/>
    <col min="779" max="779" width="2.375" style="47" customWidth="1"/>
    <col min="780" max="780" width="11.375" style="47" bestFit="1" customWidth="1"/>
    <col min="781" max="781" width="9.75" style="47" bestFit="1" customWidth="1"/>
    <col min="782" max="1017" width="8.75" style="47"/>
    <col min="1018" max="1018" width="11.375" style="47" bestFit="1" customWidth="1"/>
    <col min="1019" max="1019" width="1.75" style="47" customWidth="1"/>
    <col min="1020" max="1020" width="42.375" style="47" bestFit="1" customWidth="1"/>
    <col min="1021" max="1021" width="2.75" style="47" customWidth="1"/>
    <col min="1022" max="1022" width="11" style="47" bestFit="1" customWidth="1"/>
    <col min="1023" max="1023" width="2.75" style="47" customWidth="1"/>
    <col min="1024" max="1024" width="12.125" style="47" bestFit="1" customWidth="1"/>
    <col min="1025" max="1025" width="2.375" style="47" customWidth="1"/>
    <col min="1026" max="1026" width="11.25" style="47" bestFit="1" customWidth="1"/>
    <col min="1027" max="1027" width="2.75" style="47" customWidth="1"/>
    <col min="1028" max="1028" width="11.375" style="47" bestFit="1" customWidth="1"/>
    <col min="1029" max="1029" width="2.375" style="47" customWidth="1"/>
    <col min="1030" max="1030" width="11" style="47" bestFit="1" customWidth="1"/>
    <col min="1031" max="1031" width="3.375" style="47" customWidth="1"/>
    <col min="1032" max="1032" width="10.75" style="47" bestFit="1" customWidth="1"/>
    <col min="1033" max="1033" width="3.125" style="47" customWidth="1"/>
    <col min="1034" max="1034" width="11.25" style="47" bestFit="1" customWidth="1"/>
    <col min="1035" max="1035" width="2.375" style="47" customWidth="1"/>
    <col min="1036" max="1036" width="11.375" style="47" bestFit="1" customWidth="1"/>
    <col min="1037" max="1037" width="9.75" style="47" bestFit="1" customWidth="1"/>
    <col min="1038" max="1273" width="8.75" style="47"/>
    <col min="1274" max="1274" width="11.375" style="47" bestFit="1" customWidth="1"/>
    <col min="1275" max="1275" width="1.75" style="47" customWidth="1"/>
    <col min="1276" max="1276" width="42.375" style="47" bestFit="1" customWidth="1"/>
    <col min="1277" max="1277" width="2.75" style="47" customWidth="1"/>
    <col min="1278" max="1278" width="11" style="47" bestFit="1" customWidth="1"/>
    <col min="1279" max="1279" width="2.75" style="47" customWidth="1"/>
    <col min="1280" max="1280" width="12.125" style="47" bestFit="1" customWidth="1"/>
    <col min="1281" max="1281" width="2.375" style="47" customWidth="1"/>
    <col min="1282" max="1282" width="11.25" style="47" bestFit="1" customWidth="1"/>
    <col min="1283" max="1283" width="2.75" style="47" customWidth="1"/>
    <col min="1284" max="1284" width="11.375" style="47" bestFit="1" customWidth="1"/>
    <col min="1285" max="1285" width="2.375" style="47" customWidth="1"/>
    <col min="1286" max="1286" width="11" style="47" bestFit="1" customWidth="1"/>
    <col min="1287" max="1287" width="3.375" style="47" customWidth="1"/>
    <col min="1288" max="1288" width="10.75" style="47" bestFit="1" customWidth="1"/>
    <col min="1289" max="1289" width="3.125" style="47" customWidth="1"/>
    <col min="1290" max="1290" width="11.25" style="47" bestFit="1" customWidth="1"/>
    <col min="1291" max="1291" width="2.375" style="47" customWidth="1"/>
    <col min="1292" max="1292" width="11.375" style="47" bestFit="1" customWidth="1"/>
    <col min="1293" max="1293" width="9.75" style="47" bestFit="1" customWidth="1"/>
    <col min="1294" max="1529" width="8.75" style="47"/>
    <col min="1530" max="1530" width="11.375" style="47" bestFit="1" customWidth="1"/>
    <col min="1531" max="1531" width="1.75" style="47" customWidth="1"/>
    <col min="1532" max="1532" width="42.375" style="47" bestFit="1" customWidth="1"/>
    <col min="1533" max="1533" width="2.75" style="47" customWidth="1"/>
    <col min="1534" max="1534" width="11" style="47" bestFit="1" customWidth="1"/>
    <col min="1535" max="1535" width="2.75" style="47" customWidth="1"/>
    <col min="1536" max="1536" width="12.125" style="47" bestFit="1" customWidth="1"/>
    <col min="1537" max="1537" width="2.375" style="47" customWidth="1"/>
    <col min="1538" max="1538" width="11.25" style="47" bestFit="1" customWidth="1"/>
    <col min="1539" max="1539" width="2.75" style="47" customWidth="1"/>
    <col min="1540" max="1540" width="11.375" style="47" bestFit="1" customWidth="1"/>
    <col min="1541" max="1541" width="2.375" style="47" customWidth="1"/>
    <col min="1542" max="1542" width="11" style="47" bestFit="1" customWidth="1"/>
    <col min="1543" max="1543" width="3.375" style="47" customWidth="1"/>
    <col min="1544" max="1544" width="10.75" style="47" bestFit="1" customWidth="1"/>
    <col min="1545" max="1545" width="3.125" style="47" customWidth="1"/>
    <col min="1546" max="1546" width="11.25" style="47" bestFit="1" customWidth="1"/>
    <col min="1547" max="1547" width="2.375" style="47" customWidth="1"/>
    <col min="1548" max="1548" width="11.375" style="47" bestFit="1" customWidth="1"/>
    <col min="1549" max="1549" width="9.75" style="47" bestFit="1" customWidth="1"/>
    <col min="1550" max="1785" width="8.75" style="47"/>
    <col min="1786" max="1786" width="11.375" style="47" bestFit="1" customWidth="1"/>
    <col min="1787" max="1787" width="1.75" style="47" customWidth="1"/>
    <col min="1788" max="1788" width="42.375" style="47" bestFit="1" customWidth="1"/>
    <col min="1789" max="1789" width="2.75" style="47" customWidth="1"/>
    <col min="1790" max="1790" width="11" style="47" bestFit="1" customWidth="1"/>
    <col min="1791" max="1791" width="2.75" style="47" customWidth="1"/>
    <col min="1792" max="1792" width="12.125" style="47" bestFit="1" customWidth="1"/>
    <col min="1793" max="1793" width="2.375" style="47" customWidth="1"/>
    <col min="1794" max="1794" width="11.25" style="47" bestFit="1" customWidth="1"/>
    <col min="1795" max="1795" width="2.75" style="47" customWidth="1"/>
    <col min="1796" max="1796" width="11.375" style="47" bestFit="1" customWidth="1"/>
    <col min="1797" max="1797" width="2.375" style="47" customWidth="1"/>
    <col min="1798" max="1798" width="11" style="47" bestFit="1" customWidth="1"/>
    <col min="1799" max="1799" width="3.375" style="47" customWidth="1"/>
    <col min="1800" max="1800" width="10.75" style="47" bestFit="1" customWidth="1"/>
    <col min="1801" max="1801" width="3.125" style="47" customWidth="1"/>
    <col min="1802" max="1802" width="11.25" style="47" bestFit="1" customWidth="1"/>
    <col min="1803" max="1803" width="2.375" style="47" customWidth="1"/>
    <col min="1804" max="1804" width="11.375" style="47" bestFit="1" customWidth="1"/>
    <col min="1805" max="1805" width="9.75" style="47" bestFit="1" customWidth="1"/>
    <col min="1806" max="2041" width="8.75" style="47"/>
    <col min="2042" max="2042" width="11.375" style="47" bestFit="1" customWidth="1"/>
    <col min="2043" max="2043" width="1.75" style="47" customWidth="1"/>
    <col min="2044" max="2044" width="42.375" style="47" bestFit="1" customWidth="1"/>
    <col min="2045" max="2045" width="2.75" style="47" customWidth="1"/>
    <col min="2046" max="2046" width="11" style="47" bestFit="1" customWidth="1"/>
    <col min="2047" max="2047" width="2.75" style="47" customWidth="1"/>
    <col min="2048" max="2048" width="12.125" style="47" bestFit="1" customWidth="1"/>
    <col min="2049" max="2049" width="2.375" style="47" customWidth="1"/>
    <col min="2050" max="2050" width="11.25" style="47" bestFit="1" customWidth="1"/>
    <col min="2051" max="2051" width="2.75" style="47" customWidth="1"/>
    <col min="2052" max="2052" width="11.375" style="47" bestFit="1" customWidth="1"/>
    <col min="2053" max="2053" width="2.375" style="47" customWidth="1"/>
    <col min="2054" max="2054" width="11" style="47" bestFit="1" customWidth="1"/>
    <col min="2055" max="2055" width="3.375" style="47" customWidth="1"/>
    <col min="2056" max="2056" width="10.75" style="47" bestFit="1" customWidth="1"/>
    <col min="2057" max="2057" width="3.125" style="47" customWidth="1"/>
    <col min="2058" max="2058" width="11.25" style="47" bestFit="1" customWidth="1"/>
    <col min="2059" max="2059" width="2.375" style="47" customWidth="1"/>
    <col min="2060" max="2060" width="11.375" style="47" bestFit="1" customWidth="1"/>
    <col min="2061" max="2061" width="9.75" style="47" bestFit="1" customWidth="1"/>
    <col min="2062" max="2297" width="8.75" style="47"/>
    <col min="2298" max="2298" width="11.375" style="47" bestFit="1" customWidth="1"/>
    <col min="2299" max="2299" width="1.75" style="47" customWidth="1"/>
    <col min="2300" max="2300" width="42.375" style="47" bestFit="1" customWidth="1"/>
    <col min="2301" max="2301" width="2.75" style="47" customWidth="1"/>
    <col min="2302" max="2302" width="11" style="47" bestFit="1" customWidth="1"/>
    <col min="2303" max="2303" width="2.75" style="47" customWidth="1"/>
    <col min="2304" max="2304" width="12.125" style="47" bestFit="1" customWidth="1"/>
    <col min="2305" max="2305" width="2.375" style="47" customWidth="1"/>
    <col min="2306" max="2306" width="11.25" style="47" bestFit="1" customWidth="1"/>
    <col min="2307" max="2307" width="2.75" style="47" customWidth="1"/>
    <col min="2308" max="2308" width="11.375" style="47" bestFit="1" customWidth="1"/>
    <col min="2309" max="2309" width="2.375" style="47" customWidth="1"/>
    <col min="2310" max="2310" width="11" style="47" bestFit="1" customWidth="1"/>
    <col min="2311" max="2311" width="3.375" style="47" customWidth="1"/>
    <col min="2312" max="2312" width="10.75" style="47" bestFit="1" customWidth="1"/>
    <col min="2313" max="2313" width="3.125" style="47" customWidth="1"/>
    <col min="2314" max="2314" width="11.25" style="47" bestFit="1" customWidth="1"/>
    <col min="2315" max="2315" width="2.375" style="47" customWidth="1"/>
    <col min="2316" max="2316" width="11.375" style="47" bestFit="1" customWidth="1"/>
    <col min="2317" max="2317" width="9.75" style="47" bestFit="1" customWidth="1"/>
    <col min="2318" max="2553" width="8.75" style="47"/>
    <col min="2554" max="2554" width="11.375" style="47" bestFit="1" customWidth="1"/>
    <col min="2555" max="2555" width="1.75" style="47" customWidth="1"/>
    <col min="2556" max="2556" width="42.375" style="47" bestFit="1" customWidth="1"/>
    <col min="2557" max="2557" width="2.75" style="47" customWidth="1"/>
    <col min="2558" max="2558" width="11" style="47" bestFit="1" customWidth="1"/>
    <col min="2559" max="2559" width="2.75" style="47" customWidth="1"/>
    <col min="2560" max="2560" width="12.125" style="47" bestFit="1" customWidth="1"/>
    <col min="2561" max="2561" width="2.375" style="47" customWidth="1"/>
    <col min="2562" max="2562" width="11.25" style="47" bestFit="1" customWidth="1"/>
    <col min="2563" max="2563" width="2.75" style="47" customWidth="1"/>
    <col min="2564" max="2564" width="11.375" style="47" bestFit="1" customWidth="1"/>
    <col min="2565" max="2565" width="2.375" style="47" customWidth="1"/>
    <col min="2566" max="2566" width="11" style="47" bestFit="1" customWidth="1"/>
    <col min="2567" max="2567" width="3.375" style="47" customWidth="1"/>
    <col min="2568" max="2568" width="10.75" style="47" bestFit="1" customWidth="1"/>
    <col min="2569" max="2569" width="3.125" style="47" customWidth="1"/>
    <col min="2570" max="2570" width="11.25" style="47" bestFit="1" customWidth="1"/>
    <col min="2571" max="2571" width="2.375" style="47" customWidth="1"/>
    <col min="2572" max="2572" width="11.375" style="47" bestFit="1" customWidth="1"/>
    <col min="2573" max="2573" width="9.75" style="47" bestFit="1" customWidth="1"/>
    <col min="2574" max="2809" width="8.75" style="47"/>
    <col min="2810" max="2810" width="11.375" style="47" bestFit="1" customWidth="1"/>
    <col min="2811" max="2811" width="1.75" style="47" customWidth="1"/>
    <col min="2812" max="2812" width="42.375" style="47" bestFit="1" customWidth="1"/>
    <col min="2813" max="2813" width="2.75" style="47" customWidth="1"/>
    <col min="2814" max="2814" width="11" style="47" bestFit="1" customWidth="1"/>
    <col min="2815" max="2815" width="2.75" style="47" customWidth="1"/>
    <col min="2816" max="2816" width="12.125" style="47" bestFit="1" customWidth="1"/>
    <col min="2817" max="2817" width="2.375" style="47" customWidth="1"/>
    <col min="2818" max="2818" width="11.25" style="47" bestFit="1" customWidth="1"/>
    <col min="2819" max="2819" width="2.75" style="47" customWidth="1"/>
    <col min="2820" max="2820" width="11.375" style="47" bestFit="1" customWidth="1"/>
    <col min="2821" max="2821" width="2.375" style="47" customWidth="1"/>
    <col min="2822" max="2822" width="11" style="47" bestFit="1" customWidth="1"/>
    <col min="2823" max="2823" width="3.375" style="47" customWidth="1"/>
    <col min="2824" max="2824" width="10.75" style="47" bestFit="1" customWidth="1"/>
    <col min="2825" max="2825" width="3.125" style="47" customWidth="1"/>
    <col min="2826" max="2826" width="11.25" style="47" bestFit="1" customWidth="1"/>
    <col min="2827" max="2827" width="2.375" style="47" customWidth="1"/>
    <col min="2828" max="2828" width="11.375" style="47" bestFit="1" customWidth="1"/>
    <col min="2829" max="2829" width="9.75" style="47" bestFit="1" customWidth="1"/>
    <col min="2830" max="3065" width="8.75" style="47"/>
    <col min="3066" max="3066" width="11.375" style="47" bestFit="1" customWidth="1"/>
    <col min="3067" max="3067" width="1.75" style="47" customWidth="1"/>
    <col min="3068" max="3068" width="42.375" style="47" bestFit="1" customWidth="1"/>
    <col min="3069" max="3069" width="2.75" style="47" customWidth="1"/>
    <col min="3070" max="3070" width="11" style="47" bestFit="1" customWidth="1"/>
    <col min="3071" max="3071" width="2.75" style="47" customWidth="1"/>
    <col min="3072" max="3072" width="12.125" style="47" bestFit="1" customWidth="1"/>
    <col min="3073" max="3073" width="2.375" style="47" customWidth="1"/>
    <col min="3074" max="3074" width="11.25" style="47" bestFit="1" customWidth="1"/>
    <col min="3075" max="3075" width="2.75" style="47" customWidth="1"/>
    <col min="3076" max="3076" width="11.375" style="47" bestFit="1" customWidth="1"/>
    <col min="3077" max="3077" width="2.375" style="47" customWidth="1"/>
    <col min="3078" max="3078" width="11" style="47" bestFit="1" customWidth="1"/>
    <col min="3079" max="3079" width="3.375" style="47" customWidth="1"/>
    <col min="3080" max="3080" width="10.75" style="47" bestFit="1" customWidth="1"/>
    <col min="3081" max="3081" width="3.125" style="47" customWidth="1"/>
    <col min="3082" max="3082" width="11.25" style="47" bestFit="1" customWidth="1"/>
    <col min="3083" max="3083" width="2.375" style="47" customWidth="1"/>
    <col min="3084" max="3084" width="11.375" style="47" bestFit="1" customWidth="1"/>
    <col min="3085" max="3085" width="9.75" style="47" bestFit="1" customWidth="1"/>
    <col min="3086" max="3321" width="8.75" style="47"/>
    <col min="3322" max="3322" width="11.375" style="47" bestFit="1" customWidth="1"/>
    <col min="3323" max="3323" width="1.75" style="47" customWidth="1"/>
    <col min="3324" max="3324" width="42.375" style="47" bestFit="1" customWidth="1"/>
    <col min="3325" max="3325" width="2.75" style="47" customWidth="1"/>
    <col min="3326" max="3326" width="11" style="47" bestFit="1" customWidth="1"/>
    <col min="3327" max="3327" width="2.75" style="47" customWidth="1"/>
    <col min="3328" max="3328" width="12.125" style="47" bestFit="1" customWidth="1"/>
    <col min="3329" max="3329" width="2.375" style="47" customWidth="1"/>
    <col min="3330" max="3330" width="11.25" style="47" bestFit="1" customWidth="1"/>
    <col min="3331" max="3331" width="2.75" style="47" customWidth="1"/>
    <col min="3332" max="3332" width="11.375" style="47" bestFit="1" customWidth="1"/>
    <col min="3333" max="3333" width="2.375" style="47" customWidth="1"/>
    <col min="3334" max="3334" width="11" style="47" bestFit="1" customWidth="1"/>
    <col min="3335" max="3335" width="3.375" style="47" customWidth="1"/>
    <col min="3336" max="3336" width="10.75" style="47" bestFit="1" customWidth="1"/>
    <col min="3337" max="3337" width="3.125" style="47" customWidth="1"/>
    <col min="3338" max="3338" width="11.25" style="47" bestFit="1" customWidth="1"/>
    <col min="3339" max="3339" width="2.375" style="47" customWidth="1"/>
    <col min="3340" max="3340" width="11.375" style="47" bestFit="1" customWidth="1"/>
    <col min="3341" max="3341" width="9.75" style="47" bestFit="1" customWidth="1"/>
    <col min="3342" max="3577" width="8.75" style="47"/>
    <col min="3578" max="3578" width="11.375" style="47" bestFit="1" customWidth="1"/>
    <col min="3579" max="3579" width="1.75" style="47" customWidth="1"/>
    <col min="3580" max="3580" width="42.375" style="47" bestFit="1" customWidth="1"/>
    <col min="3581" max="3581" width="2.75" style="47" customWidth="1"/>
    <col min="3582" max="3582" width="11" style="47" bestFit="1" customWidth="1"/>
    <col min="3583" max="3583" width="2.75" style="47" customWidth="1"/>
    <col min="3584" max="3584" width="12.125" style="47" bestFit="1" customWidth="1"/>
    <col min="3585" max="3585" width="2.375" style="47" customWidth="1"/>
    <col min="3586" max="3586" width="11.25" style="47" bestFit="1" customWidth="1"/>
    <col min="3587" max="3587" width="2.75" style="47" customWidth="1"/>
    <col min="3588" max="3588" width="11.375" style="47" bestFit="1" customWidth="1"/>
    <col min="3589" max="3589" width="2.375" style="47" customWidth="1"/>
    <col min="3590" max="3590" width="11" style="47" bestFit="1" customWidth="1"/>
    <col min="3591" max="3591" width="3.375" style="47" customWidth="1"/>
    <col min="3592" max="3592" width="10.75" style="47" bestFit="1" customWidth="1"/>
    <col min="3593" max="3593" width="3.125" style="47" customWidth="1"/>
    <col min="3594" max="3594" width="11.25" style="47" bestFit="1" customWidth="1"/>
    <col min="3595" max="3595" width="2.375" style="47" customWidth="1"/>
    <col min="3596" max="3596" width="11.375" style="47" bestFit="1" customWidth="1"/>
    <col min="3597" max="3597" width="9.75" style="47" bestFit="1" customWidth="1"/>
    <col min="3598" max="3833" width="8.75" style="47"/>
    <col min="3834" max="3834" width="11.375" style="47" bestFit="1" customWidth="1"/>
    <col min="3835" max="3835" width="1.75" style="47" customWidth="1"/>
    <col min="3836" max="3836" width="42.375" style="47" bestFit="1" customWidth="1"/>
    <col min="3837" max="3837" width="2.75" style="47" customWidth="1"/>
    <col min="3838" max="3838" width="11" style="47" bestFit="1" customWidth="1"/>
    <col min="3839" max="3839" width="2.75" style="47" customWidth="1"/>
    <col min="3840" max="3840" width="12.125" style="47" bestFit="1" customWidth="1"/>
    <col min="3841" max="3841" width="2.375" style="47" customWidth="1"/>
    <col min="3842" max="3842" width="11.25" style="47" bestFit="1" customWidth="1"/>
    <col min="3843" max="3843" width="2.75" style="47" customWidth="1"/>
    <col min="3844" max="3844" width="11.375" style="47" bestFit="1" customWidth="1"/>
    <col min="3845" max="3845" width="2.375" style="47" customWidth="1"/>
    <col min="3846" max="3846" width="11" style="47" bestFit="1" customWidth="1"/>
    <col min="3847" max="3847" width="3.375" style="47" customWidth="1"/>
    <col min="3848" max="3848" width="10.75" style="47" bestFit="1" customWidth="1"/>
    <col min="3849" max="3849" width="3.125" style="47" customWidth="1"/>
    <col min="3850" max="3850" width="11.25" style="47" bestFit="1" customWidth="1"/>
    <col min="3851" max="3851" width="2.375" style="47" customWidth="1"/>
    <col min="3852" max="3852" width="11.375" style="47" bestFit="1" customWidth="1"/>
    <col min="3853" max="3853" width="9.75" style="47" bestFit="1" customWidth="1"/>
    <col min="3854" max="4089" width="8.75" style="47"/>
    <col min="4090" max="4090" width="11.375" style="47" bestFit="1" customWidth="1"/>
    <col min="4091" max="4091" width="1.75" style="47" customWidth="1"/>
    <col min="4092" max="4092" width="42.375" style="47" bestFit="1" customWidth="1"/>
    <col min="4093" max="4093" width="2.75" style="47" customWidth="1"/>
    <col min="4094" max="4094" width="11" style="47" bestFit="1" customWidth="1"/>
    <col min="4095" max="4095" width="2.75" style="47" customWidth="1"/>
    <col min="4096" max="4096" width="12.125" style="47" bestFit="1" customWidth="1"/>
    <col min="4097" max="4097" width="2.375" style="47" customWidth="1"/>
    <col min="4098" max="4098" width="11.25" style="47" bestFit="1" customWidth="1"/>
    <col min="4099" max="4099" width="2.75" style="47" customWidth="1"/>
    <col min="4100" max="4100" width="11.375" style="47" bestFit="1" customWidth="1"/>
    <col min="4101" max="4101" width="2.375" style="47" customWidth="1"/>
    <col min="4102" max="4102" width="11" style="47" bestFit="1" customWidth="1"/>
    <col min="4103" max="4103" width="3.375" style="47" customWidth="1"/>
    <col min="4104" max="4104" width="10.75" style="47" bestFit="1" customWidth="1"/>
    <col min="4105" max="4105" width="3.125" style="47" customWidth="1"/>
    <col min="4106" max="4106" width="11.25" style="47" bestFit="1" customWidth="1"/>
    <col min="4107" max="4107" width="2.375" style="47" customWidth="1"/>
    <col min="4108" max="4108" width="11.375" style="47" bestFit="1" customWidth="1"/>
    <col min="4109" max="4109" width="9.75" style="47" bestFit="1" customWidth="1"/>
    <col min="4110" max="4345" width="8.75" style="47"/>
    <col min="4346" max="4346" width="11.375" style="47" bestFit="1" customWidth="1"/>
    <col min="4347" max="4347" width="1.75" style="47" customWidth="1"/>
    <col min="4348" max="4348" width="42.375" style="47" bestFit="1" customWidth="1"/>
    <col min="4349" max="4349" width="2.75" style="47" customWidth="1"/>
    <col min="4350" max="4350" width="11" style="47" bestFit="1" customWidth="1"/>
    <col min="4351" max="4351" width="2.75" style="47" customWidth="1"/>
    <col min="4352" max="4352" width="12.125" style="47" bestFit="1" customWidth="1"/>
    <col min="4353" max="4353" width="2.375" style="47" customWidth="1"/>
    <col min="4354" max="4354" width="11.25" style="47" bestFit="1" customWidth="1"/>
    <col min="4355" max="4355" width="2.75" style="47" customWidth="1"/>
    <col min="4356" max="4356" width="11.375" style="47" bestFit="1" customWidth="1"/>
    <col min="4357" max="4357" width="2.375" style="47" customWidth="1"/>
    <col min="4358" max="4358" width="11" style="47" bestFit="1" customWidth="1"/>
    <col min="4359" max="4359" width="3.375" style="47" customWidth="1"/>
    <col min="4360" max="4360" width="10.75" style="47" bestFit="1" customWidth="1"/>
    <col min="4361" max="4361" width="3.125" style="47" customWidth="1"/>
    <col min="4362" max="4362" width="11.25" style="47" bestFit="1" customWidth="1"/>
    <col min="4363" max="4363" width="2.375" style="47" customWidth="1"/>
    <col min="4364" max="4364" width="11.375" style="47" bestFit="1" customWidth="1"/>
    <col min="4365" max="4365" width="9.75" style="47" bestFit="1" customWidth="1"/>
    <col min="4366" max="4601" width="8.75" style="47"/>
    <col min="4602" max="4602" width="11.375" style="47" bestFit="1" customWidth="1"/>
    <col min="4603" max="4603" width="1.75" style="47" customWidth="1"/>
    <col min="4604" max="4604" width="42.375" style="47" bestFit="1" customWidth="1"/>
    <col min="4605" max="4605" width="2.75" style="47" customWidth="1"/>
    <col min="4606" max="4606" width="11" style="47" bestFit="1" customWidth="1"/>
    <col min="4607" max="4607" width="2.75" style="47" customWidth="1"/>
    <col min="4608" max="4608" width="12.125" style="47" bestFit="1" customWidth="1"/>
    <col min="4609" max="4609" width="2.375" style="47" customWidth="1"/>
    <col min="4610" max="4610" width="11.25" style="47" bestFit="1" customWidth="1"/>
    <col min="4611" max="4611" width="2.75" style="47" customWidth="1"/>
    <col min="4612" max="4612" width="11.375" style="47" bestFit="1" customWidth="1"/>
    <col min="4613" max="4613" width="2.375" style="47" customWidth="1"/>
    <col min="4614" max="4614" width="11" style="47" bestFit="1" customWidth="1"/>
    <col min="4615" max="4615" width="3.375" style="47" customWidth="1"/>
    <col min="4616" max="4616" width="10.75" style="47" bestFit="1" customWidth="1"/>
    <col min="4617" max="4617" width="3.125" style="47" customWidth="1"/>
    <col min="4618" max="4618" width="11.25" style="47" bestFit="1" customWidth="1"/>
    <col min="4619" max="4619" width="2.375" style="47" customWidth="1"/>
    <col min="4620" max="4620" width="11.375" style="47" bestFit="1" customWidth="1"/>
    <col min="4621" max="4621" width="9.75" style="47" bestFit="1" customWidth="1"/>
    <col min="4622" max="4857" width="8.75" style="47"/>
    <col min="4858" max="4858" width="11.375" style="47" bestFit="1" customWidth="1"/>
    <col min="4859" max="4859" width="1.75" style="47" customWidth="1"/>
    <col min="4860" max="4860" width="42.375" style="47" bestFit="1" customWidth="1"/>
    <col min="4861" max="4861" width="2.75" style="47" customWidth="1"/>
    <col min="4862" max="4862" width="11" style="47" bestFit="1" customWidth="1"/>
    <col min="4863" max="4863" width="2.75" style="47" customWidth="1"/>
    <col min="4864" max="4864" width="12.125" style="47" bestFit="1" customWidth="1"/>
    <col min="4865" max="4865" width="2.375" style="47" customWidth="1"/>
    <col min="4866" max="4866" width="11.25" style="47" bestFit="1" customWidth="1"/>
    <col min="4867" max="4867" width="2.75" style="47" customWidth="1"/>
    <col min="4868" max="4868" width="11.375" style="47" bestFit="1" customWidth="1"/>
    <col min="4869" max="4869" width="2.375" style="47" customWidth="1"/>
    <col min="4870" max="4870" width="11" style="47" bestFit="1" customWidth="1"/>
    <col min="4871" max="4871" width="3.375" style="47" customWidth="1"/>
    <col min="4872" max="4872" width="10.75" style="47" bestFit="1" customWidth="1"/>
    <col min="4873" max="4873" width="3.125" style="47" customWidth="1"/>
    <col min="4874" max="4874" width="11.25" style="47" bestFit="1" customWidth="1"/>
    <col min="4875" max="4875" width="2.375" style="47" customWidth="1"/>
    <col min="4876" max="4876" width="11.375" style="47" bestFit="1" customWidth="1"/>
    <col min="4877" max="4877" width="9.75" style="47" bestFit="1" customWidth="1"/>
    <col min="4878" max="5113" width="8.75" style="47"/>
    <col min="5114" max="5114" width="11.375" style="47" bestFit="1" customWidth="1"/>
    <col min="5115" max="5115" width="1.75" style="47" customWidth="1"/>
    <col min="5116" max="5116" width="42.375" style="47" bestFit="1" customWidth="1"/>
    <col min="5117" max="5117" width="2.75" style="47" customWidth="1"/>
    <col min="5118" max="5118" width="11" style="47" bestFit="1" customWidth="1"/>
    <col min="5119" max="5119" width="2.75" style="47" customWidth="1"/>
    <col min="5120" max="5120" width="12.125" style="47" bestFit="1" customWidth="1"/>
    <col min="5121" max="5121" width="2.375" style="47" customWidth="1"/>
    <col min="5122" max="5122" width="11.25" style="47" bestFit="1" customWidth="1"/>
    <col min="5123" max="5123" width="2.75" style="47" customWidth="1"/>
    <col min="5124" max="5124" width="11.375" style="47" bestFit="1" customWidth="1"/>
    <col min="5125" max="5125" width="2.375" style="47" customWidth="1"/>
    <col min="5126" max="5126" width="11" style="47" bestFit="1" customWidth="1"/>
    <col min="5127" max="5127" width="3.375" style="47" customWidth="1"/>
    <col min="5128" max="5128" width="10.75" style="47" bestFit="1" customWidth="1"/>
    <col min="5129" max="5129" width="3.125" style="47" customWidth="1"/>
    <col min="5130" max="5130" width="11.25" style="47" bestFit="1" customWidth="1"/>
    <col min="5131" max="5131" width="2.375" style="47" customWidth="1"/>
    <col min="5132" max="5132" width="11.375" style="47" bestFit="1" customWidth="1"/>
    <col min="5133" max="5133" width="9.75" style="47" bestFit="1" customWidth="1"/>
    <col min="5134" max="5369" width="8.75" style="47"/>
    <col min="5370" max="5370" width="11.375" style="47" bestFit="1" customWidth="1"/>
    <col min="5371" max="5371" width="1.75" style="47" customWidth="1"/>
    <col min="5372" max="5372" width="42.375" style="47" bestFit="1" customWidth="1"/>
    <col min="5373" max="5373" width="2.75" style="47" customWidth="1"/>
    <col min="5374" max="5374" width="11" style="47" bestFit="1" customWidth="1"/>
    <col min="5375" max="5375" width="2.75" style="47" customWidth="1"/>
    <col min="5376" max="5376" width="12.125" style="47" bestFit="1" customWidth="1"/>
    <col min="5377" max="5377" width="2.375" style="47" customWidth="1"/>
    <col min="5378" max="5378" width="11.25" style="47" bestFit="1" customWidth="1"/>
    <col min="5379" max="5379" width="2.75" style="47" customWidth="1"/>
    <col min="5380" max="5380" width="11.375" style="47" bestFit="1" customWidth="1"/>
    <col min="5381" max="5381" width="2.375" style="47" customWidth="1"/>
    <col min="5382" max="5382" width="11" style="47" bestFit="1" customWidth="1"/>
    <col min="5383" max="5383" width="3.375" style="47" customWidth="1"/>
    <col min="5384" max="5384" width="10.75" style="47" bestFit="1" customWidth="1"/>
    <col min="5385" max="5385" width="3.125" style="47" customWidth="1"/>
    <col min="5386" max="5386" width="11.25" style="47" bestFit="1" customWidth="1"/>
    <col min="5387" max="5387" width="2.375" style="47" customWidth="1"/>
    <col min="5388" max="5388" width="11.375" style="47" bestFit="1" customWidth="1"/>
    <col min="5389" max="5389" width="9.75" style="47" bestFit="1" customWidth="1"/>
    <col min="5390" max="5625" width="8.75" style="47"/>
    <col min="5626" max="5626" width="11.375" style="47" bestFit="1" customWidth="1"/>
    <col min="5627" max="5627" width="1.75" style="47" customWidth="1"/>
    <col min="5628" max="5628" width="42.375" style="47" bestFit="1" customWidth="1"/>
    <col min="5629" max="5629" width="2.75" style="47" customWidth="1"/>
    <col min="5630" max="5630" width="11" style="47" bestFit="1" customWidth="1"/>
    <col min="5631" max="5631" width="2.75" style="47" customWidth="1"/>
    <col min="5632" max="5632" width="12.125" style="47" bestFit="1" customWidth="1"/>
    <col min="5633" max="5633" width="2.375" style="47" customWidth="1"/>
    <col min="5634" max="5634" width="11.25" style="47" bestFit="1" customWidth="1"/>
    <col min="5635" max="5635" width="2.75" style="47" customWidth="1"/>
    <col min="5636" max="5636" width="11.375" style="47" bestFit="1" customWidth="1"/>
    <col min="5637" max="5637" width="2.375" style="47" customWidth="1"/>
    <col min="5638" max="5638" width="11" style="47" bestFit="1" customWidth="1"/>
    <col min="5639" max="5639" width="3.375" style="47" customWidth="1"/>
    <col min="5640" max="5640" width="10.75" style="47" bestFit="1" customWidth="1"/>
    <col min="5641" max="5641" width="3.125" style="47" customWidth="1"/>
    <col min="5642" max="5642" width="11.25" style="47" bestFit="1" customWidth="1"/>
    <col min="5643" max="5643" width="2.375" style="47" customWidth="1"/>
    <col min="5644" max="5644" width="11.375" style="47" bestFit="1" customWidth="1"/>
    <col min="5645" max="5645" width="9.75" style="47" bestFit="1" customWidth="1"/>
    <col min="5646" max="5881" width="8.75" style="47"/>
    <col min="5882" max="5882" width="11.375" style="47" bestFit="1" customWidth="1"/>
    <col min="5883" max="5883" width="1.75" style="47" customWidth="1"/>
    <col min="5884" max="5884" width="42.375" style="47" bestFit="1" customWidth="1"/>
    <col min="5885" max="5885" width="2.75" style="47" customWidth="1"/>
    <col min="5886" max="5886" width="11" style="47" bestFit="1" customWidth="1"/>
    <col min="5887" max="5887" width="2.75" style="47" customWidth="1"/>
    <col min="5888" max="5888" width="12.125" style="47" bestFit="1" customWidth="1"/>
    <col min="5889" max="5889" width="2.375" style="47" customWidth="1"/>
    <col min="5890" max="5890" width="11.25" style="47" bestFit="1" customWidth="1"/>
    <col min="5891" max="5891" width="2.75" style="47" customWidth="1"/>
    <col min="5892" max="5892" width="11.375" style="47" bestFit="1" customWidth="1"/>
    <col min="5893" max="5893" width="2.375" style="47" customWidth="1"/>
    <col min="5894" max="5894" width="11" style="47" bestFit="1" customWidth="1"/>
    <col min="5895" max="5895" width="3.375" style="47" customWidth="1"/>
    <col min="5896" max="5896" width="10.75" style="47" bestFit="1" customWidth="1"/>
    <col min="5897" max="5897" width="3.125" style="47" customWidth="1"/>
    <col min="5898" max="5898" width="11.25" style="47" bestFit="1" customWidth="1"/>
    <col min="5899" max="5899" width="2.375" style="47" customWidth="1"/>
    <col min="5900" max="5900" width="11.375" style="47" bestFit="1" customWidth="1"/>
    <col min="5901" max="5901" width="9.75" style="47" bestFit="1" customWidth="1"/>
    <col min="5902" max="6137" width="8.75" style="47"/>
    <col min="6138" max="6138" width="11.375" style="47" bestFit="1" customWidth="1"/>
    <col min="6139" max="6139" width="1.75" style="47" customWidth="1"/>
    <col min="6140" max="6140" width="42.375" style="47" bestFit="1" customWidth="1"/>
    <col min="6141" max="6141" width="2.75" style="47" customWidth="1"/>
    <col min="6142" max="6142" width="11" style="47" bestFit="1" customWidth="1"/>
    <col min="6143" max="6143" width="2.75" style="47" customWidth="1"/>
    <col min="6144" max="6144" width="12.125" style="47" bestFit="1" customWidth="1"/>
    <col min="6145" max="6145" width="2.375" style="47" customWidth="1"/>
    <col min="6146" max="6146" width="11.25" style="47" bestFit="1" customWidth="1"/>
    <col min="6147" max="6147" width="2.75" style="47" customWidth="1"/>
    <col min="6148" max="6148" width="11.375" style="47" bestFit="1" customWidth="1"/>
    <col min="6149" max="6149" width="2.375" style="47" customWidth="1"/>
    <col min="6150" max="6150" width="11" style="47" bestFit="1" customWidth="1"/>
    <col min="6151" max="6151" width="3.375" style="47" customWidth="1"/>
    <col min="6152" max="6152" width="10.75" style="47" bestFit="1" customWidth="1"/>
    <col min="6153" max="6153" width="3.125" style="47" customWidth="1"/>
    <col min="6154" max="6154" width="11.25" style="47" bestFit="1" customWidth="1"/>
    <col min="6155" max="6155" width="2.375" style="47" customWidth="1"/>
    <col min="6156" max="6156" width="11.375" style="47" bestFit="1" customWidth="1"/>
    <col min="6157" max="6157" width="9.75" style="47" bestFit="1" customWidth="1"/>
    <col min="6158" max="6393" width="8.75" style="47"/>
    <col min="6394" max="6394" width="11.375" style="47" bestFit="1" customWidth="1"/>
    <col min="6395" max="6395" width="1.75" style="47" customWidth="1"/>
    <col min="6396" max="6396" width="42.375" style="47" bestFit="1" customWidth="1"/>
    <col min="6397" max="6397" width="2.75" style="47" customWidth="1"/>
    <col min="6398" max="6398" width="11" style="47" bestFit="1" customWidth="1"/>
    <col min="6399" max="6399" width="2.75" style="47" customWidth="1"/>
    <col min="6400" max="6400" width="12.125" style="47" bestFit="1" customWidth="1"/>
    <col min="6401" max="6401" width="2.375" style="47" customWidth="1"/>
    <col min="6402" max="6402" width="11.25" style="47" bestFit="1" customWidth="1"/>
    <col min="6403" max="6403" width="2.75" style="47" customWidth="1"/>
    <col min="6404" max="6404" width="11.375" style="47" bestFit="1" customWidth="1"/>
    <col min="6405" max="6405" width="2.375" style="47" customWidth="1"/>
    <col min="6406" max="6406" width="11" style="47" bestFit="1" customWidth="1"/>
    <col min="6407" max="6407" width="3.375" style="47" customWidth="1"/>
    <col min="6408" max="6408" width="10.75" style="47" bestFit="1" customWidth="1"/>
    <col min="6409" max="6409" width="3.125" style="47" customWidth="1"/>
    <col min="6410" max="6410" width="11.25" style="47" bestFit="1" customWidth="1"/>
    <col min="6411" max="6411" width="2.375" style="47" customWidth="1"/>
    <col min="6412" max="6412" width="11.375" style="47" bestFit="1" customWidth="1"/>
    <col min="6413" max="6413" width="9.75" style="47" bestFit="1" customWidth="1"/>
    <col min="6414" max="6649" width="8.75" style="47"/>
    <col min="6650" max="6650" width="11.375" style="47" bestFit="1" customWidth="1"/>
    <col min="6651" max="6651" width="1.75" style="47" customWidth="1"/>
    <col min="6652" max="6652" width="42.375" style="47" bestFit="1" customWidth="1"/>
    <col min="6653" max="6653" width="2.75" style="47" customWidth="1"/>
    <col min="6654" max="6654" width="11" style="47" bestFit="1" customWidth="1"/>
    <col min="6655" max="6655" width="2.75" style="47" customWidth="1"/>
    <col min="6656" max="6656" width="12.125" style="47" bestFit="1" customWidth="1"/>
    <col min="6657" max="6657" width="2.375" style="47" customWidth="1"/>
    <col min="6658" max="6658" width="11.25" style="47" bestFit="1" customWidth="1"/>
    <col min="6659" max="6659" width="2.75" style="47" customWidth="1"/>
    <col min="6660" max="6660" width="11.375" style="47" bestFit="1" customWidth="1"/>
    <col min="6661" max="6661" width="2.375" style="47" customWidth="1"/>
    <col min="6662" max="6662" width="11" style="47" bestFit="1" customWidth="1"/>
    <col min="6663" max="6663" width="3.375" style="47" customWidth="1"/>
    <col min="6664" max="6664" width="10.75" style="47" bestFit="1" customWidth="1"/>
    <col min="6665" max="6665" width="3.125" style="47" customWidth="1"/>
    <col min="6666" max="6666" width="11.25" style="47" bestFit="1" customWidth="1"/>
    <col min="6667" max="6667" width="2.375" style="47" customWidth="1"/>
    <col min="6668" max="6668" width="11.375" style="47" bestFit="1" customWidth="1"/>
    <col min="6669" max="6669" width="9.75" style="47" bestFit="1" customWidth="1"/>
    <col min="6670" max="6905" width="8.75" style="47"/>
    <col min="6906" max="6906" width="11.375" style="47" bestFit="1" customWidth="1"/>
    <col min="6907" max="6907" width="1.75" style="47" customWidth="1"/>
    <col min="6908" max="6908" width="42.375" style="47" bestFit="1" customWidth="1"/>
    <col min="6909" max="6909" width="2.75" style="47" customWidth="1"/>
    <col min="6910" max="6910" width="11" style="47" bestFit="1" customWidth="1"/>
    <col min="6911" max="6911" width="2.75" style="47" customWidth="1"/>
    <col min="6912" max="6912" width="12.125" style="47" bestFit="1" customWidth="1"/>
    <col min="6913" max="6913" width="2.375" style="47" customWidth="1"/>
    <col min="6914" max="6914" width="11.25" style="47" bestFit="1" customWidth="1"/>
    <col min="6915" max="6915" width="2.75" style="47" customWidth="1"/>
    <col min="6916" max="6916" width="11.375" style="47" bestFit="1" customWidth="1"/>
    <col min="6917" max="6917" width="2.375" style="47" customWidth="1"/>
    <col min="6918" max="6918" width="11" style="47" bestFit="1" customWidth="1"/>
    <col min="6919" max="6919" width="3.375" style="47" customWidth="1"/>
    <col min="6920" max="6920" width="10.75" style="47" bestFit="1" customWidth="1"/>
    <col min="6921" max="6921" width="3.125" style="47" customWidth="1"/>
    <col min="6922" max="6922" width="11.25" style="47" bestFit="1" customWidth="1"/>
    <col min="6923" max="6923" width="2.375" style="47" customWidth="1"/>
    <col min="6924" max="6924" width="11.375" style="47" bestFit="1" customWidth="1"/>
    <col min="6925" max="6925" width="9.75" style="47" bestFit="1" customWidth="1"/>
    <col min="6926" max="7161" width="8.75" style="47"/>
    <col min="7162" max="7162" width="11.375" style="47" bestFit="1" customWidth="1"/>
    <col min="7163" max="7163" width="1.75" style="47" customWidth="1"/>
    <col min="7164" max="7164" width="42.375" style="47" bestFit="1" customWidth="1"/>
    <col min="7165" max="7165" width="2.75" style="47" customWidth="1"/>
    <col min="7166" max="7166" width="11" style="47" bestFit="1" customWidth="1"/>
    <col min="7167" max="7167" width="2.75" style="47" customWidth="1"/>
    <col min="7168" max="7168" width="12.125" style="47" bestFit="1" customWidth="1"/>
    <col min="7169" max="7169" width="2.375" style="47" customWidth="1"/>
    <col min="7170" max="7170" width="11.25" style="47" bestFit="1" customWidth="1"/>
    <col min="7171" max="7171" width="2.75" style="47" customWidth="1"/>
    <col min="7172" max="7172" width="11.375" style="47" bestFit="1" customWidth="1"/>
    <col min="7173" max="7173" width="2.375" style="47" customWidth="1"/>
    <col min="7174" max="7174" width="11" style="47" bestFit="1" customWidth="1"/>
    <col min="7175" max="7175" width="3.375" style="47" customWidth="1"/>
    <col min="7176" max="7176" width="10.75" style="47" bestFit="1" customWidth="1"/>
    <col min="7177" max="7177" width="3.125" style="47" customWidth="1"/>
    <col min="7178" max="7178" width="11.25" style="47" bestFit="1" customWidth="1"/>
    <col min="7179" max="7179" width="2.375" style="47" customWidth="1"/>
    <col min="7180" max="7180" width="11.375" style="47" bestFit="1" customWidth="1"/>
    <col min="7181" max="7181" width="9.75" style="47" bestFit="1" customWidth="1"/>
    <col min="7182" max="7417" width="8.75" style="47"/>
    <col min="7418" max="7418" width="11.375" style="47" bestFit="1" customWidth="1"/>
    <col min="7419" max="7419" width="1.75" style="47" customWidth="1"/>
    <col min="7420" max="7420" width="42.375" style="47" bestFit="1" customWidth="1"/>
    <col min="7421" max="7421" width="2.75" style="47" customWidth="1"/>
    <col min="7422" max="7422" width="11" style="47" bestFit="1" customWidth="1"/>
    <col min="7423" max="7423" width="2.75" style="47" customWidth="1"/>
    <col min="7424" max="7424" width="12.125" style="47" bestFit="1" customWidth="1"/>
    <col min="7425" max="7425" width="2.375" style="47" customWidth="1"/>
    <col min="7426" max="7426" width="11.25" style="47" bestFit="1" customWidth="1"/>
    <col min="7427" max="7427" width="2.75" style="47" customWidth="1"/>
    <col min="7428" max="7428" width="11.375" style="47" bestFit="1" customWidth="1"/>
    <col min="7429" max="7429" width="2.375" style="47" customWidth="1"/>
    <col min="7430" max="7430" width="11" style="47" bestFit="1" customWidth="1"/>
    <col min="7431" max="7431" width="3.375" style="47" customWidth="1"/>
    <col min="7432" max="7432" width="10.75" style="47" bestFit="1" customWidth="1"/>
    <col min="7433" max="7433" width="3.125" style="47" customWidth="1"/>
    <col min="7434" max="7434" width="11.25" style="47" bestFit="1" customWidth="1"/>
    <col min="7435" max="7435" width="2.375" style="47" customWidth="1"/>
    <col min="7436" max="7436" width="11.375" style="47" bestFit="1" customWidth="1"/>
    <col min="7437" max="7437" width="9.75" style="47" bestFit="1" customWidth="1"/>
    <col min="7438" max="7673" width="8.75" style="47"/>
    <col min="7674" max="7674" width="11.375" style="47" bestFit="1" customWidth="1"/>
    <col min="7675" max="7675" width="1.75" style="47" customWidth="1"/>
    <col min="7676" max="7676" width="42.375" style="47" bestFit="1" customWidth="1"/>
    <col min="7677" max="7677" width="2.75" style="47" customWidth="1"/>
    <col min="7678" max="7678" width="11" style="47" bestFit="1" customWidth="1"/>
    <col min="7679" max="7679" width="2.75" style="47" customWidth="1"/>
    <col min="7680" max="7680" width="12.125" style="47" bestFit="1" customWidth="1"/>
    <col min="7681" max="7681" width="2.375" style="47" customWidth="1"/>
    <col min="7682" max="7682" width="11.25" style="47" bestFit="1" customWidth="1"/>
    <col min="7683" max="7683" width="2.75" style="47" customWidth="1"/>
    <col min="7684" max="7684" width="11.375" style="47" bestFit="1" customWidth="1"/>
    <col min="7685" max="7685" width="2.375" style="47" customWidth="1"/>
    <col min="7686" max="7686" width="11" style="47" bestFit="1" customWidth="1"/>
    <col min="7687" max="7687" width="3.375" style="47" customWidth="1"/>
    <col min="7688" max="7688" width="10.75" style="47" bestFit="1" customWidth="1"/>
    <col min="7689" max="7689" width="3.125" style="47" customWidth="1"/>
    <col min="7690" max="7690" width="11.25" style="47" bestFit="1" customWidth="1"/>
    <col min="7691" max="7691" width="2.375" style="47" customWidth="1"/>
    <col min="7692" max="7692" width="11.375" style="47" bestFit="1" customWidth="1"/>
    <col min="7693" max="7693" width="9.75" style="47" bestFit="1" customWidth="1"/>
    <col min="7694" max="7929" width="8.75" style="47"/>
    <col min="7930" max="7930" width="11.375" style="47" bestFit="1" customWidth="1"/>
    <col min="7931" max="7931" width="1.75" style="47" customWidth="1"/>
    <col min="7932" max="7932" width="42.375" style="47" bestFit="1" customWidth="1"/>
    <col min="7933" max="7933" width="2.75" style="47" customWidth="1"/>
    <col min="7934" max="7934" width="11" style="47" bestFit="1" customWidth="1"/>
    <col min="7935" max="7935" width="2.75" style="47" customWidth="1"/>
    <col min="7936" max="7936" width="12.125" style="47" bestFit="1" customWidth="1"/>
    <col min="7937" max="7937" width="2.375" style="47" customWidth="1"/>
    <col min="7938" max="7938" width="11.25" style="47" bestFit="1" customWidth="1"/>
    <col min="7939" max="7939" width="2.75" style="47" customWidth="1"/>
    <col min="7940" max="7940" width="11.375" style="47" bestFit="1" customWidth="1"/>
    <col min="7941" max="7941" width="2.375" style="47" customWidth="1"/>
    <col min="7942" max="7942" width="11" style="47" bestFit="1" customWidth="1"/>
    <col min="7943" max="7943" width="3.375" style="47" customWidth="1"/>
    <col min="7944" max="7944" width="10.75" style="47" bestFit="1" customWidth="1"/>
    <col min="7945" max="7945" width="3.125" style="47" customWidth="1"/>
    <col min="7946" max="7946" width="11.25" style="47" bestFit="1" customWidth="1"/>
    <col min="7947" max="7947" width="2.375" style="47" customWidth="1"/>
    <col min="7948" max="7948" width="11.375" style="47" bestFit="1" customWidth="1"/>
    <col min="7949" max="7949" width="9.75" style="47" bestFit="1" customWidth="1"/>
    <col min="7950" max="8185" width="8.75" style="47"/>
    <col min="8186" max="8186" width="11.375" style="47" bestFit="1" customWidth="1"/>
    <col min="8187" max="8187" width="1.75" style="47" customWidth="1"/>
    <col min="8188" max="8188" width="42.375" style="47" bestFit="1" customWidth="1"/>
    <col min="8189" max="8189" width="2.75" style="47" customWidth="1"/>
    <col min="8190" max="8190" width="11" style="47" bestFit="1" customWidth="1"/>
    <col min="8191" max="8191" width="2.75" style="47" customWidth="1"/>
    <col min="8192" max="8192" width="12.125" style="47" bestFit="1" customWidth="1"/>
    <col min="8193" max="8193" width="2.375" style="47" customWidth="1"/>
    <col min="8194" max="8194" width="11.25" style="47" bestFit="1" customWidth="1"/>
    <col min="8195" max="8195" width="2.75" style="47" customWidth="1"/>
    <col min="8196" max="8196" width="11.375" style="47" bestFit="1" customWidth="1"/>
    <col min="8197" max="8197" width="2.375" style="47" customWidth="1"/>
    <col min="8198" max="8198" width="11" style="47" bestFit="1" customWidth="1"/>
    <col min="8199" max="8199" width="3.375" style="47" customWidth="1"/>
    <col min="8200" max="8200" width="10.75" style="47" bestFit="1" customWidth="1"/>
    <col min="8201" max="8201" width="3.125" style="47" customWidth="1"/>
    <col min="8202" max="8202" width="11.25" style="47" bestFit="1" customWidth="1"/>
    <col min="8203" max="8203" width="2.375" style="47" customWidth="1"/>
    <col min="8204" max="8204" width="11.375" style="47" bestFit="1" customWidth="1"/>
    <col min="8205" max="8205" width="9.75" style="47" bestFit="1" customWidth="1"/>
    <col min="8206" max="8441" width="8.75" style="47"/>
    <col min="8442" max="8442" width="11.375" style="47" bestFit="1" customWidth="1"/>
    <col min="8443" max="8443" width="1.75" style="47" customWidth="1"/>
    <col min="8444" max="8444" width="42.375" style="47" bestFit="1" customWidth="1"/>
    <col min="8445" max="8445" width="2.75" style="47" customWidth="1"/>
    <col min="8446" max="8446" width="11" style="47" bestFit="1" customWidth="1"/>
    <col min="8447" max="8447" width="2.75" style="47" customWidth="1"/>
    <col min="8448" max="8448" width="12.125" style="47" bestFit="1" customWidth="1"/>
    <col min="8449" max="8449" width="2.375" style="47" customWidth="1"/>
    <col min="8450" max="8450" width="11.25" style="47" bestFit="1" customWidth="1"/>
    <col min="8451" max="8451" width="2.75" style="47" customWidth="1"/>
    <col min="8452" max="8452" width="11.375" style="47" bestFit="1" customWidth="1"/>
    <col min="8453" max="8453" width="2.375" style="47" customWidth="1"/>
    <col min="8454" max="8454" width="11" style="47" bestFit="1" customWidth="1"/>
    <col min="8455" max="8455" width="3.375" style="47" customWidth="1"/>
    <col min="8456" max="8456" width="10.75" style="47" bestFit="1" customWidth="1"/>
    <col min="8457" max="8457" width="3.125" style="47" customWidth="1"/>
    <col min="8458" max="8458" width="11.25" style="47" bestFit="1" customWidth="1"/>
    <col min="8459" max="8459" width="2.375" style="47" customWidth="1"/>
    <col min="8460" max="8460" width="11.375" style="47" bestFit="1" customWidth="1"/>
    <col min="8461" max="8461" width="9.75" style="47" bestFit="1" customWidth="1"/>
    <col min="8462" max="8697" width="8.75" style="47"/>
    <col min="8698" max="8698" width="11.375" style="47" bestFit="1" customWidth="1"/>
    <col min="8699" max="8699" width="1.75" style="47" customWidth="1"/>
    <col min="8700" max="8700" width="42.375" style="47" bestFit="1" customWidth="1"/>
    <col min="8701" max="8701" width="2.75" style="47" customWidth="1"/>
    <col min="8702" max="8702" width="11" style="47" bestFit="1" customWidth="1"/>
    <col min="8703" max="8703" width="2.75" style="47" customWidth="1"/>
    <col min="8704" max="8704" width="12.125" style="47" bestFit="1" customWidth="1"/>
    <col min="8705" max="8705" width="2.375" style="47" customWidth="1"/>
    <col min="8706" max="8706" width="11.25" style="47" bestFit="1" customWidth="1"/>
    <col min="8707" max="8707" width="2.75" style="47" customWidth="1"/>
    <col min="8708" max="8708" width="11.375" style="47" bestFit="1" customWidth="1"/>
    <col min="8709" max="8709" width="2.375" style="47" customWidth="1"/>
    <col min="8710" max="8710" width="11" style="47" bestFit="1" customWidth="1"/>
    <col min="8711" max="8711" width="3.375" style="47" customWidth="1"/>
    <col min="8712" max="8712" width="10.75" style="47" bestFit="1" customWidth="1"/>
    <col min="8713" max="8713" width="3.125" style="47" customWidth="1"/>
    <col min="8714" max="8714" width="11.25" style="47" bestFit="1" customWidth="1"/>
    <col min="8715" max="8715" width="2.375" style="47" customWidth="1"/>
    <col min="8716" max="8716" width="11.375" style="47" bestFit="1" customWidth="1"/>
    <col min="8717" max="8717" width="9.75" style="47" bestFit="1" customWidth="1"/>
    <col min="8718" max="8953" width="8.75" style="47"/>
    <col min="8954" max="8954" width="11.375" style="47" bestFit="1" customWidth="1"/>
    <col min="8955" max="8955" width="1.75" style="47" customWidth="1"/>
    <col min="8956" max="8956" width="42.375" style="47" bestFit="1" customWidth="1"/>
    <col min="8957" max="8957" width="2.75" style="47" customWidth="1"/>
    <col min="8958" max="8958" width="11" style="47" bestFit="1" customWidth="1"/>
    <col min="8959" max="8959" width="2.75" style="47" customWidth="1"/>
    <col min="8960" max="8960" width="12.125" style="47" bestFit="1" customWidth="1"/>
    <col min="8961" max="8961" width="2.375" style="47" customWidth="1"/>
    <col min="8962" max="8962" width="11.25" style="47" bestFit="1" customWidth="1"/>
    <col min="8963" max="8963" width="2.75" style="47" customWidth="1"/>
    <col min="8964" max="8964" width="11.375" style="47" bestFit="1" customWidth="1"/>
    <col min="8965" max="8965" width="2.375" style="47" customWidth="1"/>
    <col min="8966" max="8966" width="11" style="47" bestFit="1" customWidth="1"/>
    <col min="8967" max="8967" width="3.375" style="47" customWidth="1"/>
    <col min="8968" max="8968" width="10.75" style="47" bestFit="1" customWidth="1"/>
    <col min="8969" max="8969" width="3.125" style="47" customWidth="1"/>
    <col min="8970" max="8970" width="11.25" style="47" bestFit="1" customWidth="1"/>
    <col min="8971" max="8971" width="2.375" style="47" customWidth="1"/>
    <col min="8972" max="8972" width="11.375" style="47" bestFit="1" customWidth="1"/>
    <col min="8973" max="8973" width="9.75" style="47" bestFit="1" customWidth="1"/>
    <col min="8974" max="9209" width="8.75" style="47"/>
    <col min="9210" max="9210" width="11.375" style="47" bestFit="1" customWidth="1"/>
    <col min="9211" max="9211" width="1.75" style="47" customWidth="1"/>
    <col min="9212" max="9212" width="42.375" style="47" bestFit="1" customWidth="1"/>
    <col min="9213" max="9213" width="2.75" style="47" customWidth="1"/>
    <col min="9214" max="9214" width="11" style="47" bestFit="1" customWidth="1"/>
    <col min="9215" max="9215" width="2.75" style="47" customWidth="1"/>
    <col min="9216" max="9216" width="12.125" style="47" bestFit="1" customWidth="1"/>
    <col min="9217" max="9217" width="2.375" style="47" customWidth="1"/>
    <col min="9218" max="9218" width="11.25" style="47" bestFit="1" customWidth="1"/>
    <col min="9219" max="9219" width="2.75" style="47" customWidth="1"/>
    <col min="9220" max="9220" width="11.375" style="47" bestFit="1" customWidth="1"/>
    <col min="9221" max="9221" width="2.375" style="47" customWidth="1"/>
    <col min="9222" max="9222" width="11" style="47" bestFit="1" customWidth="1"/>
    <col min="9223" max="9223" width="3.375" style="47" customWidth="1"/>
    <col min="9224" max="9224" width="10.75" style="47" bestFit="1" customWidth="1"/>
    <col min="9225" max="9225" width="3.125" style="47" customWidth="1"/>
    <col min="9226" max="9226" width="11.25" style="47" bestFit="1" customWidth="1"/>
    <col min="9227" max="9227" width="2.375" style="47" customWidth="1"/>
    <col min="9228" max="9228" width="11.375" style="47" bestFit="1" customWidth="1"/>
    <col min="9229" max="9229" width="9.75" style="47" bestFit="1" customWidth="1"/>
    <col min="9230" max="9465" width="8.75" style="47"/>
    <col min="9466" max="9466" width="11.375" style="47" bestFit="1" customWidth="1"/>
    <col min="9467" max="9467" width="1.75" style="47" customWidth="1"/>
    <col min="9468" max="9468" width="42.375" style="47" bestFit="1" customWidth="1"/>
    <col min="9469" max="9469" width="2.75" style="47" customWidth="1"/>
    <col min="9470" max="9470" width="11" style="47" bestFit="1" customWidth="1"/>
    <col min="9471" max="9471" width="2.75" style="47" customWidth="1"/>
    <col min="9472" max="9472" width="12.125" style="47" bestFit="1" customWidth="1"/>
    <col min="9473" max="9473" width="2.375" style="47" customWidth="1"/>
    <col min="9474" max="9474" width="11.25" style="47" bestFit="1" customWidth="1"/>
    <col min="9475" max="9475" width="2.75" style="47" customWidth="1"/>
    <col min="9476" max="9476" width="11.375" style="47" bestFit="1" customWidth="1"/>
    <col min="9477" max="9477" width="2.375" style="47" customWidth="1"/>
    <col min="9478" max="9478" width="11" style="47" bestFit="1" customWidth="1"/>
    <col min="9479" max="9479" width="3.375" style="47" customWidth="1"/>
    <col min="9480" max="9480" width="10.75" style="47" bestFit="1" customWidth="1"/>
    <col min="9481" max="9481" width="3.125" style="47" customWidth="1"/>
    <col min="9482" max="9482" width="11.25" style="47" bestFit="1" customWidth="1"/>
    <col min="9483" max="9483" width="2.375" style="47" customWidth="1"/>
    <col min="9484" max="9484" width="11.375" style="47" bestFit="1" customWidth="1"/>
    <col min="9485" max="9485" width="9.75" style="47" bestFit="1" customWidth="1"/>
    <col min="9486" max="9721" width="8.75" style="47"/>
    <col min="9722" max="9722" width="11.375" style="47" bestFit="1" customWidth="1"/>
    <col min="9723" max="9723" width="1.75" style="47" customWidth="1"/>
    <col min="9724" max="9724" width="42.375" style="47" bestFit="1" customWidth="1"/>
    <col min="9725" max="9725" width="2.75" style="47" customWidth="1"/>
    <col min="9726" max="9726" width="11" style="47" bestFit="1" customWidth="1"/>
    <col min="9727" max="9727" width="2.75" style="47" customWidth="1"/>
    <col min="9728" max="9728" width="12.125" style="47" bestFit="1" customWidth="1"/>
    <col min="9729" max="9729" width="2.375" style="47" customWidth="1"/>
    <col min="9730" max="9730" width="11.25" style="47" bestFit="1" customWidth="1"/>
    <col min="9731" max="9731" width="2.75" style="47" customWidth="1"/>
    <col min="9732" max="9732" width="11.375" style="47" bestFit="1" customWidth="1"/>
    <col min="9733" max="9733" width="2.375" style="47" customWidth="1"/>
    <col min="9734" max="9734" width="11" style="47" bestFit="1" customWidth="1"/>
    <col min="9735" max="9735" width="3.375" style="47" customWidth="1"/>
    <col min="9736" max="9736" width="10.75" style="47" bestFit="1" customWidth="1"/>
    <col min="9737" max="9737" width="3.125" style="47" customWidth="1"/>
    <col min="9738" max="9738" width="11.25" style="47" bestFit="1" customWidth="1"/>
    <col min="9739" max="9739" width="2.375" style="47" customWidth="1"/>
    <col min="9740" max="9740" width="11.375" style="47" bestFit="1" customWidth="1"/>
    <col min="9741" max="9741" width="9.75" style="47" bestFit="1" customWidth="1"/>
    <col min="9742" max="9977" width="8.75" style="47"/>
    <col min="9978" max="9978" width="11.375" style="47" bestFit="1" customWidth="1"/>
    <col min="9979" max="9979" width="1.75" style="47" customWidth="1"/>
    <col min="9980" max="9980" width="42.375" style="47" bestFit="1" customWidth="1"/>
    <col min="9981" max="9981" width="2.75" style="47" customWidth="1"/>
    <col min="9982" max="9982" width="11" style="47" bestFit="1" customWidth="1"/>
    <col min="9983" max="9983" width="2.75" style="47" customWidth="1"/>
    <col min="9984" max="9984" width="12.125" style="47" bestFit="1" customWidth="1"/>
    <col min="9985" max="9985" width="2.375" style="47" customWidth="1"/>
    <col min="9986" max="9986" width="11.25" style="47" bestFit="1" customWidth="1"/>
    <col min="9987" max="9987" width="2.75" style="47" customWidth="1"/>
    <col min="9988" max="9988" width="11.375" style="47" bestFit="1" customWidth="1"/>
    <col min="9989" max="9989" width="2.375" style="47" customWidth="1"/>
    <col min="9990" max="9990" width="11" style="47" bestFit="1" customWidth="1"/>
    <col min="9991" max="9991" width="3.375" style="47" customWidth="1"/>
    <col min="9992" max="9992" width="10.75" style="47" bestFit="1" customWidth="1"/>
    <col min="9993" max="9993" width="3.125" style="47" customWidth="1"/>
    <col min="9994" max="9994" width="11.25" style="47" bestFit="1" customWidth="1"/>
    <col min="9995" max="9995" width="2.375" style="47" customWidth="1"/>
    <col min="9996" max="9996" width="11.375" style="47" bestFit="1" customWidth="1"/>
    <col min="9997" max="9997" width="9.75" style="47" bestFit="1" customWidth="1"/>
    <col min="9998" max="10233" width="8.75" style="47"/>
    <col min="10234" max="10234" width="11.375" style="47" bestFit="1" customWidth="1"/>
    <col min="10235" max="10235" width="1.75" style="47" customWidth="1"/>
    <col min="10236" max="10236" width="42.375" style="47" bestFit="1" customWidth="1"/>
    <col min="10237" max="10237" width="2.75" style="47" customWidth="1"/>
    <col min="10238" max="10238" width="11" style="47" bestFit="1" customWidth="1"/>
    <col min="10239" max="10239" width="2.75" style="47" customWidth="1"/>
    <col min="10240" max="10240" width="12.125" style="47" bestFit="1" customWidth="1"/>
    <col min="10241" max="10241" width="2.375" style="47" customWidth="1"/>
    <col min="10242" max="10242" width="11.25" style="47" bestFit="1" customWidth="1"/>
    <col min="10243" max="10243" width="2.75" style="47" customWidth="1"/>
    <col min="10244" max="10244" width="11.375" style="47" bestFit="1" customWidth="1"/>
    <col min="10245" max="10245" width="2.375" style="47" customWidth="1"/>
    <col min="10246" max="10246" width="11" style="47" bestFit="1" customWidth="1"/>
    <col min="10247" max="10247" width="3.375" style="47" customWidth="1"/>
    <col min="10248" max="10248" width="10.75" style="47" bestFit="1" customWidth="1"/>
    <col min="10249" max="10249" width="3.125" style="47" customWidth="1"/>
    <col min="10250" max="10250" width="11.25" style="47" bestFit="1" customWidth="1"/>
    <col min="10251" max="10251" width="2.375" style="47" customWidth="1"/>
    <col min="10252" max="10252" width="11.375" style="47" bestFit="1" customWidth="1"/>
    <col min="10253" max="10253" width="9.75" style="47" bestFit="1" customWidth="1"/>
    <col min="10254" max="10489" width="8.75" style="47"/>
    <col min="10490" max="10490" width="11.375" style="47" bestFit="1" customWidth="1"/>
    <col min="10491" max="10491" width="1.75" style="47" customWidth="1"/>
    <col min="10492" max="10492" width="42.375" style="47" bestFit="1" customWidth="1"/>
    <col min="10493" max="10493" width="2.75" style="47" customWidth="1"/>
    <col min="10494" max="10494" width="11" style="47" bestFit="1" customWidth="1"/>
    <col min="10495" max="10495" width="2.75" style="47" customWidth="1"/>
    <col min="10496" max="10496" width="12.125" style="47" bestFit="1" customWidth="1"/>
    <col min="10497" max="10497" width="2.375" style="47" customWidth="1"/>
    <col min="10498" max="10498" width="11.25" style="47" bestFit="1" customWidth="1"/>
    <col min="10499" max="10499" width="2.75" style="47" customWidth="1"/>
    <col min="10500" max="10500" width="11.375" style="47" bestFit="1" customWidth="1"/>
    <col min="10501" max="10501" width="2.375" style="47" customWidth="1"/>
    <col min="10502" max="10502" width="11" style="47" bestFit="1" customWidth="1"/>
    <col min="10503" max="10503" width="3.375" style="47" customWidth="1"/>
    <col min="10504" max="10504" width="10.75" style="47" bestFit="1" customWidth="1"/>
    <col min="10505" max="10505" width="3.125" style="47" customWidth="1"/>
    <col min="10506" max="10506" width="11.25" style="47" bestFit="1" customWidth="1"/>
    <col min="10507" max="10507" width="2.375" style="47" customWidth="1"/>
    <col min="10508" max="10508" width="11.375" style="47" bestFit="1" customWidth="1"/>
    <col min="10509" max="10509" width="9.75" style="47" bestFit="1" customWidth="1"/>
    <col min="10510" max="10745" width="8.75" style="47"/>
    <col min="10746" max="10746" width="11.375" style="47" bestFit="1" customWidth="1"/>
    <col min="10747" max="10747" width="1.75" style="47" customWidth="1"/>
    <col min="10748" max="10748" width="42.375" style="47" bestFit="1" customWidth="1"/>
    <col min="10749" max="10749" width="2.75" style="47" customWidth="1"/>
    <col min="10750" max="10750" width="11" style="47" bestFit="1" customWidth="1"/>
    <col min="10751" max="10751" width="2.75" style="47" customWidth="1"/>
    <col min="10752" max="10752" width="12.125" style="47" bestFit="1" customWidth="1"/>
    <col min="10753" max="10753" width="2.375" style="47" customWidth="1"/>
    <col min="10754" max="10754" width="11.25" style="47" bestFit="1" customWidth="1"/>
    <col min="10755" max="10755" width="2.75" style="47" customWidth="1"/>
    <col min="10756" max="10756" width="11.375" style="47" bestFit="1" customWidth="1"/>
    <col min="10757" max="10757" width="2.375" style="47" customWidth="1"/>
    <col min="10758" max="10758" width="11" style="47" bestFit="1" customWidth="1"/>
    <col min="10759" max="10759" width="3.375" style="47" customWidth="1"/>
    <col min="10760" max="10760" width="10.75" style="47" bestFit="1" customWidth="1"/>
    <col min="10761" max="10761" width="3.125" style="47" customWidth="1"/>
    <col min="10762" max="10762" width="11.25" style="47" bestFit="1" customWidth="1"/>
    <col min="10763" max="10763" width="2.375" style="47" customWidth="1"/>
    <col min="10764" max="10764" width="11.375" style="47" bestFit="1" customWidth="1"/>
    <col min="10765" max="10765" width="9.75" style="47" bestFit="1" customWidth="1"/>
    <col min="10766" max="11001" width="8.75" style="47"/>
    <col min="11002" max="11002" width="11.375" style="47" bestFit="1" customWidth="1"/>
    <col min="11003" max="11003" width="1.75" style="47" customWidth="1"/>
    <col min="11004" max="11004" width="42.375" style="47" bestFit="1" customWidth="1"/>
    <col min="11005" max="11005" width="2.75" style="47" customWidth="1"/>
    <col min="11006" max="11006" width="11" style="47" bestFit="1" customWidth="1"/>
    <col min="11007" max="11007" width="2.75" style="47" customWidth="1"/>
    <col min="11008" max="11008" width="12.125" style="47" bestFit="1" customWidth="1"/>
    <col min="11009" max="11009" width="2.375" style="47" customWidth="1"/>
    <col min="11010" max="11010" width="11.25" style="47" bestFit="1" customWidth="1"/>
    <col min="11011" max="11011" width="2.75" style="47" customWidth="1"/>
    <col min="11012" max="11012" width="11.375" style="47" bestFit="1" customWidth="1"/>
    <col min="11013" max="11013" width="2.375" style="47" customWidth="1"/>
    <col min="11014" max="11014" width="11" style="47" bestFit="1" customWidth="1"/>
    <col min="11015" max="11015" width="3.375" style="47" customWidth="1"/>
    <col min="11016" max="11016" width="10.75" style="47" bestFit="1" customWidth="1"/>
    <col min="11017" max="11017" width="3.125" style="47" customWidth="1"/>
    <col min="11018" max="11018" width="11.25" style="47" bestFit="1" customWidth="1"/>
    <col min="11019" max="11019" width="2.375" style="47" customWidth="1"/>
    <col min="11020" max="11020" width="11.375" style="47" bestFit="1" customWidth="1"/>
    <col min="11021" max="11021" width="9.75" style="47" bestFit="1" customWidth="1"/>
    <col min="11022" max="11257" width="8.75" style="47"/>
    <col min="11258" max="11258" width="11.375" style="47" bestFit="1" customWidth="1"/>
    <col min="11259" max="11259" width="1.75" style="47" customWidth="1"/>
    <col min="11260" max="11260" width="42.375" style="47" bestFit="1" customWidth="1"/>
    <col min="11261" max="11261" width="2.75" style="47" customWidth="1"/>
    <col min="11262" max="11262" width="11" style="47" bestFit="1" customWidth="1"/>
    <col min="11263" max="11263" width="2.75" style="47" customWidth="1"/>
    <col min="11264" max="11264" width="12.125" style="47" bestFit="1" customWidth="1"/>
    <col min="11265" max="11265" width="2.375" style="47" customWidth="1"/>
    <col min="11266" max="11266" width="11.25" style="47" bestFit="1" customWidth="1"/>
    <col min="11267" max="11267" width="2.75" style="47" customWidth="1"/>
    <col min="11268" max="11268" width="11.375" style="47" bestFit="1" customWidth="1"/>
    <col min="11269" max="11269" width="2.375" style="47" customWidth="1"/>
    <col min="11270" max="11270" width="11" style="47" bestFit="1" customWidth="1"/>
    <col min="11271" max="11271" width="3.375" style="47" customWidth="1"/>
    <col min="11272" max="11272" width="10.75" style="47" bestFit="1" customWidth="1"/>
    <col min="11273" max="11273" width="3.125" style="47" customWidth="1"/>
    <col min="11274" max="11274" width="11.25" style="47" bestFit="1" customWidth="1"/>
    <col min="11275" max="11275" width="2.375" style="47" customWidth="1"/>
    <col min="11276" max="11276" width="11.375" style="47" bestFit="1" customWidth="1"/>
    <col min="11277" max="11277" width="9.75" style="47" bestFit="1" customWidth="1"/>
    <col min="11278" max="11513" width="8.75" style="47"/>
    <col min="11514" max="11514" width="11.375" style="47" bestFit="1" customWidth="1"/>
    <col min="11515" max="11515" width="1.75" style="47" customWidth="1"/>
    <col min="11516" max="11516" width="42.375" style="47" bestFit="1" customWidth="1"/>
    <col min="11517" max="11517" width="2.75" style="47" customWidth="1"/>
    <col min="11518" max="11518" width="11" style="47" bestFit="1" customWidth="1"/>
    <col min="11519" max="11519" width="2.75" style="47" customWidth="1"/>
    <col min="11520" max="11520" width="12.125" style="47" bestFit="1" customWidth="1"/>
    <col min="11521" max="11521" width="2.375" style="47" customWidth="1"/>
    <col min="11522" max="11522" width="11.25" style="47" bestFit="1" customWidth="1"/>
    <col min="11523" max="11523" width="2.75" style="47" customWidth="1"/>
    <col min="11524" max="11524" width="11.375" style="47" bestFit="1" customWidth="1"/>
    <col min="11525" max="11525" width="2.375" style="47" customWidth="1"/>
    <col min="11526" max="11526" width="11" style="47" bestFit="1" customWidth="1"/>
    <col min="11527" max="11527" width="3.375" style="47" customWidth="1"/>
    <col min="11528" max="11528" width="10.75" style="47" bestFit="1" customWidth="1"/>
    <col min="11529" max="11529" width="3.125" style="47" customWidth="1"/>
    <col min="11530" max="11530" width="11.25" style="47" bestFit="1" customWidth="1"/>
    <col min="11531" max="11531" width="2.375" style="47" customWidth="1"/>
    <col min="11532" max="11532" width="11.375" style="47" bestFit="1" customWidth="1"/>
    <col min="11533" max="11533" width="9.75" style="47" bestFit="1" customWidth="1"/>
    <col min="11534" max="11769" width="8.75" style="47"/>
    <col min="11770" max="11770" width="11.375" style="47" bestFit="1" customWidth="1"/>
    <col min="11771" max="11771" width="1.75" style="47" customWidth="1"/>
    <col min="11772" max="11772" width="42.375" style="47" bestFit="1" customWidth="1"/>
    <col min="11773" max="11773" width="2.75" style="47" customWidth="1"/>
    <col min="11774" max="11774" width="11" style="47" bestFit="1" customWidth="1"/>
    <col min="11775" max="11775" width="2.75" style="47" customWidth="1"/>
    <col min="11776" max="11776" width="12.125" style="47" bestFit="1" customWidth="1"/>
    <col min="11777" max="11777" width="2.375" style="47" customWidth="1"/>
    <col min="11778" max="11778" width="11.25" style="47" bestFit="1" customWidth="1"/>
    <col min="11779" max="11779" width="2.75" style="47" customWidth="1"/>
    <col min="11780" max="11780" width="11.375" style="47" bestFit="1" customWidth="1"/>
    <col min="11781" max="11781" width="2.375" style="47" customWidth="1"/>
    <col min="11782" max="11782" width="11" style="47" bestFit="1" customWidth="1"/>
    <col min="11783" max="11783" width="3.375" style="47" customWidth="1"/>
    <col min="11784" max="11784" width="10.75" style="47" bestFit="1" customWidth="1"/>
    <col min="11785" max="11785" width="3.125" style="47" customWidth="1"/>
    <col min="11786" max="11786" width="11.25" style="47" bestFit="1" customWidth="1"/>
    <col min="11787" max="11787" width="2.375" style="47" customWidth="1"/>
    <col min="11788" max="11788" width="11.375" style="47" bestFit="1" customWidth="1"/>
    <col min="11789" max="11789" width="9.75" style="47" bestFit="1" customWidth="1"/>
    <col min="11790" max="12025" width="8.75" style="47"/>
    <col min="12026" max="12026" width="11.375" style="47" bestFit="1" customWidth="1"/>
    <col min="12027" max="12027" width="1.75" style="47" customWidth="1"/>
    <col min="12028" max="12028" width="42.375" style="47" bestFit="1" customWidth="1"/>
    <col min="12029" max="12029" width="2.75" style="47" customWidth="1"/>
    <col min="12030" max="12030" width="11" style="47" bestFit="1" customWidth="1"/>
    <col min="12031" max="12031" width="2.75" style="47" customWidth="1"/>
    <col min="12032" max="12032" width="12.125" style="47" bestFit="1" customWidth="1"/>
    <col min="12033" max="12033" width="2.375" style="47" customWidth="1"/>
    <col min="12034" max="12034" width="11.25" style="47" bestFit="1" customWidth="1"/>
    <col min="12035" max="12035" width="2.75" style="47" customWidth="1"/>
    <col min="12036" max="12036" width="11.375" style="47" bestFit="1" customWidth="1"/>
    <col min="12037" max="12037" width="2.375" style="47" customWidth="1"/>
    <col min="12038" max="12038" width="11" style="47" bestFit="1" customWidth="1"/>
    <col min="12039" max="12039" width="3.375" style="47" customWidth="1"/>
    <col min="12040" max="12040" width="10.75" style="47" bestFit="1" customWidth="1"/>
    <col min="12041" max="12041" width="3.125" style="47" customWidth="1"/>
    <col min="12042" max="12042" width="11.25" style="47" bestFit="1" customWidth="1"/>
    <col min="12043" max="12043" width="2.375" style="47" customWidth="1"/>
    <col min="12044" max="12044" width="11.375" style="47" bestFit="1" customWidth="1"/>
    <col min="12045" max="12045" width="9.75" style="47" bestFit="1" customWidth="1"/>
    <col min="12046" max="12281" width="8.75" style="47"/>
    <col min="12282" max="12282" width="11.375" style="47" bestFit="1" customWidth="1"/>
    <col min="12283" max="12283" width="1.75" style="47" customWidth="1"/>
    <col min="12284" max="12284" width="42.375" style="47" bestFit="1" customWidth="1"/>
    <col min="12285" max="12285" width="2.75" style="47" customWidth="1"/>
    <col min="12286" max="12286" width="11" style="47" bestFit="1" customWidth="1"/>
    <col min="12287" max="12287" width="2.75" style="47" customWidth="1"/>
    <col min="12288" max="12288" width="12.125" style="47" bestFit="1" customWidth="1"/>
    <col min="12289" max="12289" width="2.375" style="47" customWidth="1"/>
    <col min="12290" max="12290" width="11.25" style="47" bestFit="1" customWidth="1"/>
    <col min="12291" max="12291" width="2.75" style="47" customWidth="1"/>
    <col min="12292" max="12292" width="11.375" style="47" bestFit="1" customWidth="1"/>
    <col min="12293" max="12293" width="2.375" style="47" customWidth="1"/>
    <col min="12294" max="12294" width="11" style="47" bestFit="1" customWidth="1"/>
    <col min="12295" max="12295" width="3.375" style="47" customWidth="1"/>
    <col min="12296" max="12296" width="10.75" style="47" bestFit="1" customWidth="1"/>
    <col min="12297" max="12297" width="3.125" style="47" customWidth="1"/>
    <col min="12298" max="12298" width="11.25" style="47" bestFit="1" customWidth="1"/>
    <col min="12299" max="12299" width="2.375" style="47" customWidth="1"/>
    <col min="12300" max="12300" width="11.375" style="47" bestFit="1" customWidth="1"/>
    <col min="12301" max="12301" width="9.75" style="47" bestFit="1" customWidth="1"/>
    <col min="12302" max="12537" width="8.75" style="47"/>
    <col min="12538" max="12538" width="11.375" style="47" bestFit="1" customWidth="1"/>
    <col min="12539" max="12539" width="1.75" style="47" customWidth="1"/>
    <col min="12540" max="12540" width="42.375" style="47" bestFit="1" customWidth="1"/>
    <col min="12541" max="12541" width="2.75" style="47" customWidth="1"/>
    <col min="12542" max="12542" width="11" style="47" bestFit="1" customWidth="1"/>
    <col min="12543" max="12543" width="2.75" style="47" customWidth="1"/>
    <col min="12544" max="12544" width="12.125" style="47" bestFit="1" customWidth="1"/>
    <col min="12545" max="12545" width="2.375" style="47" customWidth="1"/>
    <col min="12546" max="12546" width="11.25" style="47" bestFit="1" customWidth="1"/>
    <col min="12547" max="12547" width="2.75" style="47" customWidth="1"/>
    <col min="12548" max="12548" width="11.375" style="47" bestFit="1" customWidth="1"/>
    <col min="12549" max="12549" width="2.375" style="47" customWidth="1"/>
    <col min="12550" max="12550" width="11" style="47" bestFit="1" customWidth="1"/>
    <col min="12551" max="12551" width="3.375" style="47" customWidth="1"/>
    <col min="12552" max="12552" width="10.75" style="47" bestFit="1" customWidth="1"/>
    <col min="12553" max="12553" width="3.125" style="47" customWidth="1"/>
    <col min="12554" max="12554" width="11.25" style="47" bestFit="1" customWidth="1"/>
    <col min="12555" max="12555" width="2.375" style="47" customWidth="1"/>
    <col min="12556" max="12556" width="11.375" style="47" bestFit="1" customWidth="1"/>
    <col min="12557" max="12557" width="9.75" style="47" bestFit="1" customWidth="1"/>
    <col min="12558" max="12793" width="8.75" style="47"/>
    <col min="12794" max="12794" width="11.375" style="47" bestFit="1" customWidth="1"/>
    <col min="12795" max="12795" width="1.75" style="47" customWidth="1"/>
    <col min="12796" max="12796" width="42.375" style="47" bestFit="1" customWidth="1"/>
    <col min="12797" max="12797" width="2.75" style="47" customWidth="1"/>
    <col min="12798" max="12798" width="11" style="47" bestFit="1" customWidth="1"/>
    <col min="12799" max="12799" width="2.75" style="47" customWidth="1"/>
    <col min="12800" max="12800" width="12.125" style="47" bestFit="1" customWidth="1"/>
    <col min="12801" max="12801" width="2.375" style="47" customWidth="1"/>
    <col min="12802" max="12802" width="11.25" style="47" bestFit="1" customWidth="1"/>
    <col min="12803" max="12803" width="2.75" style="47" customWidth="1"/>
    <col min="12804" max="12804" width="11.375" style="47" bestFit="1" customWidth="1"/>
    <col min="12805" max="12805" width="2.375" style="47" customWidth="1"/>
    <col min="12806" max="12806" width="11" style="47" bestFit="1" customWidth="1"/>
    <col min="12807" max="12807" width="3.375" style="47" customWidth="1"/>
    <col min="12808" max="12808" width="10.75" style="47" bestFit="1" customWidth="1"/>
    <col min="12809" max="12809" width="3.125" style="47" customWidth="1"/>
    <col min="12810" max="12810" width="11.25" style="47" bestFit="1" customWidth="1"/>
    <col min="12811" max="12811" width="2.375" style="47" customWidth="1"/>
    <col min="12812" max="12812" width="11.375" style="47" bestFit="1" customWidth="1"/>
    <col min="12813" max="12813" width="9.75" style="47" bestFit="1" customWidth="1"/>
    <col min="12814" max="13049" width="8.75" style="47"/>
    <col min="13050" max="13050" width="11.375" style="47" bestFit="1" customWidth="1"/>
    <col min="13051" max="13051" width="1.75" style="47" customWidth="1"/>
    <col min="13052" max="13052" width="42.375" style="47" bestFit="1" customWidth="1"/>
    <col min="13053" max="13053" width="2.75" style="47" customWidth="1"/>
    <col min="13054" max="13054" width="11" style="47" bestFit="1" customWidth="1"/>
    <col min="13055" max="13055" width="2.75" style="47" customWidth="1"/>
    <col min="13056" max="13056" width="12.125" style="47" bestFit="1" customWidth="1"/>
    <col min="13057" max="13057" width="2.375" style="47" customWidth="1"/>
    <col min="13058" max="13058" width="11.25" style="47" bestFit="1" customWidth="1"/>
    <col min="13059" max="13059" width="2.75" style="47" customWidth="1"/>
    <col min="13060" max="13060" width="11.375" style="47" bestFit="1" customWidth="1"/>
    <col min="13061" max="13061" width="2.375" style="47" customWidth="1"/>
    <col min="13062" max="13062" width="11" style="47" bestFit="1" customWidth="1"/>
    <col min="13063" max="13063" width="3.375" style="47" customWidth="1"/>
    <col min="13064" max="13064" width="10.75" style="47" bestFit="1" customWidth="1"/>
    <col min="13065" max="13065" width="3.125" style="47" customWidth="1"/>
    <col min="13066" max="13066" width="11.25" style="47" bestFit="1" customWidth="1"/>
    <col min="13067" max="13067" width="2.375" style="47" customWidth="1"/>
    <col min="13068" max="13068" width="11.375" style="47" bestFit="1" customWidth="1"/>
    <col min="13069" max="13069" width="9.75" style="47" bestFit="1" customWidth="1"/>
    <col min="13070" max="13305" width="8.75" style="47"/>
    <col min="13306" max="13306" width="11.375" style="47" bestFit="1" customWidth="1"/>
    <col min="13307" max="13307" width="1.75" style="47" customWidth="1"/>
    <col min="13308" max="13308" width="42.375" style="47" bestFit="1" customWidth="1"/>
    <col min="13309" max="13309" width="2.75" style="47" customWidth="1"/>
    <col min="13310" max="13310" width="11" style="47" bestFit="1" customWidth="1"/>
    <col min="13311" max="13311" width="2.75" style="47" customWidth="1"/>
    <col min="13312" max="13312" width="12.125" style="47" bestFit="1" customWidth="1"/>
    <col min="13313" max="13313" width="2.375" style="47" customWidth="1"/>
    <col min="13314" max="13314" width="11.25" style="47" bestFit="1" customWidth="1"/>
    <col min="13315" max="13315" width="2.75" style="47" customWidth="1"/>
    <col min="13316" max="13316" width="11.375" style="47" bestFit="1" customWidth="1"/>
    <col min="13317" max="13317" width="2.375" style="47" customWidth="1"/>
    <col min="13318" max="13318" width="11" style="47" bestFit="1" customWidth="1"/>
    <col min="13319" max="13319" width="3.375" style="47" customWidth="1"/>
    <col min="13320" max="13320" width="10.75" style="47" bestFit="1" customWidth="1"/>
    <col min="13321" max="13321" width="3.125" style="47" customWidth="1"/>
    <col min="13322" max="13322" width="11.25" style="47" bestFit="1" customWidth="1"/>
    <col min="13323" max="13323" width="2.375" style="47" customWidth="1"/>
    <col min="13324" max="13324" width="11.375" style="47" bestFit="1" customWidth="1"/>
    <col min="13325" max="13325" width="9.75" style="47" bestFit="1" customWidth="1"/>
    <col min="13326" max="13561" width="8.75" style="47"/>
    <col min="13562" max="13562" width="11.375" style="47" bestFit="1" customWidth="1"/>
    <col min="13563" max="13563" width="1.75" style="47" customWidth="1"/>
    <col min="13564" max="13564" width="42.375" style="47" bestFit="1" customWidth="1"/>
    <col min="13565" max="13565" width="2.75" style="47" customWidth="1"/>
    <col min="13566" max="13566" width="11" style="47" bestFit="1" customWidth="1"/>
    <col min="13567" max="13567" width="2.75" style="47" customWidth="1"/>
    <col min="13568" max="13568" width="12.125" style="47" bestFit="1" customWidth="1"/>
    <col min="13569" max="13569" width="2.375" style="47" customWidth="1"/>
    <col min="13570" max="13570" width="11.25" style="47" bestFit="1" customWidth="1"/>
    <col min="13571" max="13571" width="2.75" style="47" customWidth="1"/>
    <col min="13572" max="13572" width="11.375" style="47" bestFit="1" customWidth="1"/>
    <col min="13573" max="13573" width="2.375" style="47" customWidth="1"/>
    <col min="13574" max="13574" width="11" style="47" bestFit="1" customWidth="1"/>
    <col min="13575" max="13575" width="3.375" style="47" customWidth="1"/>
    <col min="13576" max="13576" width="10.75" style="47" bestFit="1" customWidth="1"/>
    <col min="13577" max="13577" width="3.125" style="47" customWidth="1"/>
    <col min="13578" max="13578" width="11.25" style="47" bestFit="1" customWidth="1"/>
    <col min="13579" max="13579" width="2.375" style="47" customWidth="1"/>
    <col min="13580" max="13580" width="11.375" style="47" bestFit="1" customWidth="1"/>
    <col min="13581" max="13581" width="9.75" style="47" bestFit="1" customWidth="1"/>
    <col min="13582" max="13817" width="8.75" style="47"/>
    <col min="13818" max="13818" width="11.375" style="47" bestFit="1" customWidth="1"/>
    <col min="13819" max="13819" width="1.75" style="47" customWidth="1"/>
    <col min="13820" max="13820" width="42.375" style="47" bestFit="1" customWidth="1"/>
    <col min="13821" max="13821" width="2.75" style="47" customWidth="1"/>
    <col min="13822" max="13822" width="11" style="47" bestFit="1" customWidth="1"/>
    <col min="13823" max="13823" width="2.75" style="47" customWidth="1"/>
    <col min="13824" max="13824" width="12.125" style="47" bestFit="1" customWidth="1"/>
    <col min="13825" max="13825" width="2.375" style="47" customWidth="1"/>
    <col min="13826" max="13826" width="11.25" style="47" bestFit="1" customWidth="1"/>
    <col min="13827" max="13827" width="2.75" style="47" customWidth="1"/>
    <col min="13828" max="13828" width="11.375" style="47" bestFit="1" customWidth="1"/>
    <col min="13829" max="13829" width="2.375" style="47" customWidth="1"/>
    <col min="13830" max="13830" width="11" style="47" bestFit="1" customWidth="1"/>
    <col min="13831" max="13831" width="3.375" style="47" customWidth="1"/>
    <col min="13832" max="13832" width="10.75" style="47" bestFit="1" customWidth="1"/>
    <col min="13833" max="13833" width="3.125" style="47" customWidth="1"/>
    <col min="13834" max="13834" width="11.25" style="47" bestFit="1" customWidth="1"/>
    <col min="13835" max="13835" width="2.375" style="47" customWidth="1"/>
    <col min="13836" max="13836" width="11.375" style="47" bestFit="1" customWidth="1"/>
    <col min="13837" max="13837" width="9.75" style="47" bestFit="1" customWidth="1"/>
    <col min="13838" max="14073" width="8.75" style="47"/>
    <col min="14074" max="14074" width="11.375" style="47" bestFit="1" customWidth="1"/>
    <col min="14075" max="14075" width="1.75" style="47" customWidth="1"/>
    <col min="14076" max="14076" width="42.375" style="47" bestFit="1" customWidth="1"/>
    <col min="14077" max="14077" width="2.75" style="47" customWidth="1"/>
    <col min="14078" max="14078" width="11" style="47" bestFit="1" customWidth="1"/>
    <col min="14079" max="14079" width="2.75" style="47" customWidth="1"/>
    <col min="14080" max="14080" width="12.125" style="47" bestFit="1" customWidth="1"/>
    <col min="14081" max="14081" width="2.375" style="47" customWidth="1"/>
    <col min="14082" max="14082" width="11.25" style="47" bestFit="1" customWidth="1"/>
    <col min="14083" max="14083" width="2.75" style="47" customWidth="1"/>
    <col min="14084" max="14084" width="11.375" style="47" bestFit="1" customWidth="1"/>
    <col min="14085" max="14085" width="2.375" style="47" customWidth="1"/>
    <col min="14086" max="14086" width="11" style="47" bestFit="1" customWidth="1"/>
    <col min="14087" max="14087" width="3.375" style="47" customWidth="1"/>
    <col min="14088" max="14088" width="10.75" style="47" bestFit="1" customWidth="1"/>
    <col min="14089" max="14089" width="3.125" style="47" customWidth="1"/>
    <col min="14090" max="14090" width="11.25" style="47" bestFit="1" customWidth="1"/>
    <col min="14091" max="14091" width="2.375" style="47" customWidth="1"/>
    <col min="14092" max="14092" width="11.375" style="47" bestFit="1" customWidth="1"/>
    <col min="14093" max="14093" width="9.75" style="47" bestFit="1" customWidth="1"/>
    <col min="14094" max="14329" width="8.75" style="47"/>
    <col min="14330" max="14330" width="11.375" style="47" bestFit="1" customWidth="1"/>
    <col min="14331" max="14331" width="1.75" style="47" customWidth="1"/>
    <col min="14332" max="14332" width="42.375" style="47" bestFit="1" customWidth="1"/>
    <col min="14333" max="14333" width="2.75" style="47" customWidth="1"/>
    <col min="14334" max="14334" width="11" style="47" bestFit="1" customWidth="1"/>
    <col min="14335" max="14335" width="2.75" style="47" customWidth="1"/>
    <col min="14336" max="14336" width="12.125" style="47" bestFit="1" customWidth="1"/>
    <col min="14337" max="14337" width="2.375" style="47" customWidth="1"/>
    <col min="14338" max="14338" width="11.25" style="47" bestFit="1" customWidth="1"/>
    <col min="14339" max="14339" width="2.75" style="47" customWidth="1"/>
    <col min="14340" max="14340" width="11.375" style="47" bestFit="1" customWidth="1"/>
    <col min="14341" max="14341" width="2.375" style="47" customWidth="1"/>
    <col min="14342" max="14342" width="11" style="47" bestFit="1" customWidth="1"/>
    <col min="14343" max="14343" width="3.375" style="47" customWidth="1"/>
    <col min="14344" max="14344" width="10.75" style="47" bestFit="1" customWidth="1"/>
    <col min="14345" max="14345" width="3.125" style="47" customWidth="1"/>
    <col min="14346" max="14346" width="11.25" style="47" bestFit="1" customWidth="1"/>
    <col min="14347" max="14347" width="2.375" style="47" customWidth="1"/>
    <col min="14348" max="14348" width="11.375" style="47" bestFit="1" customWidth="1"/>
    <col min="14349" max="14349" width="9.75" style="47" bestFit="1" customWidth="1"/>
    <col min="14350" max="14585" width="8.75" style="47"/>
    <col min="14586" max="14586" width="11.375" style="47" bestFit="1" customWidth="1"/>
    <col min="14587" max="14587" width="1.75" style="47" customWidth="1"/>
    <col min="14588" max="14588" width="42.375" style="47" bestFit="1" customWidth="1"/>
    <col min="14589" max="14589" width="2.75" style="47" customWidth="1"/>
    <col min="14590" max="14590" width="11" style="47" bestFit="1" customWidth="1"/>
    <col min="14591" max="14591" width="2.75" style="47" customWidth="1"/>
    <col min="14592" max="14592" width="12.125" style="47" bestFit="1" customWidth="1"/>
    <col min="14593" max="14593" width="2.375" style="47" customWidth="1"/>
    <col min="14594" max="14594" width="11.25" style="47" bestFit="1" customWidth="1"/>
    <col min="14595" max="14595" width="2.75" style="47" customWidth="1"/>
    <col min="14596" max="14596" width="11.375" style="47" bestFit="1" customWidth="1"/>
    <col min="14597" max="14597" width="2.375" style="47" customWidth="1"/>
    <col min="14598" max="14598" width="11" style="47" bestFit="1" customWidth="1"/>
    <col min="14599" max="14599" width="3.375" style="47" customWidth="1"/>
    <col min="14600" max="14600" width="10.75" style="47" bestFit="1" customWidth="1"/>
    <col min="14601" max="14601" width="3.125" style="47" customWidth="1"/>
    <col min="14602" max="14602" width="11.25" style="47" bestFit="1" customWidth="1"/>
    <col min="14603" max="14603" width="2.375" style="47" customWidth="1"/>
    <col min="14604" max="14604" width="11.375" style="47" bestFit="1" customWidth="1"/>
    <col min="14605" max="14605" width="9.75" style="47" bestFit="1" customWidth="1"/>
    <col min="14606" max="14841" width="8.75" style="47"/>
    <col min="14842" max="14842" width="11.375" style="47" bestFit="1" customWidth="1"/>
    <col min="14843" max="14843" width="1.75" style="47" customWidth="1"/>
    <col min="14844" max="14844" width="42.375" style="47" bestFit="1" customWidth="1"/>
    <col min="14845" max="14845" width="2.75" style="47" customWidth="1"/>
    <col min="14846" max="14846" width="11" style="47" bestFit="1" customWidth="1"/>
    <col min="14847" max="14847" width="2.75" style="47" customWidth="1"/>
    <col min="14848" max="14848" width="12.125" style="47" bestFit="1" customWidth="1"/>
    <col min="14849" max="14849" width="2.375" style="47" customWidth="1"/>
    <col min="14850" max="14850" width="11.25" style="47" bestFit="1" customWidth="1"/>
    <col min="14851" max="14851" width="2.75" style="47" customWidth="1"/>
    <col min="14852" max="14852" width="11.375" style="47" bestFit="1" customWidth="1"/>
    <col min="14853" max="14853" width="2.375" style="47" customWidth="1"/>
    <col min="14854" max="14854" width="11" style="47" bestFit="1" customWidth="1"/>
    <col min="14855" max="14855" width="3.375" style="47" customWidth="1"/>
    <col min="14856" max="14856" width="10.75" style="47" bestFit="1" customWidth="1"/>
    <col min="14857" max="14857" width="3.125" style="47" customWidth="1"/>
    <col min="14858" max="14858" width="11.25" style="47" bestFit="1" customWidth="1"/>
    <col min="14859" max="14859" width="2.375" style="47" customWidth="1"/>
    <col min="14860" max="14860" width="11.375" style="47" bestFit="1" customWidth="1"/>
    <col min="14861" max="14861" width="9.75" style="47" bestFit="1" customWidth="1"/>
    <col min="14862" max="15097" width="8.75" style="47"/>
    <col min="15098" max="15098" width="11.375" style="47" bestFit="1" customWidth="1"/>
    <col min="15099" max="15099" width="1.75" style="47" customWidth="1"/>
    <col min="15100" max="15100" width="42.375" style="47" bestFit="1" customWidth="1"/>
    <col min="15101" max="15101" width="2.75" style="47" customWidth="1"/>
    <col min="15102" max="15102" width="11" style="47" bestFit="1" customWidth="1"/>
    <col min="15103" max="15103" width="2.75" style="47" customWidth="1"/>
    <col min="15104" max="15104" width="12.125" style="47" bestFit="1" customWidth="1"/>
    <col min="15105" max="15105" width="2.375" style="47" customWidth="1"/>
    <col min="15106" max="15106" width="11.25" style="47" bestFit="1" customWidth="1"/>
    <col min="15107" max="15107" width="2.75" style="47" customWidth="1"/>
    <col min="15108" max="15108" width="11.375" style="47" bestFit="1" customWidth="1"/>
    <col min="15109" max="15109" width="2.375" style="47" customWidth="1"/>
    <col min="15110" max="15110" width="11" style="47" bestFit="1" customWidth="1"/>
    <col min="15111" max="15111" width="3.375" style="47" customWidth="1"/>
    <col min="15112" max="15112" width="10.75" style="47" bestFit="1" customWidth="1"/>
    <col min="15113" max="15113" width="3.125" style="47" customWidth="1"/>
    <col min="15114" max="15114" width="11.25" style="47" bestFit="1" customWidth="1"/>
    <col min="15115" max="15115" width="2.375" style="47" customWidth="1"/>
    <col min="15116" max="15116" width="11.375" style="47" bestFit="1" customWidth="1"/>
    <col min="15117" max="15117" width="9.75" style="47" bestFit="1" customWidth="1"/>
    <col min="15118" max="15353" width="8.75" style="47"/>
    <col min="15354" max="15354" width="11.375" style="47" bestFit="1" customWidth="1"/>
    <col min="15355" max="15355" width="1.75" style="47" customWidth="1"/>
    <col min="15356" max="15356" width="42.375" style="47" bestFit="1" customWidth="1"/>
    <col min="15357" max="15357" width="2.75" style="47" customWidth="1"/>
    <col min="15358" max="15358" width="11" style="47" bestFit="1" customWidth="1"/>
    <col min="15359" max="15359" width="2.75" style="47" customWidth="1"/>
    <col min="15360" max="15360" width="12.125" style="47" bestFit="1" customWidth="1"/>
    <col min="15361" max="15361" width="2.375" style="47" customWidth="1"/>
    <col min="15362" max="15362" width="11.25" style="47" bestFit="1" customWidth="1"/>
    <col min="15363" max="15363" width="2.75" style="47" customWidth="1"/>
    <col min="15364" max="15364" width="11.375" style="47" bestFit="1" customWidth="1"/>
    <col min="15365" max="15365" width="2.375" style="47" customWidth="1"/>
    <col min="15366" max="15366" width="11" style="47" bestFit="1" customWidth="1"/>
    <col min="15367" max="15367" width="3.375" style="47" customWidth="1"/>
    <col min="15368" max="15368" width="10.75" style="47" bestFit="1" customWidth="1"/>
    <col min="15369" max="15369" width="3.125" style="47" customWidth="1"/>
    <col min="15370" max="15370" width="11.25" style="47" bestFit="1" customWidth="1"/>
    <col min="15371" max="15371" width="2.375" style="47" customWidth="1"/>
    <col min="15372" max="15372" width="11.375" style="47" bestFit="1" customWidth="1"/>
    <col min="15373" max="15373" width="9.75" style="47" bestFit="1" customWidth="1"/>
    <col min="15374" max="15609" width="8.75" style="47"/>
    <col min="15610" max="15610" width="11.375" style="47" bestFit="1" customWidth="1"/>
    <col min="15611" max="15611" width="1.75" style="47" customWidth="1"/>
    <col min="15612" max="15612" width="42.375" style="47" bestFit="1" customWidth="1"/>
    <col min="15613" max="15613" width="2.75" style="47" customWidth="1"/>
    <col min="15614" max="15614" width="11" style="47" bestFit="1" customWidth="1"/>
    <col min="15615" max="15615" width="2.75" style="47" customWidth="1"/>
    <col min="15616" max="15616" width="12.125" style="47" bestFit="1" customWidth="1"/>
    <col min="15617" max="15617" width="2.375" style="47" customWidth="1"/>
    <col min="15618" max="15618" width="11.25" style="47" bestFit="1" customWidth="1"/>
    <col min="15619" max="15619" width="2.75" style="47" customWidth="1"/>
    <col min="15620" max="15620" width="11.375" style="47" bestFit="1" customWidth="1"/>
    <col min="15621" max="15621" width="2.375" style="47" customWidth="1"/>
    <col min="15622" max="15622" width="11" style="47" bestFit="1" customWidth="1"/>
    <col min="15623" max="15623" width="3.375" style="47" customWidth="1"/>
    <col min="15624" max="15624" width="10.75" style="47" bestFit="1" customWidth="1"/>
    <col min="15625" max="15625" width="3.125" style="47" customWidth="1"/>
    <col min="15626" max="15626" width="11.25" style="47" bestFit="1" customWidth="1"/>
    <col min="15627" max="15627" width="2.375" style="47" customWidth="1"/>
    <col min="15628" max="15628" width="11.375" style="47" bestFit="1" customWidth="1"/>
    <col min="15629" max="15629" width="9.75" style="47" bestFit="1" customWidth="1"/>
    <col min="15630" max="15865" width="8.75" style="47"/>
    <col min="15866" max="15866" width="11.375" style="47" bestFit="1" customWidth="1"/>
    <col min="15867" max="15867" width="1.75" style="47" customWidth="1"/>
    <col min="15868" max="15868" width="42.375" style="47" bestFit="1" customWidth="1"/>
    <col min="15869" max="15869" width="2.75" style="47" customWidth="1"/>
    <col min="15870" max="15870" width="11" style="47" bestFit="1" customWidth="1"/>
    <col min="15871" max="15871" width="2.75" style="47" customWidth="1"/>
    <col min="15872" max="15872" width="12.125" style="47" bestFit="1" customWidth="1"/>
    <col min="15873" max="15873" width="2.375" style="47" customWidth="1"/>
    <col min="15874" max="15874" width="11.25" style="47" bestFit="1" customWidth="1"/>
    <col min="15875" max="15875" width="2.75" style="47" customWidth="1"/>
    <col min="15876" max="15876" width="11.375" style="47" bestFit="1" customWidth="1"/>
    <col min="15877" max="15877" width="2.375" style="47" customWidth="1"/>
    <col min="15878" max="15878" width="11" style="47" bestFit="1" customWidth="1"/>
    <col min="15879" max="15879" width="3.375" style="47" customWidth="1"/>
    <col min="15880" max="15880" width="10.75" style="47" bestFit="1" customWidth="1"/>
    <col min="15881" max="15881" width="3.125" style="47" customWidth="1"/>
    <col min="15882" max="15882" width="11.25" style="47" bestFit="1" customWidth="1"/>
    <col min="15883" max="15883" width="2.375" style="47" customWidth="1"/>
    <col min="15884" max="15884" width="11.375" style="47" bestFit="1" customWidth="1"/>
    <col min="15885" max="15885" width="9.75" style="47" bestFit="1" customWidth="1"/>
    <col min="15886" max="16121" width="8.75" style="47"/>
    <col min="16122" max="16122" width="11.375" style="47" bestFit="1" customWidth="1"/>
    <col min="16123" max="16123" width="1.75" style="47" customWidth="1"/>
    <col min="16124" max="16124" width="42.375" style="47" bestFit="1" customWidth="1"/>
    <col min="16125" max="16125" width="2.75" style="47" customWidth="1"/>
    <col min="16126" max="16126" width="11" style="47" bestFit="1" customWidth="1"/>
    <col min="16127" max="16127" width="2.75" style="47" customWidth="1"/>
    <col min="16128" max="16128" width="12.125" style="47" bestFit="1" customWidth="1"/>
    <col min="16129" max="16129" width="2.375" style="47" customWidth="1"/>
    <col min="16130" max="16130" width="11.25" style="47" bestFit="1" customWidth="1"/>
    <col min="16131" max="16131" width="2.75" style="47" customWidth="1"/>
    <col min="16132" max="16132" width="11.375" style="47" bestFit="1" customWidth="1"/>
    <col min="16133" max="16133" width="2.375" style="47" customWidth="1"/>
    <col min="16134" max="16134" width="11" style="47" bestFit="1" customWidth="1"/>
    <col min="16135" max="16135" width="3.375" style="47" customWidth="1"/>
    <col min="16136" max="16136" width="10.75" style="47" bestFit="1" customWidth="1"/>
    <col min="16137" max="16137" width="3.125" style="47" customWidth="1"/>
    <col min="16138" max="16138" width="11.25" style="47" bestFit="1" customWidth="1"/>
    <col min="16139" max="16139" width="2.375" style="47" customWidth="1"/>
    <col min="16140" max="16140" width="11.375" style="47" bestFit="1" customWidth="1"/>
    <col min="16141" max="16141" width="9.75" style="47" bestFit="1" customWidth="1"/>
    <col min="16142" max="16384" width="8.75" style="47"/>
  </cols>
  <sheetData>
    <row r="1" spans="1:18" s="49" customFormat="1" ht="15.75">
      <c r="A1" s="1156"/>
      <c r="K1" s="45"/>
      <c r="L1" s="45"/>
    </row>
    <row r="2" spans="1:18" s="265" customFormat="1" ht="18">
      <c r="A2" s="922"/>
      <c r="B2" s="137"/>
      <c r="C2" s="137"/>
      <c r="D2" s="137"/>
      <c r="E2" s="137"/>
      <c r="F2" s="137"/>
    </row>
    <row r="3" spans="1:18" s="265" customFormat="1" ht="18">
      <c r="A3" s="1142"/>
      <c r="B3" s="137"/>
      <c r="C3" s="137"/>
      <c r="D3" s="137"/>
      <c r="E3" s="137"/>
      <c r="F3" s="137"/>
      <c r="J3" s="266"/>
      <c r="K3" s="267"/>
      <c r="L3" s="267"/>
    </row>
    <row r="4" spans="1:18" s="265" customFormat="1" ht="18">
      <c r="A4" s="1630" t="s">
        <v>255</v>
      </c>
      <c r="B4" s="1630"/>
      <c r="C4" s="1630"/>
      <c r="D4" s="1630"/>
      <c r="E4" s="1630"/>
      <c r="F4" s="1630"/>
      <c r="G4" s="1630"/>
      <c r="H4" s="1630"/>
      <c r="I4" s="1630"/>
      <c r="J4" s="1630"/>
      <c r="K4" s="1630"/>
      <c r="L4" s="1630"/>
      <c r="M4" s="1630"/>
      <c r="N4" s="1630"/>
      <c r="O4" s="1630"/>
      <c r="P4" s="1630"/>
      <c r="Q4" s="1630"/>
    </row>
    <row r="5" spans="1:18" s="265" customFormat="1" ht="18">
      <c r="A5" s="1630" t="s">
        <v>88</v>
      </c>
      <c r="B5" s="1630"/>
      <c r="C5" s="1630"/>
      <c r="D5" s="1630"/>
      <c r="E5" s="1630"/>
      <c r="F5" s="1630"/>
      <c r="G5" s="1630"/>
      <c r="H5" s="1630"/>
      <c r="I5" s="1630"/>
      <c r="J5" s="1630"/>
      <c r="K5" s="1630"/>
      <c r="L5" s="1630"/>
      <c r="M5" s="1630"/>
      <c r="N5" s="1630"/>
      <c r="O5" s="1630"/>
      <c r="P5" s="1630"/>
      <c r="Q5" s="1630"/>
    </row>
    <row r="6" spans="1:18" s="265" customFormat="1" ht="18">
      <c r="A6" s="1628" t="str">
        <f>SUMMARY!A7</f>
        <v>YEAR ENDING DECEMBER 31, ____</v>
      </c>
      <c r="B6" s="1628"/>
      <c r="C6" s="1628"/>
      <c r="D6" s="1628"/>
      <c r="E6" s="1628"/>
      <c r="F6" s="1628"/>
      <c r="G6" s="1628"/>
      <c r="H6" s="1628"/>
      <c r="I6" s="1628"/>
      <c r="J6" s="1628"/>
      <c r="K6" s="1628"/>
      <c r="L6" s="1628"/>
      <c r="M6" s="1628"/>
      <c r="N6" s="1628"/>
      <c r="O6" s="1628"/>
      <c r="P6" s="1628"/>
      <c r="Q6" s="1628"/>
    </row>
    <row r="7" spans="1:18" s="265" customFormat="1" ht="18">
      <c r="A7" s="921"/>
      <c r="B7" s="137"/>
      <c r="C7" s="137"/>
      <c r="D7" s="137"/>
      <c r="E7" s="137"/>
      <c r="F7" s="137"/>
      <c r="G7" s="137"/>
      <c r="H7" s="137"/>
    </row>
    <row r="8" spans="1:18" s="265" customFormat="1" ht="18">
      <c r="A8" s="1630" t="s">
        <v>1929</v>
      </c>
      <c r="B8" s="1630"/>
      <c r="C8" s="1630"/>
      <c r="D8" s="1630"/>
      <c r="E8" s="1630"/>
      <c r="F8" s="1630"/>
      <c r="G8" s="1630"/>
      <c r="H8" s="1630"/>
      <c r="I8" s="1630"/>
      <c r="J8" s="1630"/>
      <c r="K8" s="1630"/>
      <c r="L8" s="1630"/>
      <c r="M8" s="1630"/>
      <c r="N8" s="1630"/>
      <c r="O8" s="1630"/>
      <c r="P8" s="1630"/>
      <c r="Q8" s="1630"/>
    </row>
    <row r="9" spans="1:18" s="265" customFormat="1" ht="18">
      <c r="A9" s="1630" t="s">
        <v>1532</v>
      </c>
      <c r="B9" s="1630"/>
      <c r="C9" s="1630"/>
      <c r="D9" s="1630"/>
      <c r="E9" s="1630"/>
      <c r="F9" s="1630"/>
      <c r="G9" s="1630"/>
      <c r="H9" s="1630"/>
      <c r="I9" s="1630"/>
      <c r="J9" s="1630"/>
      <c r="K9" s="1630"/>
      <c r="L9" s="1630"/>
      <c r="M9" s="1630"/>
      <c r="N9" s="1630"/>
      <c r="O9" s="1630"/>
      <c r="P9" s="1630"/>
      <c r="Q9" s="1630"/>
    </row>
    <row r="10" spans="1:18" s="268" customFormat="1">
      <c r="A10" s="923"/>
    </row>
    <row r="11" spans="1:18" s="268" customFormat="1">
      <c r="A11" s="923"/>
    </row>
    <row r="12" spans="1:18" s="268" customFormat="1">
      <c r="A12" s="923"/>
    </row>
    <row r="13" spans="1:18" s="49" customFormat="1" ht="15.75">
      <c r="A13" s="1156"/>
      <c r="D13" s="1682" t="s">
        <v>1511</v>
      </c>
      <c r="E13" s="1682"/>
      <c r="F13" s="1682"/>
      <c r="G13" s="1682"/>
      <c r="H13" s="1682"/>
      <c r="I13" s="1682"/>
      <c r="J13" s="1682"/>
      <c r="K13" s="1682"/>
      <c r="L13" s="1682"/>
      <c r="M13" s="1682"/>
      <c r="N13" s="1682"/>
      <c r="O13" s="1682"/>
      <c r="P13" s="1682"/>
      <c r="Q13" s="1682"/>
      <c r="R13" s="269"/>
    </row>
    <row r="14" spans="1:18" s="49" customFormat="1" ht="16.350000000000001" customHeight="1" thickBot="1">
      <c r="A14" s="1156"/>
      <c r="D14" s="826" t="s">
        <v>1931</v>
      </c>
      <c r="E14" s="826" t="s">
        <v>1931</v>
      </c>
      <c r="F14" s="826" t="s">
        <v>1931</v>
      </c>
      <c r="G14" s="826" t="s">
        <v>1931</v>
      </c>
      <c r="H14" s="826" t="s">
        <v>1931</v>
      </c>
      <c r="I14" s="826" t="s">
        <v>1931</v>
      </c>
      <c r="J14" s="826" t="s">
        <v>1931</v>
      </c>
      <c r="K14" s="826" t="s">
        <v>1931</v>
      </c>
      <c r="L14" s="826" t="s">
        <v>1931</v>
      </c>
      <c r="M14" s="826" t="s">
        <v>1931</v>
      </c>
      <c r="N14" s="826" t="s">
        <v>1931</v>
      </c>
      <c r="O14" s="826" t="s">
        <v>1931</v>
      </c>
      <c r="P14" s="826" t="s">
        <v>1931</v>
      </c>
      <c r="Q14" s="1683" t="s">
        <v>326</v>
      </c>
    </row>
    <row r="15" spans="1:18" s="49" customFormat="1" ht="15.75">
      <c r="A15" s="1156"/>
      <c r="D15" s="896" t="s">
        <v>700</v>
      </c>
      <c r="E15" s="896" t="s">
        <v>689</v>
      </c>
      <c r="F15" s="896" t="s">
        <v>690</v>
      </c>
      <c r="G15" s="896" t="s">
        <v>691</v>
      </c>
      <c r="H15" s="896" t="s">
        <v>692</v>
      </c>
      <c r="I15" s="896" t="s">
        <v>693</v>
      </c>
      <c r="J15" s="896" t="s">
        <v>694</v>
      </c>
      <c r="K15" s="896" t="s">
        <v>695</v>
      </c>
      <c r="L15" s="896" t="s">
        <v>696</v>
      </c>
      <c r="M15" s="896" t="s">
        <v>697</v>
      </c>
      <c r="N15" s="896" t="s">
        <v>698</v>
      </c>
      <c r="O15" s="896" t="s">
        <v>699</v>
      </c>
      <c r="P15" s="896" t="s">
        <v>700</v>
      </c>
      <c r="Q15" s="1683"/>
    </row>
    <row r="16" spans="1:18" s="49" customFormat="1" ht="16.5" thickBot="1">
      <c r="A16" s="919" t="s">
        <v>90</v>
      </c>
      <c r="B16" s="1289" t="s">
        <v>335</v>
      </c>
      <c r="C16" s="1288"/>
      <c r="D16" s="1289" t="s">
        <v>336</v>
      </c>
      <c r="E16" s="1288" t="s">
        <v>337</v>
      </c>
      <c r="F16" s="1288" t="s">
        <v>260</v>
      </c>
      <c r="G16" s="1288" t="s">
        <v>142</v>
      </c>
      <c r="H16" s="1288" t="s">
        <v>143</v>
      </c>
      <c r="I16" s="1288" t="s">
        <v>207</v>
      </c>
      <c r="J16" s="1288" t="s">
        <v>208</v>
      </c>
      <c r="K16" s="1288" t="s">
        <v>650</v>
      </c>
      <c r="L16" s="1288" t="s">
        <v>651</v>
      </c>
      <c r="M16" s="1288" t="s">
        <v>824</v>
      </c>
      <c r="N16" s="1288" t="s">
        <v>825</v>
      </c>
      <c r="O16" s="1288" t="s">
        <v>826</v>
      </c>
      <c r="P16" s="1288" t="s">
        <v>560</v>
      </c>
      <c r="Q16" s="1303" t="s">
        <v>562</v>
      </c>
    </row>
    <row r="17" spans="1:17" s="49" customFormat="1" ht="15.75">
      <c r="A17" s="1291"/>
      <c r="B17" s="1156" t="s">
        <v>1030</v>
      </c>
      <c r="E17" s="271"/>
      <c r="F17" s="271"/>
      <c r="G17" s="271"/>
      <c r="H17" s="271"/>
      <c r="I17" s="271"/>
      <c r="J17" s="271"/>
      <c r="K17" s="271"/>
      <c r="L17" s="271"/>
      <c r="M17" s="271"/>
      <c r="N17" s="271"/>
      <c r="O17" s="271"/>
      <c r="P17" s="271"/>
      <c r="Q17" s="271"/>
    </row>
    <row r="18" spans="1:17" s="49" customFormat="1" ht="15">
      <c r="A18" s="1290" t="s">
        <v>147</v>
      </c>
      <c r="B18" s="293"/>
      <c r="D18" s="292"/>
      <c r="E18" s="292"/>
      <c r="F18" s="292"/>
      <c r="G18" s="292"/>
      <c r="H18" s="292"/>
      <c r="I18" s="292"/>
      <c r="J18" s="292"/>
      <c r="K18" s="292"/>
      <c r="L18" s="292"/>
      <c r="M18" s="292"/>
      <c r="N18" s="292"/>
      <c r="O18" s="292"/>
      <c r="P18" s="292"/>
      <c r="Q18" s="272">
        <v>0</v>
      </c>
    </row>
    <row r="19" spans="1:17" s="49" customFormat="1" ht="15">
      <c r="A19" s="1290" t="s">
        <v>151</v>
      </c>
      <c r="B19" s="293"/>
      <c r="D19" s="292"/>
      <c r="E19" s="292"/>
      <c r="F19" s="292"/>
      <c r="G19" s="292"/>
      <c r="H19" s="292"/>
      <c r="I19" s="292"/>
      <c r="J19" s="292"/>
      <c r="K19" s="292"/>
      <c r="L19" s="292"/>
      <c r="M19" s="292"/>
      <c r="N19" s="292"/>
      <c r="O19" s="292"/>
      <c r="P19" s="292"/>
      <c r="Q19" s="272">
        <v>0</v>
      </c>
    </row>
    <row r="20" spans="1:17" s="49" customFormat="1" ht="15">
      <c r="A20" s="1290" t="s">
        <v>154</v>
      </c>
      <c r="B20" s="293"/>
      <c r="D20" s="292"/>
      <c r="E20" s="292"/>
      <c r="F20" s="292"/>
      <c r="G20" s="292"/>
      <c r="H20" s="292"/>
      <c r="I20" s="292"/>
      <c r="J20" s="292"/>
      <c r="K20" s="292"/>
      <c r="L20" s="292"/>
      <c r="M20" s="292"/>
      <c r="N20" s="292"/>
      <c r="O20" s="292"/>
      <c r="P20" s="292"/>
      <c r="Q20" s="272">
        <v>0</v>
      </c>
    </row>
    <row r="21" spans="1:17" s="49" customFormat="1" ht="15">
      <c r="A21" s="295" t="s">
        <v>126</v>
      </c>
      <c r="B21" s="937"/>
      <c r="D21" s="938"/>
      <c r="E21" s="938"/>
      <c r="F21" s="938"/>
      <c r="G21" s="938"/>
      <c r="H21" s="938"/>
      <c r="I21" s="938"/>
      <c r="J21" s="938"/>
      <c r="K21" s="938"/>
      <c r="L21" s="938"/>
      <c r="M21" s="938"/>
      <c r="N21" s="938"/>
      <c r="O21" s="938"/>
      <c r="P21" s="938"/>
      <c r="Q21" s="938"/>
    </row>
    <row r="22" spans="1:17" s="299" customFormat="1" ht="16.5" thickBot="1">
      <c r="A22" s="1298">
        <v>1</v>
      </c>
      <c r="B22" s="939"/>
      <c r="C22" s="939"/>
      <c r="D22" s="329">
        <f t="shared" ref="D22:I22" si="0">SUM(D18:D21)</f>
        <v>0</v>
      </c>
      <c r="E22" s="329">
        <f t="shared" si="0"/>
        <v>0</v>
      </c>
      <c r="F22" s="329">
        <f t="shared" si="0"/>
        <v>0</v>
      </c>
      <c r="G22" s="329">
        <f t="shared" si="0"/>
        <v>0</v>
      </c>
      <c r="H22" s="329">
        <f t="shared" si="0"/>
        <v>0</v>
      </c>
      <c r="I22" s="329">
        <f t="shared" si="0"/>
        <v>0</v>
      </c>
      <c r="J22" s="329">
        <f t="shared" ref="J22:L22" si="1">SUM(J18:J21)</f>
        <v>0</v>
      </c>
      <c r="K22" s="329">
        <f t="shared" si="1"/>
        <v>0</v>
      </c>
      <c r="L22" s="329">
        <f t="shared" si="1"/>
        <v>0</v>
      </c>
      <c r="M22" s="329">
        <f t="shared" ref="M22:O22" si="2">SUM(M18:M21)</f>
        <v>0</v>
      </c>
      <c r="N22" s="329">
        <f t="shared" si="2"/>
        <v>0</v>
      </c>
      <c r="O22" s="329">
        <f t="shared" si="2"/>
        <v>0</v>
      </c>
      <c r="P22" s="329">
        <f t="shared" ref="P22:Q22" si="3">SUM(P18:P21)</f>
        <v>0</v>
      </c>
      <c r="Q22" s="329">
        <f t="shared" si="3"/>
        <v>0</v>
      </c>
    </row>
    <row r="23" spans="1:17" s="49" customFormat="1" ht="15.75" thickTop="1">
      <c r="A23" s="1291"/>
      <c r="D23" s="272"/>
      <c r="E23" s="272"/>
      <c r="F23" s="272"/>
      <c r="G23" s="272"/>
      <c r="H23" s="272"/>
      <c r="I23" s="272"/>
      <c r="J23" s="272"/>
      <c r="K23" s="272"/>
      <c r="L23" s="272"/>
      <c r="M23" s="272"/>
      <c r="N23" s="272"/>
      <c r="O23" s="272"/>
      <c r="P23" s="272"/>
      <c r="Q23" s="272"/>
    </row>
    <row r="24" spans="1:17" s="49" customFormat="1" ht="15.75">
      <c r="A24" s="1291"/>
      <c r="B24" s="1156" t="s">
        <v>1529</v>
      </c>
      <c r="D24" s="272"/>
      <c r="E24" s="272"/>
      <c r="F24" s="272"/>
      <c r="G24" s="272"/>
      <c r="H24" s="272"/>
      <c r="I24" s="272"/>
      <c r="J24" s="272"/>
      <c r="K24" s="272"/>
      <c r="L24" s="272"/>
      <c r="M24" s="272"/>
      <c r="N24" s="272"/>
      <c r="O24" s="272"/>
      <c r="P24" s="272"/>
      <c r="Q24" s="272"/>
    </row>
    <row r="25" spans="1:17" s="49" customFormat="1" ht="15">
      <c r="A25" s="1291" t="s">
        <v>731</v>
      </c>
      <c r="B25" s="293"/>
      <c r="D25" s="940"/>
      <c r="E25" s="940"/>
      <c r="F25" s="940"/>
      <c r="G25" s="940"/>
      <c r="H25" s="940"/>
      <c r="I25" s="940"/>
      <c r="J25" s="940"/>
      <c r="K25" s="940"/>
      <c r="L25" s="940"/>
      <c r="M25" s="940"/>
      <c r="N25" s="940"/>
      <c r="O25" s="940"/>
      <c r="P25" s="940"/>
      <c r="Q25" s="272">
        <v>0</v>
      </c>
    </row>
    <row r="26" spans="1:17" s="49" customFormat="1" ht="15">
      <c r="A26" s="1291" t="s">
        <v>733</v>
      </c>
      <c r="B26" s="293"/>
      <c r="D26" s="940"/>
      <c r="E26" s="940"/>
      <c r="F26" s="940"/>
      <c r="G26" s="940"/>
      <c r="H26" s="940"/>
      <c r="I26" s="940"/>
      <c r="J26" s="940"/>
      <c r="K26" s="940"/>
      <c r="L26" s="940"/>
      <c r="M26" s="940"/>
      <c r="N26" s="940"/>
      <c r="O26" s="940"/>
      <c r="P26" s="940"/>
      <c r="Q26" s="272">
        <v>0</v>
      </c>
    </row>
    <row r="27" spans="1:17" s="49" customFormat="1" ht="15">
      <c r="A27" s="1291" t="s">
        <v>735</v>
      </c>
      <c r="B27" s="293"/>
      <c r="D27" s="940"/>
      <c r="E27" s="940"/>
      <c r="F27" s="940"/>
      <c r="G27" s="940"/>
      <c r="H27" s="940"/>
      <c r="I27" s="940"/>
      <c r="J27" s="940"/>
      <c r="K27" s="940"/>
      <c r="L27" s="940"/>
      <c r="M27" s="940"/>
      <c r="N27" s="940"/>
      <c r="O27" s="940"/>
      <c r="P27" s="940"/>
      <c r="Q27" s="272">
        <v>0</v>
      </c>
    </row>
    <row r="28" spans="1:17" s="49" customFormat="1" ht="15">
      <c r="A28" s="1291" t="s">
        <v>737</v>
      </c>
      <c r="B28" s="293"/>
      <c r="D28" s="940"/>
      <c r="E28" s="940"/>
      <c r="F28" s="940"/>
      <c r="G28" s="940"/>
      <c r="H28" s="940"/>
      <c r="I28" s="940"/>
      <c r="J28" s="940"/>
      <c r="K28" s="940"/>
      <c r="L28" s="940"/>
      <c r="M28" s="940"/>
      <c r="N28" s="940"/>
      <c r="O28" s="940"/>
      <c r="P28" s="940"/>
      <c r="Q28" s="272">
        <v>0</v>
      </c>
    </row>
    <row r="29" spans="1:17" s="49" customFormat="1" ht="15">
      <c r="A29" s="1291" t="s">
        <v>739</v>
      </c>
      <c r="B29" s="293"/>
      <c r="D29" s="940"/>
      <c r="E29" s="940"/>
      <c r="F29" s="940"/>
      <c r="G29" s="940"/>
      <c r="H29" s="940"/>
      <c r="I29" s="940"/>
      <c r="J29" s="940"/>
      <c r="K29" s="940"/>
      <c r="L29" s="940"/>
      <c r="M29" s="940"/>
      <c r="N29" s="940"/>
      <c r="O29" s="940"/>
      <c r="P29" s="940"/>
      <c r="Q29" s="272">
        <v>0</v>
      </c>
    </row>
    <row r="30" spans="1:17" s="49" customFormat="1" ht="15">
      <c r="A30" s="1291" t="s">
        <v>741</v>
      </c>
      <c r="B30" s="293"/>
      <c r="D30" s="940"/>
      <c r="E30" s="940"/>
      <c r="F30" s="940"/>
      <c r="G30" s="940"/>
      <c r="H30" s="940"/>
      <c r="I30" s="940"/>
      <c r="J30" s="940"/>
      <c r="K30" s="940"/>
      <c r="L30" s="940"/>
      <c r="M30" s="940"/>
      <c r="N30" s="940"/>
      <c r="O30" s="940"/>
      <c r="P30" s="940"/>
      <c r="Q30" s="272">
        <v>0</v>
      </c>
    </row>
    <row r="31" spans="1:17" s="49" customFormat="1" ht="15">
      <c r="A31" s="1291" t="s">
        <v>743</v>
      </c>
      <c r="B31" s="293"/>
      <c r="D31" s="940"/>
      <c r="E31" s="940"/>
      <c r="F31" s="940"/>
      <c r="G31" s="940"/>
      <c r="H31" s="940"/>
      <c r="I31" s="940"/>
      <c r="J31" s="940"/>
      <c r="K31" s="940"/>
      <c r="L31" s="940"/>
      <c r="M31" s="940"/>
      <c r="N31" s="940"/>
      <c r="O31" s="940"/>
      <c r="P31" s="940"/>
      <c r="Q31" s="272">
        <v>0</v>
      </c>
    </row>
    <row r="32" spans="1:17" s="49" customFormat="1" ht="15">
      <c r="A32" s="1291" t="s">
        <v>745</v>
      </c>
      <c r="B32" s="293"/>
      <c r="D32" s="940"/>
      <c r="E32" s="940"/>
      <c r="F32" s="940"/>
      <c r="G32" s="940"/>
      <c r="H32" s="940"/>
      <c r="I32" s="940"/>
      <c r="J32" s="940"/>
      <c r="K32" s="940"/>
      <c r="L32" s="940"/>
      <c r="M32" s="940"/>
      <c r="N32" s="940"/>
      <c r="O32" s="940"/>
      <c r="P32" s="940"/>
      <c r="Q32" s="272">
        <v>0</v>
      </c>
    </row>
    <row r="33" spans="1:17" s="49" customFormat="1" ht="15">
      <c r="A33" s="1299" t="s">
        <v>126</v>
      </c>
      <c r="B33" s="293"/>
      <c r="D33" s="938"/>
      <c r="E33" s="938"/>
      <c r="F33" s="938"/>
      <c r="G33" s="938"/>
      <c r="H33" s="938"/>
      <c r="I33" s="938"/>
      <c r="J33" s="938"/>
      <c r="K33" s="938"/>
      <c r="L33" s="938"/>
      <c r="M33" s="938"/>
      <c r="N33" s="938"/>
      <c r="O33" s="938"/>
      <c r="P33" s="938"/>
      <c r="Q33" s="938"/>
    </row>
    <row r="34" spans="1:17" s="299" customFormat="1" ht="16.5" thickBot="1">
      <c r="A34" s="1298">
        <v>2</v>
      </c>
      <c r="B34" s="939"/>
      <c r="C34" s="939"/>
      <c r="D34" s="329">
        <f t="shared" ref="D34:I34" si="4">SUM(D25:D33)</f>
        <v>0</v>
      </c>
      <c r="E34" s="329">
        <f t="shared" si="4"/>
        <v>0</v>
      </c>
      <c r="F34" s="329">
        <f t="shared" si="4"/>
        <v>0</v>
      </c>
      <c r="G34" s="329">
        <f t="shared" si="4"/>
        <v>0</v>
      </c>
      <c r="H34" s="329">
        <f t="shared" si="4"/>
        <v>0</v>
      </c>
      <c r="I34" s="329">
        <f t="shared" si="4"/>
        <v>0</v>
      </c>
      <c r="J34" s="329">
        <f t="shared" ref="J34:L34" si="5">SUM(J25:J33)</f>
        <v>0</v>
      </c>
      <c r="K34" s="329">
        <f t="shared" si="5"/>
        <v>0</v>
      </c>
      <c r="L34" s="329">
        <f t="shared" si="5"/>
        <v>0</v>
      </c>
      <c r="M34" s="329">
        <f t="shared" ref="M34:O34" si="6">SUM(M25:M33)</f>
        <v>0</v>
      </c>
      <c r="N34" s="329">
        <f t="shared" si="6"/>
        <v>0</v>
      </c>
      <c r="O34" s="329">
        <f t="shared" si="6"/>
        <v>0</v>
      </c>
      <c r="P34" s="329">
        <f t="shared" ref="P34" si="7">SUM(P25:P33)</f>
        <v>0</v>
      </c>
      <c r="Q34" s="329">
        <f>SUM(Q25:Q33)</f>
        <v>0</v>
      </c>
    </row>
    <row r="35" spans="1:17" s="299" customFormat="1" ht="16.5" thickTop="1">
      <c r="A35" s="1298"/>
      <c r="B35" s="939"/>
      <c r="C35" s="939"/>
      <c r="D35" s="277"/>
      <c r="E35" s="277"/>
      <c r="F35" s="277"/>
      <c r="G35" s="277"/>
      <c r="H35" s="277"/>
      <c r="I35" s="277"/>
      <c r="J35" s="277"/>
      <c r="K35" s="277"/>
      <c r="L35" s="277"/>
      <c r="M35" s="277"/>
      <c r="N35" s="277"/>
      <c r="O35" s="277"/>
      <c r="P35" s="277"/>
      <c r="Q35" s="277"/>
    </row>
    <row r="36" spans="1:17" s="49" customFormat="1" ht="15.75">
      <c r="A36" s="1291"/>
      <c r="B36" s="1156" t="s">
        <v>1530</v>
      </c>
      <c r="D36" s="272"/>
      <c r="E36" s="272"/>
      <c r="F36" s="272"/>
      <c r="G36" s="272"/>
      <c r="H36" s="272"/>
      <c r="I36" s="272"/>
      <c r="J36" s="272"/>
      <c r="K36" s="272"/>
      <c r="L36" s="272"/>
      <c r="M36" s="272"/>
      <c r="N36" s="272"/>
      <c r="O36" s="272"/>
      <c r="P36" s="272"/>
      <c r="Q36" s="272"/>
    </row>
    <row r="37" spans="1:17" s="49" customFormat="1" ht="15">
      <c r="A37" s="1291" t="s">
        <v>163</v>
      </c>
      <c r="B37" s="293"/>
      <c r="D37" s="940"/>
      <c r="E37" s="940"/>
      <c r="F37" s="940"/>
      <c r="G37" s="940"/>
      <c r="H37" s="940"/>
      <c r="I37" s="940"/>
      <c r="J37" s="940"/>
      <c r="K37" s="940"/>
      <c r="L37" s="940"/>
      <c r="M37" s="940"/>
      <c r="N37" s="940"/>
      <c r="O37" s="940"/>
      <c r="P37" s="940"/>
      <c r="Q37" s="272">
        <v>0</v>
      </c>
    </row>
    <row r="38" spans="1:17" s="49" customFormat="1" ht="15">
      <c r="A38" s="1291" t="s">
        <v>165</v>
      </c>
      <c r="B38" s="293"/>
      <c r="D38" s="940"/>
      <c r="E38" s="940"/>
      <c r="F38" s="940"/>
      <c r="G38" s="940"/>
      <c r="H38" s="940"/>
      <c r="I38" s="940"/>
      <c r="J38" s="940"/>
      <c r="K38" s="940"/>
      <c r="L38" s="940"/>
      <c r="M38" s="940"/>
      <c r="N38" s="940"/>
      <c r="O38" s="940"/>
      <c r="P38" s="940"/>
      <c r="Q38" s="272">
        <v>0</v>
      </c>
    </row>
    <row r="39" spans="1:17" s="49" customFormat="1" ht="15">
      <c r="A39" s="1291" t="s">
        <v>168</v>
      </c>
      <c r="B39" s="293"/>
      <c r="D39" s="940"/>
      <c r="E39" s="940"/>
      <c r="F39" s="940"/>
      <c r="G39" s="940"/>
      <c r="H39" s="940"/>
      <c r="I39" s="940"/>
      <c r="J39" s="940"/>
      <c r="K39" s="940"/>
      <c r="L39" s="940"/>
      <c r="M39" s="940"/>
      <c r="N39" s="940"/>
      <c r="O39" s="940"/>
      <c r="P39" s="940"/>
      <c r="Q39" s="272">
        <v>0</v>
      </c>
    </row>
    <row r="40" spans="1:17" s="49" customFormat="1" ht="15">
      <c r="A40" s="1291" t="s">
        <v>171</v>
      </c>
      <c r="B40" s="293"/>
      <c r="D40" s="940"/>
      <c r="E40" s="940"/>
      <c r="F40" s="940"/>
      <c r="G40" s="940"/>
      <c r="H40" s="940"/>
      <c r="I40" s="940"/>
      <c r="J40" s="940"/>
      <c r="K40" s="940"/>
      <c r="L40" s="940"/>
      <c r="M40" s="940"/>
      <c r="N40" s="940"/>
      <c r="O40" s="940"/>
      <c r="P40" s="940"/>
      <c r="Q40" s="272">
        <v>0</v>
      </c>
    </row>
    <row r="41" spans="1:17" s="49" customFormat="1" ht="15">
      <c r="A41" s="1299" t="s">
        <v>126</v>
      </c>
      <c r="B41" s="293"/>
      <c r="D41" s="293"/>
      <c r="E41" s="940"/>
      <c r="F41" s="940"/>
      <c r="G41" s="940"/>
      <c r="H41" s="940"/>
      <c r="I41" s="940"/>
      <c r="J41" s="940"/>
      <c r="K41" s="940"/>
      <c r="L41" s="940"/>
      <c r="M41" s="940"/>
      <c r="N41" s="940"/>
      <c r="O41" s="940"/>
      <c r="P41" s="940"/>
      <c r="Q41" s="940"/>
    </row>
    <row r="42" spans="1:17" s="299" customFormat="1" ht="16.5" thickBot="1">
      <c r="A42" s="1298">
        <v>3</v>
      </c>
      <c r="B42" s="939"/>
      <c r="C42" s="939"/>
      <c r="D42" s="329">
        <f>SUM(D37:D41)</f>
        <v>0</v>
      </c>
      <c r="E42" s="329">
        <f t="shared" ref="E42:L42" si="8">SUM(E37:E41)</f>
        <v>0</v>
      </c>
      <c r="F42" s="329">
        <f t="shared" si="8"/>
        <v>0</v>
      </c>
      <c r="G42" s="329">
        <f t="shared" si="8"/>
        <v>0</v>
      </c>
      <c r="H42" s="329">
        <f t="shared" si="8"/>
        <v>0</v>
      </c>
      <c r="I42" s="329">
        <f t="shared" si="8"/>
        <v>0</v>
      </c>
      <c r="J42" s="329">
        <f t="shared" si="8"/>
        <v>0</v>
      </c>
      <c r="K42" s="329">
        <f t="shared" si="8"/>
        <v>0</v>
      </c>
      <c r="L42" s="329">
        <f t="shared" si="8"/>
        <v>0</v>
      </c>
      <c r="M42" s="329">
        <f t="shared" ref="M42:O42" si="9">SUM(M37:M41)</f>
        <v>0</v>
      </c>
      <c r="N42" s="329">
        <f t="shared" si="9"/>
        <v>0</v>
      </c>
      <c r="O42" s="329">
        <f t="shared" si="9"/>
        <v>0</v>
      </c>
      <c r="P42" s="329">
        <f>SUM(P37:P41)</f>
        <v>0</v>
      </c>
      <c r="Q42" s="329">
        <f>SUM(Q37:Q41)</f>
        <v>0</v>
      </c>
    </row>
    <row r="43" spans="1:17" s="299" customFormat="1" ht="16.5" thickTop="1">
      <c r="A43" s="1298"/>
      <c r="B43" s="939"/>
      <c r="C43" s="939"/>
      <c r="D43" s="276"/>
      <c r="E43" s="277"/>
      <c r="F43" s="277"/>
      <c r="G43" s="277"/>
      <c r="H43" s="277"/>
      <c r="I43" s="277"/>
      <c r="J43" s="277"/>
      <c r="K43" s="277"/>
      <c r="L43" s="277"/>
    </row>
    <row r="44" spans="1:17" s="299" customFormat="1" ht="15.75">
      <c r="A44" s="1291"/>
      <c r="B44" s="274"/>
      <c r="C44" s="49"/>
      <c r="D44" s="49"/>
      <c r="E44" s="272"/>
      <c r="F44" s="273"/>
      <c r="G44" s="272"/>
      <c r="H44" s="272"/>
      <c r="I44" s="272"/>
      <c r="J44" s="273"/>
      <c r="K44" s="272"/>
      <c r="L44" s="272"/>
    </row>
    <row r="45" spans="1:17" s="49" customFormat="1" ht="15">
      <c r="A45" s="1291" t="s">
        <v>817</v>
      </c>
      <c r="B45" s="293"/>
      <c r="D45" s="293"/>
      <c r="E45" s="940"/>
      <c r="F45" s="425"/>
      <c r="G45" s="425"/>
      <c r="H45" s="292"/>
      <c r="I45" s="940"/>
      <c r="J45" s="425"/>
      <c r="K45" s="940"/>
      <c r="L45" s="292"/>
      <c r="M45" s="292"/>
      <c r="N45" s="292"/>
      <c r="O45" s="292"/>
      <c r="P45" s="292"/>
      <c r="Q45" s="292"/>
    </row>
    <row r="46" spans="1:17" s="49" customFormat="1" ht="15">
      <c r="A46" s="1299" t="s">
        <v>126</v>
      </c>
      <c r="B46" s="293"/>
      <c r="D46" s="293"/>
      <c r="E46" s="940"/>
      <c r="F46" s="425"/>
      <c r="G46" s="425"/>
      <c r="H46" s="292"/>
      <c r="I46" s="940"/>
      <c r="J46" s="425"/>
      <c r="K46" s="940"/>
      <c r="L46" s="292"/>
      <c r="M46" s="292"/>
      <c r="N46" s="292"/>
      <c r="O46" s="292"/>
      <c r="P46" s="292"/>
      <c r="Q46" s="292"/>
    </row>
    <row r="47" spans="1:17" s="49" customFormat="1" ht="15">
      <c r="A47" s="1299" t="s">
        <v>126</v>
      </c>
      <c r="B47" s="293"/>
      <c r="D47" s="293"/>
      <c r="E47" s="292"/>
      <c r="F47" s="425"/>
      <c r="G47" s="425"/>
      <c r="H47" s="292"/>
      <c r="I47" s="292"/>
      <c r="J47" s="425"/>
      <c r="K47" s="292"/>
      <c r="L47" s="292"/>
      <c r="M47" s="292"/>
      <c r="N47" s="292"/>
      <c r="O47" s="292"/>
      <c r="P47" s="292"/>
      <c r="Q47" s="292"/>
    </row>
    <row r="48" spans="1:17" s="407" customFormat="1" ht="15.75">
      <c r="A48" s="1299" t="s">
        <v>126</v>
      </c>
      <c r="B48" s="293"/>
      <c r="C48" s="49"/>
      <c r="D48" s="293"/>
      <c r="E48" s="938"/>
      <c r="F48" s="938"/>
      <c r="G48" s="938"/>
      <c r="H48" s="938"/>
      <c r="I48" s="938"/>
      <c r="J48" s="938"/>
      <c r="K48" s="938"/>
      <c r="L48" s="292"/>
      <c r="M48" s="292"/>
      <c r="N48" s="292"/>
      <c r="O48" s="292"/>
      <c r="P48" s="292"/>
      <c r="Q48" s="292"/>
    </row>
    <row r="49" spans="1:18" s="49" customFormat="1" ht="16.5" thickBot="1">
      <c r="A49" s="1298">
        <v>4</v>
      </c>
      <c r="B49" s="939"/>
      <c r="C49" s="939"/>
      <c r="D49" s="329">
        <f>SUM(D45:D48)</f>
        <v>0</v>
      </c>
      <c r="E49" s="329">
        <f>SUM(E45:E48)</f>
        <v>0</v>
      </c>
      <c r="F49" s="329">
        <f t="shared" ref="F49:J49" si="10">SUM(F45:F48)</f>
        <v>0</v>
      </c>
      <c r="G49" s="329">
        <f t="shared" si="10"/>
        <v>0</v>
      </c>
      <c r="H49" s="329">
        <f t="shared" si="10"/>
        <v>0</v>
      </c>
      <c r="I49" s="329">
        <f t="shared" si="10"/>
        <v>0</v>
      </c>
      <c r="J49" s="329">
        <f t="shared" si="10"/>
        <v>0</v>
      </c>
      <c r="K49" s="329">
        <f t="shared" ref="K49:Q49" si="11">SUM(K45:K48)</f>
        <v>0</v>
      </c>
      <c r="L49" s="329">
        <f t="shared" si="11"/>
        <v>0</v>
      </c>
      <c r="M49" s="329">
        <f t="shared" si="11"/>
        <v>0</v>
      </c>
      <c r="N49" s="329">
        <f t="shared" si="11"/>
        <v>0</v>
      </c>
      <c r="O49" s="329">
        <f t="shared" si="11"/>
        <v>0</v>
      </c>
      <c r="P49" s="329">
        <f t="shared" si="11"/>
        <v>0</v>
      </c>
      <c r="Q49" s="329">
        <f t="shared" si="11"/>
        <v>0</v>
      </c>
    </row>
    <row r="50" spans="1:18" s="49" customFormat="1" ht="16.5" thickTop="1">
      <c r="A50" s="1298"/>
      <c r="B50" s="939"/>
      <c r="C50" s="939"/>
      <c r="D50" s="277"/>
      <c r="E50" s="277"/>
      <c r="F50" s="277"/>
      <c r="G50" s="277"/>
      <c r="H50" s="277"/>
      <c r="I50" s="277"/>
      <c r="J50" s="277"/>
      <c r="K50" s="277"/>
      <c r="L50" s="277"/>
      <c r="M50" s="277"/>
      <c r="N50" s="277"/>
      <c r="O50" s="277"/>
      <c r="P50" s="277"/>
      <c r="Q50" s="277"/>
    </row>
    <row r="51" spans="1:18" s="49" customFormat="1" ht="15">
      <c r="A51" s="1291"/>
      <c r="D51" s="495"/>
      <c r="E51" s="495"/>
      <c r="F51" s="495"/>
      <c r="G51" s="495"/>
      <c r="H51" s="495"/>
      <c r="I51" s="495"/>
      <c r="J51" s="495"/>
      <c r="K51" s="495"/>
      <c r="L51" s="495"/>
      <c r="M51" s="495"/>
      <c r="N51" s="495"/>
      <c r="O51" s="495"/>
      <c r="P51" s="495"/>
      <c r="Q51" s="495"/>
    </row>
    <row r="52" spans="1:18" s="49" customFormat="1" ht="15.75">
      <c r="A52" s="1291">
        <v>5</v>
      </c>
      <c r="B52" s="264" t="s">
        <v>1533</v>
      </c>
      <c r="D52" s="277">
        <f>+D34+D22+D42+D49</f>
        <v>0</v>
      </c>
      <c r="E52" s="277">
        <f>+E34+E22+E42+E49</f>
        <v>0</v>
      </c>
      <c r="F52" s="277">
        <f t="shared" ref="F52:L52" si="12">+F34+F22+F42+F49</f>
        <v>0</v>
      </c>
      <c r="G52" s="277">
        <f>+G34+G22+G42+G49</f>
        <v>0</v>
      </c>
      <c r="H52" s="277">
        <f t="shared" si="12"/>
        <v>0</v>
      </c>
      <c r="I52" s="277">
        <f>+I34+I22+I42+I49</f>
        <v>0</v>
      </c>
      <c r="J52" s="277">
        <f t="shared" si="12"/>
        <v>0</v>
      </c>
      <c r="K52" s="277">
        <f t="shared" si="12"/>
        <v>0</v>
      </c>
      <c r="L52" s="277">
        <f t="shared" si="12"/>
        <v>0</v>
      </c>
      <c r="M52" s="277">
        <f t="shared" ref="M52:Q52" si="13">+M34+M22+M42+M49</f>
        <v>0</v>
      </c>
      <c r="N52" s="277">
        <f t="shared" si="13"/>
        <v>0</v>
      </c>
      <c r="O52" s="277">
        <f t="shared" si="13"/>
        <v>0</v>
      </c>
      <c r="P52" s="277">
        <f t="shared" si="13"/>
        <v>0</v>
      </c>
      <c r="Q52" s="277">
        <f t="shared" si="13"/>
        <v>0</v>
      </c>
    </row>
    <row r="53" spans="1:18" s="49" customFormat="1" ht="15">
      <c r="A53" s="1291"/>
    </row>
    <row r="54" spans="1:18" s="49" customFormat="1" ht="15.75">
      <c r="A54" s="1300"/>
      <c r="B54" s="1301"/>
      <c r="C54" s="1301"/>
      <c r="D54" s="1301"/>
      <c r="E54" s="1301"/>
      <c r="F54" s="1301"/>
      <c r="G54" s="1302"/>
      <c r="H54" s="1302"/>
      <c r="I54" s="1301"/>
      <c r="J54" s="1301"/>
      <c r="K54" s="1301"/>
      <c r="L54" s="1301"/>
      <c r="M54" s="1297"/>
      <c r="N54" s="1297"/>
      <c r="O54" s="1297"/>
      <c r="P54" s="1297"/>
      <c r="Q54" s="1297"/>
    </row>
    <row r="55" spans="1:18" s="49" customFormat="1" ht="15.75">
      <c r="A55" s="1156"/>
      <c r="D55" s="1682" t="s">
        <v>1513</v>
      </c>
      <c r="E55" s="1682"/>
      <c r="F55" s="1682"/>
      <c r="G55" s="1682"/>
      <c r="H55" s="1682"/>
      <c r="I55" s="1682"/>
      <c r="J55" s="1682"/>
      <c r="K55" s="1682"/>
      <c r="L55" s="1682"/>
      <c r="M55" s="1682"/>
      <c r="N55" s="1682"/>
      <c r="O55" s="1682"/>
      <c r="P55" s="1682"/>
      <c r="Q55" s="1682"/>
      <c r="R55" s="269"/>
    </row>
    <row r="56" spans="1:18" s="49" customFormat="1" ht="16.350000000000001" customHeight="1" thickBot="1">
      <c r="A56" s="1156"/>
      <c r="D56" s="826" t="s">
        <v>1931</v>
      </c>
      <c r="E56" s="826" t="s">
        <v>1931</v>
      </c>
      <c r="F56" s="826" t="s">
        <v>1931</v>
      </c>
      <c r="G56" s="826" t="s">
        <v>1931</v>
      </c>
      <c r="H56" s="826" t="s">
        <v>1931</v>
      </c>
      <c r="I56" s="826" t="s">
        <v>1931</v>
      </c>
      <c r="J56" s="826" t="s">
        <v>1931</v>
      </c>
      <c r="K56" s="826" t="s">
        <v>1931</v>
      </c>
      <c r="L56" s="826" t="s">
        <v>1931</v>
      </c>
      <c r="M56" s="826" t="s">
        <v>1931</v>
      </c>
      <c r="N56" s="826" t="s">
        <v>1931</v>
      </c>
      <c r="O56" s="826" t="s">
        <v>1931</v>
      </c>
      <c r="P56" s="826" t="s">
        <v>1931</v>
      </c>
      <c r="Q56" s="1684" t="s">
        <v>326</v>
      </c>
    </row>
    <row r="57" spans="1:18" s="49" customFormat="1" ht="15.75">
      <c r="A57" s="1156"/>
      <c r="D57" s="896" t="s">
        <v>700</v>
      </c>
      <c r="E57" s="896" t="s">
        <v>689</v>
      </c>
      <c r="F57" s="896" t="s">
        <v>690</v>
      </c>
      <c r="G57" s="896" t="s">
        <v>691</v>
      </c>
      <c r="H57" s="896" t="s">
        <v>692</v>
      </c>
      <c r="I57" s="896" t="s">
        <v>693</v>
      </c>
      <c r="J57" s="896" t="s">
        <v>694</v>
      </c>
      <c r="K57" s="896" t="s">
        <v>695</v>
      </c>
      <c r="L57" s="896" t="s">
        <v>696</v>
      </c>
      <c r="M57" s="896" t="s">
        <v>697</v>
      </c>
      <c r="N57" s="896" t="s">
        <v>698</v>
      </c>
      <c r="O57" s="896" t="s">
        <v>699</v>
      </c>
      <c r="P57" s="896" t="s">
        <v>700</v>
      </c>
      <c r="Q57" s="1684"/>
    </row>
    <row r="58" spans="1:18" s="49" customFormat="1" ht="16.5" thickBot="1">
      <c r="A58" s="919" t="s">
        <v>90</v>
      </c>
      <c r="B58" s="1289" t="s">
        <v>335</v>
      </c>
      <c r="C58" s="1288"/>
      <c r="D58" s="1289" t="s">
        <v>336</v>
      </c>
      <c r="E58" s="1288" t="s">
        <v>337</v>
      </c>
      <c r="F58" s="1288" t="s">
        <v>260</v>
      </c>
      <c r="G58" s="1288" t="s">
        <v>142</v>
      </c>
      <c r="H58" s="1288" t="s">
        <v>143</v>
      </c>
      <c r="I58" s="1288" t="s">
        <v>207</v>
      </c>
      <c r="J58" s="1288" t="s">
        <v>208</v>
      </c>
      <c r="K58" s="1288" t="s">
        <v>650</v>
      </c>
      <c r="L58" s="1288" t="s">
        <v>651</v>
      </c>
      <c r="M58" s="1288" t="s">
        <v>824</v>
      </c>
      <c r="N58" s="1288" t="s">
        <v>825</v>
      </c>
      <c r="O58" s="1288" t="s">
        <v>826</v>
      </c>
      <c r="P58" s="1288" t="s">
        <v>560</v>
      </c>
      <c r="Q58" s="1289" t="s">
        <v>562</v>
      </c>
    </row>
    <row r="59" spans="1:18" s="49" customFormat="1" ht="15.75">
      <c r="A59" s="1156"/>
      <c r="B59" s="1156" t="s">
        <v>1030</v>
      </c>
      <c r="E59" s="271"/>
      <c r="F59" s="271"/>
      <c r="G59" s="271"/>
      <c r="H59" s="271"/>
      <c r="I59" s="271"/>
      <c r="J59" s="271"/>
      <c r="K59" s="271"/>
      <c r="L59" s="271"/>
      <c r="M59" s="271"/>
      <c r="N59" s="271"/>
      <c r="O59" s="271"/>
      <c r="P59" s="271"/>
      <c r="Q59" s="271"/>
    </row>
    <row r="60" spans="1:18" s="49" customFormat="1" ht="15">
      <c r="A60" s="1290" t="s">
        <v>104</v>
      </c>
      <c r="B60" s="293"/>
      <c r="D60" s="425"/>
      <c r="E60" s="425"/>
      <c r="F60" s="425"/>
      <c r="G60" s="425"/>
      <c r="H60" s="425"/>
      <c r="I60" s="425"/>
      <c r="J60" s="425"/>
      <c r="K60" s="425"/>
      <c r="L60" s="425"/>
      <c r="M60" s="425"/>
      <c r="N60" s="425"/>
      <c r="O60" s="425"/>
      <c r="P60" s="425"/>
      <c r="Q60" s="272">
        <v>0</v>
      </c>
    </row>
    <row r="61" spans="1:18" s="49" customFormat="1" ht="15">
      <c r="A61" s="1290" t="s">
        <v>187</v>
      </c>
      <c r="B61" s="293"/>
      <c r="D61" s="425"/>
      <c r="E61" s="425"/>
      <c r="F61" s="425"/>
      <c r="G61" s="425"/>
      <c r="H61" s="425"/>
      <c r="I61" s="425"/>
      <c r="J61" s="425"/>
      <c r="K61" s="425"/>
      <c r="L61" s="425"/>
      <c r="M61" s="425"/>
      <c r="N61" s="425"/>
      <c r="O61" s="425"/>
      <c r="P61" s="425"/>
      <c r="Q61" s="272">
        <v>0</v>
      </c>
    </row>
    <row r="62" spans="1:18" s="49" customFormat="1" ht="15">
      <c r="A62" s="1290" t="s">
        <v>189</v>
      </c>
      <c r="B62" s="293"/>
      <c r="D62" s="425"/>
      <c r="E62" s="425"/>
      <c r="F62" s="425"/>
      <c r="G62" s="425"/>
      <c r="H62" s="425"/>
      <c r="I62" s="425"/>
      <c r="J62" s="425"/>
      <c r="K62" s="425"/>
      <c r="L62" s="425"/>
      <c r="M62" s="425"/>
      <c r="N62" s="425"/>
      <c r="O62" s="425"/>
      <c r="P62" s="425"/>
      <c r="Q62" s="272">
        <v>0</v>
      </c>
    </row>
    <row r="63" spans="1:18" s="49" customFormat="1" ht="15">
      <c r="A63" s="295" t="s">
        <v>126</v>
      </c>
      <c r="B63" s="937"/>
      <c r="D63" s="938"/>
      <c r="E63" s="938"/>
      <c r="F63" s="938"/>
      <c r="G63" s="938"/>
      <c r="H63" s="938"/>
      <c r="I63" s="938"/>
      <c r="J63" s="938"/>
      <c r="K63" s="938"/>
      <c r="L63" s="938"/>
      <c r="M63" s="938"/>
      <c r="N63" s="938"/>
      <c r="O63" s="938"/>
      <c r="P63" s="938"/>
      <c r="Q63" s="938"/>
    </row>
    <row r="64" spans="1:18" s="299" customFormat="1" ht="16.5" thickBot="1">
      <c r="A64" s="1298">
        <v>6</v>
      </c>
      <c r="B64" s="939"/>
      <c r="C64" s="939"/>
      <c r="D64" s="329">
        <f t="shared" ref="D64:P64" si="14">SUM(D60:D63)</f>
        <v>0</v>
      </c>
      <c r="E64" s="329">
        <f t="shared" ref="E64:I64" si="15">SUM(E60:E63)</f>
        <v>0</v>
      </c>
      <c r="F64" s="329">
        <f t="shared" si="15"/>
        <v>0</v>
      </c>
      <c r="G64" s="329">
        <f t="shared" si="15"/>
        <v>0</v>
      </c>
      <c r="H64" s="329">
        <f t="shared" si="15"/>
        <v>0</v>
      </c>
      <c r="I64" s="329">
        <f t="shared" si="15"/>
        <v>0</v>
      </c>
      <c r="J64" s="329">
        <f t="shared" si="14"/>
        <v>0</v>
      </c>
      <c r="K64" s="329">
        <f t="shared" si="14"/>
        <v>0</v>
      </c>
      <c r="L64" s="329">
        <f t="shared" si="14"/>
        <v>0</v>
      </c>
      <c r="M64" s="329">
        <f t="shared" si="14"/>
        <v>0</v>
      </c>
      <c r="N64" s="329">
        <f t="shared" si="14"/>
        <v>0</v>
      </c>
      <c r="O64" s="329">
        <f t="shared" si="14"/>
        <v>0</v>
      </c>
      <c r="P64" s="329">
        <f t="shared" si="14"/>
        <v>0</v>
      </c>
      <c r="Q64" s="329">
        <f t="shared" ref="Q64" si="16">SUM(Q60:Q63)</f>
        <v>0</v>
      </c>
    </row>
    <row r="65" spans="1:17" s="49" customFormat="1" ht="15.75" thickTop="1">
      <c r="A65" s="1291"/>
      <c r="D65" s="272"/>
      <c r="E65" s="272"/>
      <c r="F65" s="272"/>
      <c r="G65" s="272"/>
      <c r="H65" s="272"/>
      <c r="I65" s="272"/>
      <c r="J65" s="272"/>
      <c r="K65" s="272"/>
      <c r="L65" s="272"/>
      <c r="M65" s="272"/>
      <c r="N65" s="272"/>
      <c r="O65" s="272"/>
      <c r="P65" s="272"/>
      <c r="Q65" s="272"/>
    </row>
    <row r="66" spans="1:17" s="49" customFormat="1" ht="15.75">
      <c r="A66" s="1291"/>
      <c r="B66" s="1156" t="s">
        <v>1529</v>
      </c>
      <c r="D66" s="273"/>
      <c r="E66" s="273"/>
      <c r="F66" s="273"/>
      <c r="G66" s="273"/>
      <c r="H66" s="273"/>
      <c r="I66" s="273"/>
      <c r="J66" s="273"/>
      <c r="K66" s="273"/>
      <c r="L66" s="273"/>
      <c r="M66" s="273"/>
      <c r="N66" s="273"/>
      <c r="O66" s="273"/>
      <c r="P66" s="273"/>
      <c r="Q66" s="272"/>
    </row>
    <row r="67" spans="1:17" s="49" customFormat="1" ht="15">
      <c r="A67" s="1291" t="s">
        <v>1043</v>
      </c>
      <c r="B67" s="293"/>
      <c r="D67" s="425"/>
      <c r="E67" s="425"/>
      <c r="F67" s="425"/>
      <c r="G67" s="425"/>
      <c r="H67" s="425"/>
      <c r="I67" s="425"/>
      <c r="J67" s="425"/>
      <c r="K67" s="425"/>
      <c r="L67" s="425"/>
      <c r="M67" s="425"/>
      <c r="N67" s="425"/>
      <c r="O67" s="425"/>
      <c r="P67" s="425"/>
      <c r="Q67" s="272">
        <v>0</v>
      </c>
    </row>
    <row r="68" spans="1:17" s="49" customFormat="1" ht="15">
      <c r="A68" s="1291" t="s">
        <v>1044</v>
      </c>
      <c r="B68" s="293"/>
      <c r="D68" s="425"/>
      <c r="E68" s="425"/>
      <c r="F68" s="425"/>
      <c r="G68" s="425"/>
      <c r="H68" s="425"/>
      <c r="I68" s="425"/>
      <c r="J68" s="425"/>
      <c r="K68" s="425"/>
      <c r="L68" s="425"/>
      <c r="M68" s="425"/>
      <c r="N68" s="425"/>
      <c r="O68" s="425"/>
      <c r="P68" s="425"/>
      <c r="Q68" s="272">
        <v>0</v>
      </c>
    </row>
    <row r="69" spans="1:17" s="49" customFormat="1" ht="15">
      <c r="A69" s="1291" t="s">
        <v>1045</v>
      </c>
      <c r="B69" s="293"/>
      <c r="D69" s="425"/>
      <c r="E69" s="425"/>
      <c r="F69" s="425"/>
      <c r="G69" s="425"/>
      <c r="H69" s="425"/>
      <c r="I69" s="425"/>
      <c r="J69" s="425"/>
      <c r="K69" s="425"/>
      <c r="L69" s="425"/>
      <c r="M69" s="425"/>
      <c r="N69" s="425"/>
      <c r="O69" s="425"/>
      <c r="P69" s="425"/>
      <c r="Q69" s="272">
        <v>0</v>
      </c>
    </row>
    <row r="70" spans="1:17" s="49" customFormat="1" ht="15">
      <c r="A70" s="1291" t="s">
        <v>1046</v>
      </c>
      <c r="B70" s="293"/>
      <c r="D70" s="425"/>
      <c r="E70" s="425"/>
      <c r="F70" s="425"/>
      <c r="G70" s="425"/>
      <c r="H70" s="425"/>
      <c r="I70" s="425"/>
      <c r="J70" s="425"/>
      <c r="K70" s="425"/>
      <c r="L70" s="425"/>
      <c r="M70" s="425"/>
      <c r="N70" s="425"/>
      <c r="O70" s="425"/>
      <c r="P70" s="425"/>
      <c r="Q70" s="272">
        <v>0</v>
      </c>
    </row>
    <row r="71" spans="1:17" s="49" customFormat="1" ht="15">
      <c r="A71" s="1291" t="s">
        <v>1534</v>
      </c>
      <c r="B71" s="293"/>
      <c r="D71" s="425"/>
      <c r="E71" s="425"/>
      <c r="F71" s="425"/>
      <c r="G71" s="425"/>
      <c r="H71" s="425"/>
      <c r="I71" s="425"/>
      <c r="J71" s="425"/>
      <c r="K71" s="425"/>
      <c r="L71" s="425"/>
      <c r="M71" s="425"/>
      <c r="N71" s="425"/>
      <c r="O71" s="425"/>
      <c r="P71" s="425"/>
      <c r="Q71" s="272">
        <v>0</v>
      </c>
    </row>
    <row r="72" spans="1:17" s="49" customFormat="1" ht="15">
      <c r="A72" s="1291" t="s">
        <v>1535</v>
      </c>
      <c r="B72" s="293"/>
      <c r="D72" s="425"/>
      <c r="E72" s="425"/>
      <c r="F72" s="425"/>
      <c r="G72" s="425"/>
      <c r="H72" s="425"/>
      <c r="I72" s="425"/>
      <c r="J72" s="425"/>
      <c r="K72" s="425"/>
      <c r="L72" s="425"/>
      <c r="M72" s="425"/>
      <c r="N72" s="425"/>
      <c r="O72" s="425"/>
      <c r="P72" s="425"/>
      <c r="Q72" s="272">
        <v>0</v>
      </c>
    </row>
    <row r="73" spans="1:17" s="49" customFormat="1" ht="15">
      <c r="A73" s="1291" t="s">
        <v>1536</v>
      </c>
      <c r="B73" s="293"/>
      <c r="D73" s="425"/>
      <c r="E73" s="425"/>
      <c r="F73" s="425"/>
      <c r="G73" s="425"/>
      <c r="H73" s="425"/>
      <c r="I73" s="425"/>
      <c r="J73" s="425"/>
      <c r="K73" s="425"/>
      <c r="L73" s="425"/>
      <c r="M73" s="425"/>
      <c r="N73" s="425"/>
      <c r="O73" s="425"/>
      <c r="P73" s="425"/>
      <c r="Q73" s="272">
        <v>0</v>
      </c>
    </row>
    <row r="74" spans="1:17" s="49" customFormat="1" ht="15">
      <c r="A74" s="1291" t="s">
        <v>1537</v>
      </c>
      <c r="B74" s="293"/>
      <c r="D74" s="425"/>
      <c r="E74" s="425"/>
      <c r="F74" s="425"/>
      <c r="G74" s="425"/>
      <c r="H74" s="425"/>
      <c r="I74" s="425"/>
      <c r="J74" s="425"/>
      <c r="K74" s="425"/>
      <c r="L74" s="425"/>
      <c r="M74" s="425"/>
      <c r="N74" s="425"/>
      <c r="O74" s="425"/>
      <c r="P74" s="425"/>
      <c r="Q74" s="272">
        <v>0</v>
      </c>
    </row>
    <row r="75" spans="1:17" s="49" customFormat="1" ht="15">
      <c r="A75" s="1299" t="s">
        <v>126</v>
      </c>
      <c r="B75" s="293"/>
      <c r="D75" s="938"/>
      <c r="E75" s="938"/>
      <c r="F75" s="938"/>
      <c r="G75" s="938"/>
      <c r="H75" s="938"/>
      <c r="I75" s="938"/>
      <c r="J75" s="938"/>
      <c r="K75" s="938"/>
      <c r="L75" s="938"/>
      <c r="M75" s="938"/>
      <c r="N75" s="938"/>
      <c r="O75" s="938"/>
      <c r="P75" s="938"/>
      <c r="Q75" s="938"/>
    </row>
    <row r="76" spans="1:17" s="299" customFormat="1" ht="16.5" thickBot="1">
      <c r="A76" s="1298">
        <v>7</v>
      </c>
      <c r="B76" s="939"/>
      <c r="C76" s="939"/>
      <c r="D76" s="329">
        <f t="shared" ref="D76:P76" si="17">SUM(D67:D75)</f>
        <v>0</v>
      </c>
      <c r="E76" s="329">
        <f t="shared" ref="E76:I76" si="18">SUM(E67:E75)</f>
        <v>0</v>
      </c>
      <c r="F76" s="329">
        <f t="shared" si="18"/>
        <v>0</v>
      </c>
      <c r="G76" s="329">
        <f t="shared" si="18"/>
        <v>0</v>
      </c>
      <c r="H76" s="329">
        <f t="shared" si="18"/>
        <v>0</v>
      </c>
      <c r="I76" s="329">
        <f t="shared" si="18"/>
        <v>0</v>
      </c>
      <c r="J76" s="329">
        <f t="shared" si="17"/>
        <v>0</v>
      </c>
      <c r="K76" s="329">
        <f t="shared" si="17"/>
        <v>0</v>
      </c>
      <c r="L76" s="329">
        <f t="shared" si="17"/>
        <v>0</v>
      </c>
      <c r="M76" s="329">
        <f t="shared" si="17"/>
        <v>0</v>
      </c>
      <c r="N76" s="329">
        <f t="shared" si="17"/>
        <v>0</v>
      </c>
      <c r="O76" s="329">
        <f t="shared" si="17"/>
        <v>0</v>
      </c>
      <c r="P76" s="329">
        <f t="shared" si="17"/>
        <v>0</v>
      </c>
      <c r="Q76" s="329">
        <f>SUM(Q67:Q75)</f>
        <v>0</v>
      </c>
    </row>
    <row r="77" spans="1:17" s="299" customFormat="1" ht="16.5" thickTop="1">
      <c r="A77" s="1298"/>
      <c r="B77" s="939"/>
      <c r="C77" s="939"/>
      <c r="D77" s="277"/>
      <c r="E77" s="277"/>
      <c r="F77" s="277"/>
      <c r="G77" s="277"/>
      <c r="H77" s="277"/>
      <c r="I77" s="277"/>
      <c r="J77" s="277"/>
      <c r="K77" s="277"/>
      <c r="L77" s="277"/>
      <c r="M77" s="277"/>
      <c r="N77" s="277"/>
      <c r="O77" s="277"/>
      <c r="P77" s="277"/>
      <c r="Q77" s="277"/>
    </row>
    <row r="78" spans="1:17" s="49" customFormat="1" ht="15.75">
      <c r="A78" s="1291"/>
      <c r="B78" s="1156" t="s">
        <v>1530</v>
      </c>
      <c r="D78" s="273"/>
      <c r="E78" s="273"/>
      <c r="F78" s="273"/>
      <c r="G78" s="273"/>
      <c r="H78" s="273"/>
      <c r="I78" s="273"/>
      <c r="J78" s="273"/>
      <c r="K78" s="273"/>
      <c r="L78" s="273"/>
      <c r="M78" s="273"/>
      <c r="N78" s="273"/>
      <c r="O78" s="273"/>
      <c r="P78" s="273"/>
      <c r="Q78" s="272"/>
    </row>
    <row r="79" spans="1:17" s="49" customFormat="1" ht="15">
      <c r="A79" s="1291" t="s">
        <v>1150</v>
      </c>
      <c r="B79" s="293"/>
      <c r="D79" s="425"/>
      <c r="E79" s="425"/>
      <c r="F79" s="425"/>
      <c r="G79" s="425"/>
      <c r="H79" s="425"/>
      <c r="I79" s="425"/>
      <c r="J79" s="425"/>
      <c r="K79" s="425"/>
      <c r="L79" s="425"/>
      <c r="M79" s="425"/>
      <c r="N79" s="425"/>
      <c r="O79" s="425"/>
      <c r="P79" s="425"/>
      <c r="Q79" s="272">
        <v>0</v>
      </c>
    </row>
    <row r="80" spans="1:17" s="49" customFormat="1" ht="15">
      <c r="A80" s="1291" t="s">
        <v>1151</v>
      </c>
      <c r="B80" s="293"/>
      <c r="D80" s="425"/>
      <c r="E80" s="425"/>
      <c r="F80" s="425"/>
      <c r="G80" s="425"/>
      <c r="H80" s="425"/>
      <c r="I80" s="425"/>
      <c r="J80" s="425"/>
      <c r="K80" s="425"/>
      <c r="L80" s="425"/>
      <c r="M80" s="425"/>
      <c r="N80" s="425"/>
      <c r="O80" s="425"/>
      <c r="P80" s="425"/>
      <c r="Q80" s="272">
        <v>0</v>
      </c>
    </row>
    <row r="81" spans="1:17" s="49" customFormat="1" ht="15">
      <c r="A81" s="1291" t="s">
        <v>1152</v>
      </c>
      <c r="B81" s="293"/>
      <c r="D81" s="425"/>
      <c r="E81" s="425"/>
      <c r="F81" s="425"/>
      <c r="G81" s="425"/>
      <c r="H81" s="425"/>
      <c r="I81" s="425"/>
      <c r="J81" s="425"/>
      <c r="K81" s="425"/>
      <c r="L81" s="425"/>
      <c r="M81" s="425"/>
      <c r="N81" s="425"/>
      <c r="O81" s="425"/>
      <c r="P81" s="425"/>
      <c r="Q81" s="272">
        <v>0</v>
      </c>
    </row>
    <row r="82" spans="1:17" s="49" customFormat="1" ht="15">
      <c r="A82" s="1291" t="s">
        <v>1153</v>
      </c>
      <c r="B82" s="293"/>
      <c r="D82" s="425"/>
      <c r="E82" s="425"/>
      <c r="F82" s="425"/>
      <c r="G82" s="425"/>
      <c r="H82" s="425"/>
      <c r="I82" s="425"/>
      <c r="J82" s="425"/>
      <c r="K82" s="425"/>
      <c r="L82" s="425"/>
      <c r="M82" s="425"/>
      <c r="N82" s="425"/>
      <c r="O82" s="425"/>
      <c r="P82" s="425"/>
      <c r="Q82" s="272">
        <v>0</v>
      </c>
    </row>
    <row r="83" spans="1:17" s="49" customFormat="1" ht="15">
      <c r="A83" s="1299" t="s">
        <v>126</v>
      </c>
      <c r="B83" s="293"/>
      <c r="D83" s="938"/>
      <c r="E83" s="940"/>
      <c r="F83" s="940"/>
      <c r="G83" s="940"/>
      <c r="H83" s="940"/>
      <c r="I83" s="940"/>
      <c r="J83" s="940"/>
      <c r="K83" s="940"/>
      <c r="L83" s="940"/>
      <c r="M83" s="940"/>
      <c r="N83" s="940"/>
      <c r="O83" s="940"/>
      <c r="P83" s="940"/>
      <c r="Q83" s="940"/>
    </row>
    <row r="84" spans="1:17" s="299" customFormat="1" ht="16.5" thickBot="1">
      <c r="A84" s="1298">
        <v>8</v>
      </c>
      <c r="B84" s="939"/>
      <c r="C84" s="939"/>
      <c r="D84" s="329">
        <f t="shared" ref="D84:P84" si="19">SUM(D79:D83)</f>
        <v>0</v>
      </c>
      <c r="E84" s="329">
        <f t="shared" si="19"/>
        <v>0</v>
      </c>
      <c r="F84" s="329">
        <f t="shared" si="19"/>
        <v>0</v>
      </c>
      <c r="G84" s="329">
        <f t="shared" si="19"/>
        <v>0</v>
      </c>
      <c r="H84" s="329">
        <f t="shared" si="19"/>
        <v>0</v>
      </c>
      <c r="I84" s="329">
        <f t="shared" si="19"/>
        <v>0</v>
      </c>
      <c r="J84" s="329">
        <f t="shared" si="19"/>
        <v>0</v>
      </c>
      <c r="K84" s="329">
        <f t="shared" si="19"/>
        <v>0</v>
      </c>
      <c r="L84" s="329">
        <f t="shared" si="19"/>
        <v>0</v>
      </c>
      <c r="M84" s="329">
        <f t="shared" si="19"/>
        <v>0</v>
      </c>
      <c r="N84" s="329">
        <f t="shared" si="19"/>
        <v>0</v>
      </c>
      <c r="O84" s="329">
        <f t="shared" si="19"/>
        <v>0</v>
      </c>
      <c r="P84" s="329">
        <f t="shared" si="19"/>
        <v>0</v>
      </c>
      <c r="Q84" s="329">
        <f>SUM(Q79:Q83)</f>
        <v>0</v>
      </c>
    </row>
    <row r="85" spans="1:17" s="299" customFormat="1" ht="16.5" thickTop="1">
      <c r="A85" s="1298"/>
      <c r="B85" s="939"/>
      <c r="C85" s="939"/>
      <c r="D85" s="276"/>
      <c r="E85" s="277"/>
      <c r="F85" s="277"/>
      <c r="G85" s="277"/>
      <c r="H85" s="277"/>
      <c r="I85" s="277"/>
      <c r="J85" s="277"/>
      <c r="K85" s="277"/>
      <c r="L85" s="277"/>
    </row>
    <row r="86" spans="1:17" s="299" customFormat="1" ht="15.75">
      <c r="A86" s="1291"/>
      <c r="B86" s="274"/>
      <c r="C86" s="49"/>
      <c r="D86" s="49"/>
      <c r="E86" s="272"/>
      <c r="F86" s="273"/>
      <c r="G86" s="272"/>
      <c r="H86" s="272"/>
      <c r="I86" s="272"/>
      <c r="J86" s="273"/>
      <c r="K86" s="272"/>
      <c r="L86" s="272"/>
    </row>
    <row r="87" spans="1:17" s="49" customFormat="1" ht="15">
      <c r="A87" s="1291" t="s">
        <v>1048</v>
      </c>
      <c r="B87" s="293"/>
      <c r="D87" s="293"/>
      <c r="E87" s="940"/>
      <c r="F87" s="425"/>
      <c r="G87" s="425"/>
      <c r="H87" s="292"/>
      <c r="I87" s="940"/>
      <c r="J87" s="425"/>
      <c r="K87" s="940"/>
      <c r="L87" s="292"/>
      <c r="M87" s="292"/>
      <c r="N87" s="292"/>
      <c r="O87" s="292"/>
      <c r="P87" s="292"/>
      <c r="Q87" s="292"/>
    </row>
    <row r="88" spans="1:17" s="49" customFormat="1" ht="15">
      <c r="A88" s="1299" t="s">
        <v>126</v>
      </c>
      <c r="B88" s="293"/>
      <c r="D88" s="293"/>
      <c r="E88" s="940"/>
      <c r="F88" s="425"/>
      <c r="G88" s="425"/>
      <c r="H88" s="292"/>
      <c r="I88" s="940"/>
      <c r="J88" s="425"/>
      <c r="K88" s="940"/>
      <c r="L88" s="292"/>
      <c r="M88" s="292"/>
      <c r="N88" s="292"/>
      <c r="O88" s="292"/>
      <c r="P88" s="292"/>
      <c r="Q88" s="292"/>
    </row>
    <row r="89" spans="1:17" s="49" customFormat="1" ht="15">
      <c r="A89" s="1299" t="s">
        <v>126</v>
      </c>
      <c r="B89" s="293"/>
      <c r="D89" s="293"/>
      <c r="E89" s="292"/>
      <c r="F89" s="425"/>
      <c r="G89" s="425"/>
      <c r="H89" s="292"/>
      <c r="I89" s="292"/>
      <c r="J89" s="425"/>
      <c r="K89" s="292"/>
      <c r="L89" s="292"/>
      <c r="M89" s="292"/>
      <c r="N89" s="292"/>
      <c r="O89" s="292"/>
      <c r="P89" s="292"/>
      <c r="Q89" s="292"/>
    </row>
    <row r="90" spans="1:17" s="407" customFormat="1" ht="15.75">
      <c r="A90" s="1299" t="s">
        <v>126</v>
      </c>
      <c r="B90" s="293"/>
      <c r="C90" s="49"/>
      <c r="D90" s="293"/>
      <c r="E90" s="938"/>
      <c r="F90" s="938"/>
      <c r="G90" s="938"/>
      <c r="H90" s="938"/>
      <c r="I90" s="938"/>
      <c r="J90" s="938"/>
      <c r="K90" s="938"/>
      <c r="L90" s="292"/>
      <c r="M90" s="292"/>
      <c r="N90" s="292"/>
      <c r="O90" s="292"/>
      <c r="P90" s="292"/>
      <c r="Q90" s="292"/>
    </row>
    <row r="91" spans="1:17" s="49" customFormat="1" ht="16.5" thickBot="1">
      <c r="A91" s="1298">
        <v>9</v>
      </c>
      <c r="B91" s="939"/>
      <c r="C91" s="939"/>
      <c r="D91" s="329">
        <f>SUM(D87:D90)</f>
        <v>0</v>
      </c>
      <c r="E91" s="329">
        <f>SUM(E87:E90)</f>
        <v>0</v>
      </c>
      <c r="F91" s="329">
        <f t="shared" ref="F91:K91" si="20">SUM(F87:F90)</f>
        <v>0</v>
      </c>
      <c r="G91" s="329">
        <f t="shared" si="20"/>
        <v>0</v>
      </c>
      <c r="H91" s="329">
        <f t="shared" si="20"/>
        <v>0</v>
      </c>
      <c r="I91" s="329">
        <f t="shared" si="20"/>
        <v>0</v>
      </c>
      <c r="J91" s="329">
        <f t="shared" si="20"/>
        <v>0</v>
      </c>
      <c r="K91" s="329">
        <f t="shared" si="20"/>
        <v>0</v>
      </c>
      <c r="L91" s="329">
        <f t="shared" ref="L91:Q91" si="21">SUM(L87:L90)</f>
        <v>0</v>
      </c>
      <c r="M91" s="329">
        <f t="shared" si="21"/>
        <v>0</v>
      </c>
      <c r="N91" s="329">
        <f t="shared" si="21"/>
        <v>0</v>
      </c>
      <c r="O91" s="329">
        <f t="shared" si="21"/>
        <v>0</v>
      </c>
      <c r="P91" s="329">
        <f t="shared" si="21"/>
        <v>0</v>
      </c>
      <c r="Q91" s="329">
        <f t="shared" si="21"/>
        <v>0</v>
      </c>
    </row>
    <row r="92" spans="1:17" s="49" customFormat="1" ht="16.5" thickTop="1">
      <c r="A92" s="1298"/>
      <c r="B92" s="939"/>
      <c r="C92" s="939"/>
      <c r="D92" s="277"/>
      <c r="E92" s="277"/>
      <c r="F92" s="277"/>
      <c r="G92" s="277"/>
      <c r="H92" s="277"/>
      <c r="I92" s="277"/>
      <c r="J92" s="277"/>
      <c r="K92" s="277"/>
      <c r="L92" s="277"/>
      <c r="M92" s="277"/>
      <c r="N92" s="277"/>
      <c r="O92" s="277"/>
      <c r="P92" s="277"/>
      <c r="Q92" s="277"/>
    </row>
    <row r="93" spans="1:17" s="49" customFormat="1" ht="15">
      <c r="A93" s="1291"/>
      <c r="D93" s="495"/>
      <c r="E93" s="495"/>
      <c r="F93" s="495"/>
      <c r="G93" s="495"/>
      <c r="H93" s="495"/>
      <c r="I93" s="495"/>
      <c r="J93" s="495"/>
      <c r="K93" s="495"/>
      <c r="L93" s="495"/>
      <c r="M93" s="495"/>
      <c r="N93" s="495"/>
      <c r="O93" s="495"/>
      <c r="P93" s="495"/>
      <c r="Q93" s="495"/>
    </row>
    <row r="94" spans="1:17" s="49" customFormat="1" ht="15.75">
      <c r="A94" s="1291">
        <v>10</v>
      </c>
      <c r="B94" s="264" t="s">
        <v>1531</v>
      </c>
      <c r="D94" s="277">
        <f>+D76+D64+D84+D91</f>
        <v>0</v>
      </c>
      <c r="E94" s="277">
        <f>+E76+E64+E84+E91</f>
        <v>0</v>
      </c>
      <c r="F94" s="277">
        <f t="shared" ref="F94" si="22">+F76+F64+F84+F91</f>
        <v>0</v>
      </c>
      <c r="G94" s="277">
        <f>+G76+G64+G84+G91</f>
        <v>0</v>
      </c>
      <c r="H94" s="277">
        <f t="shared" ref="H94" si="23">+H76+H64+H84+H91</f>
        <v>0</v>
      </c>
      <c r="I94" s="277">
        <f>+I76+I64+I84+I91</f>
        <v>0</v>
      </c>
      <c r="J94" s="277">
        <f t="shared" ref="J94:Q94" si="24">+J76+J64+J84+J91</f>
        <v>0</v>
      </c>
      <c r="K94" s="277">
        <f t="shared" si="24"/>
        <v>0</v>
      </c>
      <c r="L94" s="277">
        <f t="shared" si="24"/>
        <v>0</v>
      </c>
      <c r="M94" s="277">
        <f t="shared" si="24"/>
        <v>0</v>
      </c>
      <c r="N94" s="277">
        <f t="shared" si="24"/>
        <v>0</v>
      </c>
      <c r="O94" s="277">
        <f t="shared" si="24"/>
        <v>0</v>
      </c>
      <c r="P94" s="277">
        <f t="shared" si="24"/>
        <v>0</v>
      </c>
      <c r="Q94" s="277">
        <f t="shared" si="24"/>
        <v>0</v>
      </c>
    </row>
    <row r="95" spans="1:17" s="49" customFormat="1" ht="15.75">
      <c r="A95" s="1291"/>
      <c r="B95" s="264"/>
      <c r="D95" s="277"/>
      <c r="E95" s="277"/>
      <c r="F95" s="277"/>
      <c r="G95" s="277"/>
      <c r="H95" s="277"/>
      <c r="I95" s="277"/>
      <c r="J95" s="277"/>
      <c r="K95" s="277"/>
      <c r="L95" s="277"/>
      <c r="M95" s="277"/>
      <c r="N95" s="277"/>
      <c r="O95" s="277"/>
      <c r="P95" s="277"/>
      <c r="Q95" s="277"/>
    </row>
    <row r="96" spans="1:17" s="49" customFormat="1" ht="15.75">
      <c r="A96" s="1291"/>
      <c r="B96" s="264"/>
      <c r="D96" s="277"/>
      <c r="E96" s="277"/>
      <c r="F96" s="277"/>
      <c r="G96" s="277"/>
      <c r="H96" s="277"/>
      <c r="I96" s="277"/>
      <c r="J96" s="277"/>
      <c r="K96" s="277"/>
      <c r="L96" s="277"/>
      <c r="M96" s="277"/>
      <c r="N96" s="277"/>
      <c r="O96" s="277"/>
      <c r="P96" s="277"/>
      <c r="Q96" s="277"/>
    </row>
    <row r="97" spans="1:20" s="10" customFormat="1" ht="15.75">
      <c r="A97" s="13"/>
      <c r="B97" s="1062" t="s">
        <v>370</v>
      </c>
      <c r="T97" s="831"/>
    </row>
    <row r="98" spans="1:20" s="10" customFormat="1" ht="15.75">
      <c r="A98" s="13"/>
      <c r="B98" s="1483" t="s">
        <v>1916</v>
      </c>
      <c r="C98" s="1326"/>
      <c r="D98" s="903"/>
      <c r="E98" s="903"/>
      <c r="F98" s="903"/>
      <c r="G98" s="903"/>
      <c r="H98" s="903"/>
      <c r="I98" s="903"/>
      <c r="J98" s="903"/>
      <c r="K98" s="903"/>
      <c r="L98" s="903"/>
      <c r="M98" s="903"/>
      <c r="N98" s="903"/>
      <c r="O98" s="903"/>
      <c r="P98" s="903"/>
      <c r="Q98" s="903"/>
      <c r="R98" s="903"/>
      <c r="S98" s="903"/>
      <c r="T98" s="904"/>
    </row>
    <row r="99" spans="1:20" s="17" customFormat="1" ht="15.75">
      <c r="A99" s="13"/>
      <c r="B99" s="903" t="s">
        <v>126</v>
      </c>
      <c r="C99" s="1326"/>
      <c r="D99" s="903"/>
      <c r="E99" s="903"/>
      <c r="F99" s="903"/>
      <c r="G99" s="903"/>
      <c r="H99" s="903"/>
      <c r="I99" s="903"/>
      <c r="J99" s="903"/>
      <c r="K99" s="903"/>
      <c r="L99" s="903"/>
      <c r="M99" s="903"/>
      <c r="N99" s="903"/>
      <c r="O99" s="903"/>
      <c r="P99" s="903"/>
      <c r="Q99" s="903"/>
      <c r="R99" s="903"/>
      <c r="S99" s="903"/>
      <c r="T99" s="904"/>
    </row>
    <row r="100" spans="1:20" s="49" customFormat="1" ht="15.75">
      <c r="A100" s="1156"/>
    </row>
  </sheetData>
  <mergeCells count="9">
    <mergeCell ref="Q14:Q15"/>
    <mergeCell ref="D13:Q13"/>
    <mergeCell ref="D55:Q55"/>
    <mergeCell ref="Q56:Q57"/>
    <mergeCell ref="A4:Q4"/>
    <mergeCell ref="A5:Q5"/>
    <mergeCell ref="A6:Q6"/>
    <mergeCell ref="A8:Q8"/>
    <mergeCell ref="A9:Q9"/>
  </mergeCells>
  <printOptions horizontalCentered="1"/>
  <pageMargins left="0.2" right="0.2" top="0.5" bottom="0.25" header="0.3" footer="0.3"/>
  <pageSetup scale="34" orientation="landscape"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19">
    <tabColor rgb="FF0070C0"/>
    <pageSetUpPr fitToPage="1"/>
  </sheetPr>
  <dimension ref="A1:V38"/>
  <sheetViews>
    <sheetView view="pageBreakPreview" zoomScale="80" zoomScaleNormal="80" zoomScaleSheetLayoutView="80" workbookViewId="0">
      <selection activeCell="A26" sqref="A26"/>
    </sheetView>
  </sheetViews>
  <sheetFormatPr defaultColWidth="16.75" defaultRowHeight="12.75"/>
  <cols>
    <col min="1" max="1" width="11.375" style="119" customWidth="1"/>
    <col min="2" max="2" width="13.75" style="46" customWidth="1"/>
    <col min="3" max="3" width="2.75" style="46" customWidth="1"/>
    <col min="4" max="4" width="8.75" style="46" customWidth="1"/>
    <col min="5" max="5" width="2.25" style="46" customWidth="1"/>
    <col min="6" max="6" width="12" style="46" customWidth="1"/>
    <col min="7" max="7" width="1.375" style="46" customWidth="1"/>
    <col min="8" max="8" width="16.5" style="46" bestFit="1" customWidth="1"/>
    <col min="9" max="10" width="15" style="46" bestFit="1" customWidth="1"/>
    <col min="11" max="21" width="16.75" style="46"/>
    <col min="22" max="22" width="55" style="46" customWidth="1"/>
    <col min="23" max="16384" width="16.75" style="46"/>
  </cols>
  <sheetData>
    <row r="1" spans="1:22" ht="15.75">
      <c r="A1" s="1144"/>
      <c r="B1" s="43"/>
      <c r="C1" s="43"/>
      <c r="D1" s="44"/>
      <c r="E1" s="44"/>
      <c r="F1" s="204"/>
      <c r="G1" s="44"/>
      <c r="H1" s="44"/>
      <c r="I1" s="44"/>
    </row>
    <row r="2" spans="1:22" ht="15.75">
      <c r="A2" s="1144"/>
      <c r="B2" s="43"/>
      <c r="C2" s="43"/>
      <c r="D2" s="44"/>
      <c r="E2" s="44"/>
      <c r="F2" s="204"/>
      <c r="G2" s="44"/>
      <c r="H2" s="44"/>
      <c r="I2" s="44"/>
    </row>
    <row r="3" spans="1:22" ht="18">
      <c r="A3" s="1142"/>
      <c r="B3" s="140"/>
      <c r="C3" s="140"/>
      <c r="D3" s="137"/>
      <c r="E3" s="137"/>
      <c r="F3" s="254"/>
      <c r="G3" s="137"/>
      <c r="H3" s="137"/>
      <c r="I3" s="137"/>
    </row>
    <row r="4" spans="1:22" ht="18">
      <c r="K4" s="1630" t="s">
        <v>255</v>
      </c>
      <c r="L4" s="1630"/>
      <c r="M4" s="1630"/>
      <c r="N4" s="1630"/>
      <c r="O4" s="1630"/>
      <c r="P4" s="1630"/>
      <c r="Q4" s="1630"/>
      <c r="R4" s="1630"/>
      <c r="S4" s="1142"/>
    </row>
    <row r="5" spans="1:22" ht="18">
      <c r="K5" s="1630" t="s">
        <v>88</v>
      </c>
      <c r="L5" s="1630"/>
      <c r="M5" s="1630"/>
      <c r="N5" s="1630"/>
      <c r="O5" s="1630"/>
      <c r="P5" s="1630"/>
      <c r="Q5" s="1630"/>
      <c r="R5" s="1630"/>
      <c r="S5" s="1142"/>
    </row>
    <row r="6" spans="1:22" ht="18">
      <c r="K6" s="1628" t="str">
        <f>SUMMARY!A7</f>
        <v>YEAR ENDING DECEMBER 31, ____</v>
      </c>
      <c r="L6" s="1628"/>
      <c r="M6" s="1628"/>
      <c r="N6" s="1628"/>
      <c r="O6" s="1628"/>
      <c r="P6" s="1628"/>
      <c r="Q6" s="1628"/>
      <c r="R6" s="1628"/>
      <c r="S6" s="1141"/>
    </row>
    <row r="7" spans="1:22" ht="18">
      <c r="K7" s="137"/>
      <c r="L7" s="137"/>
      <c r="M7" s="137"/>
      <c r="N7" s="137"/>
      <c r="O7" s="137"/>
      <c r="P7" s="142"/>
      <c r="Q7" s="137"/>
      <c r="R7" s="137"/>
      <c r="S7" s="137"/>
    </row>
    <row r="8" spans="1:22" ht="18">
      <c r="K8" s="1630" t="s">
        <v>1538</v>
      </c>
      <c r="L8" s="1630"/>
      <c r="M8" s="1630"/>
      <c r="N8" s="1630"/>
      <c r="O8" s="1630"/>
      <c r="P8" s="1630"/>
      <c r="Q8" s="1630"/>
      <c r="R8" s="1630"/>
      <c r="S8" s="1142"/>
    </row>
    <row r="9" spans="1:22" ht="18">
      <c r="K9" s="1630" t="s">
        <v>64</v>
      </c>
      <c r="L9" s="1630"/>
      <c r="M9" s="1630"/>
      <c r="N9" s="1630"/>
      <c r="O9" s="1630"/>
      <c r="P9" s="1630"/>
      <c r="Q9" s="1630"/>
      <c r="R9" s="1630"/>
      <c r="S9" s="1142"/>
    </row>
    <row r="10" spans="1:22" ht="18">
      <c r="A10" s="1142"/>
      <c r="B10" s="140"/>
      <c r="C10" s="140"/>
      <c r="D10" s="140"/>
      <c r="E10" s="140"/>
      <c r="F10" s="140"/>
      <c r="G10" s="140"/>
      <c r="H10" s="140"/>
      <c r="I10" s="140"/>
    </row>
    <row r="11" spans="1:22" ht="18">
      <c r="A11" s="1142"/>
      <c r="B11" s="140"/>
      <c r="C11" s="140"/>
      <c r="D11" s="140"/>
      <c r="E11" s="140"/>
      <c r="F11" s="140"/>
      <c r="G11" s="140"/>
      <c r="H11" s="140"/>
      <c r="I11" s="140"/>
    </row>
    <row r="12" spans="1:22" s="44" customFormat="1" ht="18.75" customHeight="1">
      <c r="A12" s="1144"/>
      <c r="B12" s="1144"/>
      <c r="C12" s="1144"/>
      <c r="D12" s="1144"/>
      <c r="E12" s="1144"/>
      <c r="F12" s="1144"/>
      <c r="G12" s="1144"/>
      <c r="H12" s="1144"/>
      <c r="I12" s="1144"/>
      <c r="J12" s="1144"/>
      <c r="K12" s="1144"/>
      <c r="L12" s="1144"/>
      <c r="M12" s="1144"/>
      <c r="N12" s="1144"/>
      <c r="O12" s="1144"/>
      <c r="P12" s="1144"/>
      <c r="Q12" s="1144"/>
      <c r="R12" s="1144"/>
      <c r="S12" s="1144"/>
      <c r="T12" s="1144"/>
      <c r="U12" s="1144"/>
      <c r="V12" s="1144"/>
    </row>
    <row r="13" spans="1:22" s="44" customFormat="1" ht="18.75" customHeight="1">
      <c r="A13" s="1144"/>
      <c r="B13" s="1144" t="s">
        <v>617</v>
      </c>
      <c r="C13" s="1144"/>
      <c r="D13" s="1144" t="s">
        <v>1539</v>
      </c>
      <c r="E13" s="1144"/>
      <c r="F13" s="1144"/>
      <c r="G13" s="1144"/>
      <c r="H13" s="1202" t="s">
        <v>1931</v>
      </c>
      <c r="I13" s="1202" t="s">
        <v>1931</v>
      </c>
      <c r="J13" s="1202" t="s">
        <v>1931</v>
      </c>
      <c r="K13" s="1202" t="s">
        <v>1931</v>
      </c>
      <c r="L13" s="1202" t="s">
        <v>1931</v>
      </c>
      <c r="M13" s="1202" t="s">
        <v>1931</v>
      </c>
      <c r="N13" s="1202" t="s">
        <v>1931</v>
      </c>
      <c r="O13" s="1202" t="s">
        <v>1931</v>
      </c>
      <c r="P13" s="1202" t="s">
        <v>1931</v>
      </c>
      <c r="Q13" s="1202" t="s">
        <v>1931</v>
      </c>
      <c r="R13" s="1202" t="s">
        <v>1931</v>
      </c>
      <c r="S13" s="1202" t="s">
        <v>1931</v>
      </c>
      <c r="T13" s="1202" t="s">
        <v>1931</v>
      </c>
      <c r="U13" s="1680" t="s">
        <v>326</v>
      </c>
      <c r="V13" s="1144"/>
    </row>
    <row r="14" spans="1:22" s="44" customFormat="1" ht="18.75" customHeight="1">
      <c r="A14" s="1144" t="s">
        <v>90</v>
      </c>
      <c r="B14" s="1158" t="s">
        <v>619</v>
      </c>
      <c r="C14" s="1158"/>
      <c r="D14" s="1158" t="s">
        <v>1540</v>
      </c>
      <c r="E14" s="1144"/>
      <c r="F14" s="1158" t="s">
        <v>134</v>
      </c>
      <c r="G14" s="1158"/>
      <c r="H14" s="1158" t="s">
        <v>700</v>
      </c>
      <c r="I14" s="1158" t="s">
        <v>689</v>
      </c>
      <c r="J14" s="1158" t="s">
        <v>690</v>
      </c>
      <c r="K14" s="1158" t="s">
        <v>691</v>
      </c>
      <c r="L14" s="1158" t="s">
        <v>692</v>
      </c>
      <c r="M14" s="1158" t="s">
        <v>693</v>
      </c>
      <c r="N14" s="1158" t="s">
        <v>694</v>
      </c>
      <c r="O14" s="1158" t="s">
        <v>695</v>
      </c>
      <c r="P14" s="1158" t="s">
        <v>696</v>
      </c>
      <c r="Q14" s="1158" t="s">
        <v>697</v>
      </c>
      <c r="R14" s="1158" t="s">
        <v>698</v>
      </c>
      <c r="S14" s="1158" t="s">
        <v>699</v>
      </c>
      <c r="T14" s="1158" t="s">
        <v>700</v>
      </c>
      <c r="U14" s="1680"/>
      <c r="V14" s="1158" t="s">
        <v>1541</v>
      </c>
    </row>
    <row r="15" spans="1:22" s="44" customFormat="1" ht="18.75" customHeight="1" thickBot="1">
      <c r="A15" s="1289"/>
      <c r="B15" s="1289" t="s">
        <v>335</v>
      </c>
      <c r="C15" s="1289"/>
      <c r="D15" s="1289" t="s">
        <v>336</v>
      </c>
      <c r="E15" s="1289"/>
      <c r="F15" s="1289" t="s">
        <v>337</v>
      </c>
      <c r="G15" s="1289"/>
      <c r="H15" s="1289" t="s">
        <v>260</v>
      </c>
      <c r="I15" s="1289" t="s">
        <v>142</v>
      </c>
      <c r="J15" s="1289" t="s">
        <v>143</v>
      </c>
      <c r="K15" s="1289" t="s">
        <v>207</v>
      </c>
      <c r="L15" s="1289" t="s">
        <v>208</v>
      </c>
      <c r="M15" s="1289" t="s">
        <v>650</v>
      </c>
      <c r="N15" s="1289" t="s">
        <v>651</v>
      </c>
      <c r="O15" s="1289" t="s">
        <v>824</v>
      </c>
      <c r="P15" s="1289" t="s">
        <v>825</v>
      </c>
      <c r="Q15" s="1289" t="s">
        <v>826</v>
      </c>
      <c r="R15" s="1289" t="s">
        <v>560</v>
      </c>
      <c r="S15" s="1289" t="s">
        <v>562</v>
      </c>
      <c r="T15" s="1289" t="s">
        <v>563</v>
      </c>
      <c r="U15" s="1289" t="s">
        <v>827</v>
      </c>
      <c r="V15" s="1289" t="s">
        <v>828</v>
      </c>
    </row>
    <row r="16" spans="1:22" s="44" customFormat="1" ht="18.75" customHeight="1">
      <c r="A16" s="261" t="s">
        <v>147</v>
      </c>
      <c r="B16" s="934"/>
      <c r="C16" s="1542"/>
      <c r="D16" s="1523"/>
      <c r="E16" s="1542"/>
      <c r="F16" s="256"/>
      <c r="G16" s="1542"/>
      <c r="H16" s="935"/>
      <c r="I16" s="935"/>
      <c r="J16" s="935"/>
      <c r="K16" s="935"/>
      <c r="L16" s="935"/>
      <c r="M16" s="935"/>
      <c r="N16" s="935"/>
      <c r="O16" s="935"/>
      <c r="P16" s="935"/>
      <c r="Q16" s="935"/>
      <c r="R16" s="935"/>
      <c r="S16" s="935"/>
      <c r="T16" s="935"/>
      <c r="U16" s="66">
        <v>0</v>
      </c>
      <c r="V16" s="256"/>
    </row>
    <row r="17" spans="1:22" s="44" customFormat="1" ht="18.75" customHeight="1">
      <c r="A17" s="261" t="s">
        <v>151</v>
      </c>
      <c r="B17" s="934"/>
      <c r="C17" s="1542"/>
      <c r="D17" s="1523"/>
      <c r="E17" s="1542"/>
      <c r="F17" s="256"/>
      <c r="G17" s="1542"/>
      <c r="H17" s="935"/>
      <c r="I17" s="935"/>
      <c r="J17" s="935"/>
      <c r="K17" s="935"/>
      <c r="L17" s="935"/>
      <c r="M17" s="935"/>
      <c r="N17" s="935"/>
      <c r="O17" s="935"/>
      <c r="P17" s="935"/>
      <c r="Q17" s="935"/>
      <c r="R17" s="935"/>
      <c r="S17" s="935"/>
      <c r="T17" s="935"/>
      <c r="U17" s="66">
        <v>0</v>
      </c>
      <c r="V17" s="256"/>
    </row>
    <row r="18" spans="1:22" s="44" customFormat="1" ht="18.75" customHeight="1">
      <c r="A18" s="261" t="s">
        <v>154</v>
      </c>
      <c r="B18" s="934"/>
      <c r="C18" s="1542"/>
      <c r="D18" s="1523"/>
      <c r="E18" s="1542"/>
      <c r="F18" s="256"/>
      <c r="G18" s="1542"/>
      <c r="H18" s="935"/>
      <c r="I18" s="935"/>
      <c r="J18" s="935"/>
      <c r="K18" s="935"/>
      <c r="L18" s="935"/>
      <c r="M18" s="935"/>
      <c r="N18" s="935"/>
      <c r="O18" s="935"/>
      <c r="P18" s="935"/>
      <c r="Q18" s="935"/>
      <c r="R18" s="935"/>
      <c r="S18" s="935"/>
      <c r="T18" s="935"/>
      <c r="U18" s="66">
        <v>0</v>
      </c>
      <c r="V18" s="256"/>
    </row>
    <row r="19" spans="1:22" s="44" customFormat="1" ht="18.75" customHeight="1">
      <c r="A19" s="261" t="s">
        <v>157</v>
      </c>
      <c r="B19" s="934"/>
      <c r="C19" s="1542"/>
      <c r="D19" s="1523"/>
      <c r="E19" s="1542"/>
      <c r="F19" s="256"/>
      <c r="G19" s="1542"/>
      <c r="H19" s="935"/>
      <c r="I19" s="935"/>
      <c r="J19" s="935"/>
      <c r="K19" s="935"/>
      <c r="L19" s="935"/>
      <c r="M19" s="935"/>
      <c r="N19" s="935"/>
      <c r="O19" s="935"/>
      <c r="P19" s="935"/>
      <c r="Q19" s="935"/>
      <c r="R19" s="935"/>
      <c r="S19" s="935"/>
      <c r="T19" s="935"/>
      <c r="U19" s="66">
        <v>0</v>
      </c>
      <c r="V19" s="256"/>
    </row>
    <row r="20" spans="1:22" s="44" customFormat="1" ht="18.75" customHeight="1">
      <c r="A20" s="261" t="s">
        <v>213</v>
      </c>
      <c r="B20" s="934"/>
      <c r="C20" s="1542"/>
      <c r="D20" s="1523"/>
      <c r="E20" s="1542"/>
      <c r="F20" s="256"/>
      <c r="G20" s="1542"/>
      <c r="H20" s="935"/>
      <c r="I20" s="935"/>
      <c r="J20" s="935"/>
      <c r="K20" s="935"/>
      <c r="L20" s="935"/>
      <c r="M20" s="935"/>
      <c r="N20" s="935"/>
      <c r="O20" s="935"/>
      <c r="P20" s="935"/>
      <c r="Q20" s="935"/>
      <c r="R20" s="935"/>
      <c r="S20" s="935"/>
      <c r="T20" s="935"/>
      <c r="U20" s="66">
        <v>0</v>
      </c>
      <c r="V20" s="256"/>
    </row>
    <row r="21" spans="1:22" s="44" customFormat="1" ht="18.75" customHeight="1">
      <c r="A21" s="261" t="s">
        <v>215</v>
      </c>
      <c r="B21" s="934"/>
      <c r="C21" s="1542"/>
      <c r="D21" s="1523"/>
      <c r="E21" s="1542"/>
      <c r="F21" s="256"/>
      <c r="G21" s="1542"/>
      <c r="H21" s="935"/>
      <c r="I21" s="935"/>
      <c r="J21" s="935"/>
      <c r="K21" s="935"/>
      <c r="L21" s="935"/>
      <c r="M21" s="935"/>
      <c r="N21" s="935"/>
      <c r="O21" s="935"/>
      <c r="P21" s="935"/>
      <c r="Q21" s="935"/>
      <c r="R21" s="935"/>
      <c r="S21" s="935"/>
      <c r="T21" s="935"/>
      <c r="U21" s="66">
        <v>0</v>
      </c>
      <c r="V21" s="256"/>
    </row>
    <row r="22" spans="1:22" s="44" customFormat="1" ht="16.5" customHeight="1">
      <c r="A22" s="261" t="s">
        <v>217</v>
      </c>
      <c r="B22" s="934"/>
      <c r="C22" s="1542"/>
      <c r="D22" s="1523"/>
      <c r="E22" s="1542"/>
      <c r="F22" s="256"/>
      <c r="G22" s="1542"/>
      <c r="H22" s="935"/>
      <c r="I22" s="935"/>
      <c r="J22" s="935"/>
      <c r="K22" s="935"/>
      <c r="L22" s="935"/>
      <c r="M22" s="935"/>
      <c r="N22" s="935"/>
      <c r="O22" s="935"/>
      <c r="P22" s="935"/>
      <c r="Q22" s="935"/>
      <c r="R22" s="935"/>
      <c r="S22" s="935"/>
      <c r="T22" s="935"/>
      <c r="U22" s="66">
        <v>0</v>
      </c>
      <c r="V22" s="256"/>
    </row>
    <row r="23" spans="1:22" s="44" customFormat="1" ht="18.75" customHeight="1">
      <c r="A23" s="261" t="s">
        <v>219</v>
      </c>
      <c r="B23" s="934"/>
      <c r="C23" s="1542"/>
      <c r="D23" s="1523"/>
      <c r="E23" s="1542"/>
      <c r="F23" s="936"/>
      <c r="G23" s="1542"/>
      <c r="H23" s="935"/>
      <c r="I23" s="935"/>
      <c r="J23" s="935"/>
      <c r="K23" s="935"/>
      <c r="L23" s="935"/>
      <c r="M23" s="935"/>
      <c r="N23" s="935"/>
      <c r="O23" s="935"/>
      <c r="P23" s="935"/>
      <c r="Q23" s="935"/>
      <c r="R23" s="935"/>
      <c r="S23" s="935"/>
      <c r="T23" s="935"/>
      <c r="U23" s="66">
        <v>0</v>
      </c>
      <c r="V23" s="256"/>
    </row>
    <row r="24" spans="1:22" s="44" customFormat="1" ht="18.75" customHeight="1">
      <c r="A24" s="261" t="s">
        <v>282</v>
      </c>
      <c r="B24" s="934"/>
      <c r="C24" s="1542"/>
      <c r="D24" s="1523"/>
      <c r="E24" s="1542"/>
      <c r="F24" s="936"/>
      <c r="G24" s="1542"/>
      <c r="H24" s="935"/>
      <c r="I24" s="935"/>
      <c r="J24" s="935"/>
      <c r="K24" s="935"/>
      <c r="L24" s="935"/>
      <c r="M24" s="935"/>
      <c r="N24" s="935"/>
      <c r="O24" s="935"/>
      <c r="P24" s="935"/>
      <c r="Q24" s="935"/>
      <c r="R24" s="935"/>
      <c r="S24" s="935"/>
      <c r="T24" s="935"/>
      <c r="U24" s="66">
        <v>0</v>
      </c>
      <c r="V24" s="256"/>
    </row>
    <row r="25" spans="1:22" s="44" customFormat="1" ht="18.75" customHeight="1">
      <c r="A25" s="261" t="s">
        <v>286</v>
      </c>
      <c r="B25" s="934"/>
      <c r="C25" s="1542"/>
      <c r="D25" s="1523"/>
      <c r="E25" s="1542"/>
      <c r="F25" s="936"/>
      <c r="G25" s="1542"/>
      <c r="H25" s="935"/>
      <c r="I25" s="935"/>
      <c r="J25" s="935"/>
      <c r="K25" s="935"/>
      <c r="L25" s="935"/>
      <c r="M25" s="935"/>
      <c r="N25" s="935"/>
      <c r="O25" s="935"/>
      <c r="P25" s="935"/>
      <c r="Q25" s="935"/>
      <c r="R25" s="935"/>
      <c r="S25" s="935"/>
      <c r="T25" s="935"/>
      <c r="U25" s="66">
        <v>0</v>
      </c>
      <c r="V25" s="256"/>
    </row>
    <row r="26" spans="1:22" s="44" customFormat="1" ht="18.600000000000001" customHeight="1">
      <c r="A26" s="257" t="s">
        <v>126</v>
      </c>
      <c r="B26" s="260"/>
      <c r="C26" s="255"/>
      <c r="D26" s="1524"/>
      <c r="E26" s="255"/>
      <c r="F26" s="260"/>
      <c r="G26" s="255"/>
      <c r="H26" s="780"/>
      <c r="I26" s="780"/>
      <c r="J26" s="780"/>
      <c r="K26" s="780"/>
      <c r="L26" s="780"/>
      <c r="M26" s="780"/>
      <c r="N26" s="780"/>
      <c r="O26" s="780"/>
      <c r="P26" s="780"/>
      <c r="Q26" s="780"/>
      <c r="R26" s="780"/>
      <c r="S26" s="780"/>
      <c r="T26" s="780"/>
      <c r="U26" s="864"/>
      <c r="V26" s="260"/>
    </row>
    <row r="27" spans="1:22" s="44" customFormat="1" ht="18.75" customHeight="1">
      <c r="A27" s="72">
        <v>2</v>
      </c>
      <c r="B27" s="255"/>
      <c r="C27" s="255"/>
      <c r="D27" s="255" t="s">
        <v>1542</v>
      </c>
      <c r="E27" s="255"/>
      <c r="F27" s="261" t="s">
        <v>621</v>
      </c>
      <c r="G27" s="255"/>
      <c r="H27" s="262">
        <f>SUM(H16:H26)</f>
        <v>0</v>
      </c>
      <c r="I27" s="262">
        <f t="shared" ref="I27:T27" si="0">SUM(I16:I26)</f>
        <v>0</v>
      </c>
      <c r="J27" s="262">
        <f t="shared" si="0"/>
        <v>0</v>
      </c>
      <c r="K27" s="262">
        <f t="shared" si="0"/>
        <v>0</v>
      </c>
      <c r="L27" s="262">
        <f t="shared" si="0"/>
        <v>0</v>
      </c>
      <c r="M27" s="262">
        <f t="shared" si="0"/>
        <v>0</v>
      </c>
      <c r="N27" s="262">
        <f t="shared" si="0"/>
        <v>0</v>
      </c>
      <c r="O27" s="262">
        <f t="shared" si="0"/>
        <v>0</v>
      </c>
      <c r="P27" s="262">
        <f t="shared" si="0"/>
        <v>0</v>
      </c>
      <c r="Q27" s="262">
        <f t="shared" si="0"/>
        <v>0</v>
      </c>
      <c r="R27" s="262">
        <f t="shared" si="0"/>
        <v>0</v>
      </c>
      <c r="S27" s="262">
        <f t="shared" si="0"/>
        <v>0</v>
      </c>
      <c r="T27" s="262">
        <f t="shared" si="0"/>
        <v>0</v>
      </c>
      <c r="U27" s="262">
        <f>SUM(U16:U26)</f>
        <v>0</v>
      </c>
      <c r="V27" s="255" t="s">
        <v>1543</v>
      </c>
    </row>
    <row r="28" spans="1:22" s="44" customFormat="1" ht="15.75">
      <c r="A28" s="72"/>
      <c r="H28" s="43"/>
      <c r="I28" s="43"/>
      <c r="J28" s="43"/>
      <c r="K28" s="43"/>
      <c r="L28" s="43"/>
      <c r="M28" s="43"/>
      <c r="N28" s="43"/>
      <c r="O28" s="43"/>
      <c r="P28" s="43"/>
      <c r="Q28" s="43"/>
      <c r="R28" s="43"/>
      <c r="S28" s="43"/>
      <c r="T28" s="43"/>
    </row>
    <row r="29" spans="1:22" s="44" customFormat="1" ht="15.75">
      <c r="A29" s="72"/>
      <c r="H29" s="43"/>
      <c r="I29" s="43"/>
      <c r="J29" s="43"/>
      <c r="K29" s="43"/>
      <c r="L29" s="43"/>
      <c r="M29" s="43"/>
      <c r="N29" s="43"/>
      <c r="O29" s="43"/>
      <c r="P29" s="43"/>
      <c r="Q29" s="43"/>
      <c r="R29" s="43"/>
      <c r="S29" s="43"/>
      <c r="T29" s="43"/>
    </row>
    <row r="30" spans="1:22" s="44" customFormat="1" ht="15.75">
      <c r="A30" s="72">
        <v>3</v>
      </c>
      <c r="B30" s="44" t="s">
        <v>1544</v>
      </c>
      <c r="H30" s="529">
        <f>H27-H31-H32</f>
        <v>0</v>
      </c>
      <c r="I30" s="529">
        <f t="shared" ref="I30:T30" si="1">I27-I31-I32</f>
        <v>0</v>
      </c>
      <c r="J30" s="529">
        <f t="shared" si="1"/>
        <v>0</v>
      </c>
      <c r="K30" s="529">
        <f t="shared" si="1"/>
        <v>0</v>
      </c>
      <c r="L30" s="529">
        <f t="shared" si="1"/>
        <v>0</v>
      </c>
      <c r="M30" s="529">
        <f t="shared" si="1"/>
        <v>0</v>
      </c>
      <c r="N30" s="529">
        <f t="shared" si="1"/>
        <v>0</v>
      </c>
      <c r="O30" s="529">
        <f t="shared" si="1"/>
        <v>0</v>
      </c>
      <c r="P30" s="529">
        <f t="shared" si="1"/>
        <v>0</v>
      </c>
      <c r="Q30" s="529">
        <f t="shared" si="1"/>
        <v>0</v>
      </c>
      <c r="R30" s="529">
        <f t="shared" si="1"/>
        <v>0</v>
      </c>
      <c r="S30" s="529">
        <f t="shared" si="1"/>
        <v>0</v>
      </c>
      <c r="T30" s="529">
        <f t="shared" si="1"/>
        <v>0</v>
      </c>
      <c r="U30" s="529">
        <f>U27-U31-U32</f>
        <v>0</v>
      </c>
    </row>
    <row r="31" spans="1:22" s="44" customFormat="1" ht="15.75">
      <c r="A31" s="72">
        <v>4</v>
      </c>
      <c r="B31" s="44" t="s">
        <v>1545</v>
      </c>
      <c r="H31" s="529">
        <f>H20</f>
        <v>0</v>
      </c>
      <c r="I31" s="529">
        <f t="shared" ref="I31:T31" si="2">I20</f>
        <v>0</v>
      </c>
      <c r="J31" s="529">
        <f t="shared" si="2"/>
        <v>0</v>
      </c>
      <c r="K31" s="529">
        <f t="shared" si="2"/>
        <v>0</v>
      </c>
      <c r="L31" s="529">
        <f t="shared" si="2"/>
        <v>0</v>
      </c>
      <c r="M31" s="529">
        <f t="shared" si="2"/>
        <v>0</v>
      </c>
      <c r="N31" s="529">
        <f t="shared" si="2"/>
        <v>0</v>
      </c>
      <c r="O31" s="529">
        <f t="shared" si="2"/>
        <v>0</v>
      </c>
      <c r="P31" s="529">
        <f t="shared" si="2"/>
        <v>0</v>
      </c>
      <c r="Q31" s="529">
        <f t="shared" si="2"/>
        <v>0</v>
      </c>
      <c r="R31" s="529">
        <f t="shared" si="2"/>
        <v>0</v>
      </c>
      <c r="S31" s="529">
        <f t="shared" si="2"/>
        <v>0</v>
      </c>
      <c r="T31" s="529">
        <f t="shared" si="2"/>
        <v>0</v>
      </c>
      <c r="U31" s="529">
        <f>U20</f>
        <v>0</v>
      </c>
    </row>
    <row r="32" spans="1:22" s="44" customFormat="1" ht="15.75">
      <c r="A32" s="72">
        <v>5</v>
      </c>
      <c r="B32" s="44" t="s">
        <v>1546</v>
      </c>
      <c r="H32" s="529">
        <f>SUM(H23:H25)</f>
        <v>0</v>
      </c>
      <c r="I32" s="529">
        <f t="shared" ref="I32:T32" si="3">SUM(I23:I25)</f>
        <v>0</v>
      </c>
      <c r="J32" s="529">
        <f t="shared" si="3"/>
        <v>0</v>
      </c>
      <c r="K32" s="529">
        <f t="shared" si="3"/>
        <v>0</v>
      </c>
      <c r="L32" s="529">
        <f t="shared" si="3"/>
        <v>0</v>
      </c>
      <c r="M32" s="529">
        <f t="shared" si="3"/>
        <v>0</v>
      </c>
      <c r="N32" s="529">
        <f t="shared" si="3"/>
        <v>0</v>
      </c>
      <c r="O32" s="529">
        <f t="shared" si="3"/>
        <v>0</v>
      </c>
      <c r="P32" s="529">
        <f t="shared" si="3"/>
        <v>0</v>
      </c>
      <c r="Q32" s="529">
        <f t="shared" si="3"/>
        <v>0</v>
      </c>
      <c r="R32" s="529">
        <f t="shared" si="3"/>
        <v>0</v>
      </c>
      <c r="S32" s="529">
        <f t="shared" si="3"/>
        <v>0</v>
      </c>
      <c r="T32" s="529">
        <f t="shared" si="3"/>
        <v>0</v>
      </c>
      <c r="U32" s="529">
        <f>SUM(U23:U25)</f>
        <v>0</v>
      </c>
    </row>
    <row r="33" spans="1:22" s="44" customFormat="1" ht="15.75">
      <c r="A33" s="83" t="s">
        <v>126</v>
      </c>
      <c r="B33" s="84"/>
      <c r="C33" s="84"/>
      <c r="D33" s="84"/>
      <c r="E33" s="84"/>
      <c r="F33" s="84"/>
      <c r="G33" s="84"/>
      <c r="H33" s="529"/>
      <c r="I33" s="529"/>
      <c r="J33" s="529"/>
      <c r="K33" s="529"/>
      <c r="L33" s="529"/>
      <c r="M33" s="529"/>
      <c r="N33" s="529"/>
      <c r="O33" s="529"/>
      <c r="P33" s="529"/>
      <c r="Q33" s="529"/>
      <c r="R33" s="529"/>
      <c r="S33" s="529"/>
      <c r="T33" s="529"/>
      <c r="U33" s="529"/>
    </row>
    <row r="34" spans="1:22" s="10" customFormat="1" ht="15.75">
      <c r="A34" s="13"/>
      <c r="B34" s="1062" t="s">
        <v>370</v>
      </c>
      <c r="T34" s="831"/>
    </row>
    <row r="35" spans="1:22" s="10" customFormat="1" ht="15.75">
      <c r="A35" s="13"/>
      <c r="B35" s="1327" t="s">
        <v>253</v>
      </c>
      <c r="C35" s="1326" t="s">
        <v>1907</v>
      </c>
      <c r="D35" s="903"/>
      <c r="E35" s="903"/>
      <c r="F35" s="903"/>
      <c r="G35" s="903"/>
      <c r="H35" s="903"/>
      <c r="I35" s="903"/>
      <c r="J35" s="903"/>
      <c r="K35" s="903"/>
      <c r="L35" s="903"/>
      <c r="M35" s="903"/>
      <c r="N35" s="903"/>
      <c r="O35" s="903"/>
      <c r="P35" s="903"/>
      <c r="Q35" s="903"/>
      <c r="R35" s="903"/>
      <c r="S35" s="903"/>
      <c r="T35" s="904"/>
      <c r="U35" s="903"/>
      <c r="V35" s="903"/>
    </row>
    <row r="36" spans="1:22" s="17" customFormat="1" ht="15.75">
      <c r="A36" s="13"/>
      <c r="B36" s="903"/>
      <c r="C36" s="1326" t="s">
        <v>126</v>
      </c>
      <c r="D36" s="903"/>
      <c r="E36" s="903"/>
      <c r="F36" s="903"/>
      <c r="G36" s="903"/>
      <c r="H36" s="903"/>
      <c r="I36" s="903"/>
      <c r="J36" s="903"/>
      <c r="K36" s="903"/>
      <c r="L36" s="903"/>
      <c r="M36" s="903"/>
      <c r="N36" s="903"/>
      <c r="O36" s="903"/>
      <c r="P36" s="903"/>
      <c r="Q36" s="903"/>
      <c r="R36" s="903"/>
      <c r="S36" s="903"/>
      <c r="T36" s="904"/>
      <c r="U36" s="1328"/>
      <c r="V36" s="1328"/>
    </row>
    <row r="37" spans="1:22" s="44" customFormat="1" ht="15.75">
      <c r="A37" s="1144"/>
    </row>
    <row r="38" spans="1:22" s="44" customFormat="1" ht="15.75">
      <c r="A38" s="1144"/>
    </row>
  </sheetData>
  <customSheetViews>
    <customSheetView guid="{B321D76C-CDE5-48BB-9CDE-80FF97D58FCF}" scale="70" showPageBreaks="1" fitToPage="1" printArea="1" view="pageBreakPreview">
      <selection activeCell="D33" sqref="D33"/>
      <colBreaks count="1" manualBreakCount="1">
        <brk id="11" max="29" man="1"/>
      </colBreaks>
      <pageMargins left="0" right="0" top="0" bottom="0" header="0" footer="0"/>
      <printOptions horizontalCentered="1"/>
      <pageSetup scale="82" orientation="landscape" r:id="rId1"/>
    </customSheetView>
    <customSheetView guid="{343BF296-013A-41F5-BDAB-AD6220EA7F78}" scale="70" showPageBreaks="1" fitToPage="1" printArea="1" view="pageBreakPreview">
      <selection activeCell="D33" sqref="D33"/>
      <colBreaks count="1" manualBreakCount="1">
        <brk id="11" max="29" man="1"/>
      </colBreaks>
      <pageMargins left="0" right="0" top="0" bottom="0" header="0" footer="0"/>
      <printOptions horizontalCentered="1"/>
      <pageSetup scale="82" orientation="landscape" r:id="rId2"/>
    </customSheetView>
  </customSheetViews>
  <mergeCells count="6">
    <mergeCell ref="U13:U14"/>
    <mergeCell ref="K4:R4"/>
    <mergeCell ref="K5:R5"/>
    <mergeCell ref="K6:R6"/>
    <mergeCell ref="K8:R8"/>
    <mergeCell ref="K9:R9"/>
  </mergeCells>
  <phoneticPr fontId="106" type="noConversion"/>
  <printOptions horizontalCentered="1"/>
  <pageMargins left="0.7" right="0.7" top="0.75" bottom="0.75" header="0.3" footer="0.3"/>
  <pageSetup scale="37" orientation="landscape" r:id="rId3"/>
  <ignoredErrors>
    <ignoredError sqref="B15:V15" numberStoredAsText="1"/>
  </ignoredErrors>
  <drawing r:id="rId4"/>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8">
    <tabColor rgb="FF0070C0"/>
    <pageSetUpPr fitToPage="1"/>
  </sheetPr>
  <dimension ref="A1:Q26"/>
  <sheetViews>
    <sheetView view="pageBreakPreview" zoomScale="70" zoomScaleNormal="100" zoomScaleSheetLayoutView="70" workbookViewId="0">
      <selection activeCell="N41" sqref="N41"/>
    </sheetView>
  </sheetViews>
  <sheetFormatPr defaultColWidth="9" defaultRowHeight="12.75"/>
  <cols>
    <col min="1" max="1" width="5.125" style="231" customWidth="1"/>
    <col min="2" max="2" width="2" style="46" customWidth="1"/>
    <col min="3" max="3" width="14.75" style="46" customWidth="1"/>
    <col min="4" max="17" width="15.375" style="46" customWidth="1"/>
    <col min="18" max="16384" width="9" style="46"/>
  </cols>
  <sheetData>
    <row r="1" spans="1:17" s="225" customFormat="1" ht="15.75">
      <c r="A1" s="1144"/>
      <c r="D1" s="224"/>
      <c r="E1" s="224"/>
      <c r="L1" s="250"/>
      <c r="P1" s="251"/>
    </row>
    <row r="2" spans="1:17" s="229" customFormat="1">
      <c r="A2" s="924"/>
    </row>
    <row r="3" spans="1:17" s="229" customFormat="1" ht="18">
      <c r="A3" s="1154"/>
      <c r="B3" s="228"/>
      <c r="C3" s="228"/>
      <c r="D3" s="227"/>
      <c r="E3" s="227"/>
      <c r="F3" s="228"/>
      <c r="G3" s="228"/>
      <c r="H3" s="228"/>
      <c r="I3" s="228"/>
      <c r="J3" s="228"/>
      <c r="K3" s="228"/>
      <c r="L3" s="228"/>
      <c r="M3" s="228"/>
      <c r="N3" s="228"/>
      <c r="O3" s="228"/>
      <c r="P3" s="1154"/>
    </row>
    <row r="4" spans="1:17" s="229" customFormat="1" ht="18">
      <c r="A4" s="924"/>
      <c r="G4" s="1671" t="s">
        <v>255</v>
      </c>
      <c r="H4" s="1671"/>
      <c r="I4" s="1671"/>
      <c r="J4" s="1671"/>
      <c r="K4" s="1671"/>
      <c r="L4" s="1671"/>
      <c r="M4" s="226"/>
      <c r="N4" s="226"/>
      <c r="O4" s="226"/>
      <c r="P4" s="226"/>
    </row>
    <row r="5" spans="1:17" s="229" customFormat="1" ht="18">
      <c r="A5" s="924"/>
      <c r="G5" s="1671" t="s">
        <v>88</v>
      </c>
      <c r="H5" s="1671"/>
      <c r="I5" s="1671"/>
      <c r="J5" s="1671"/>
      <c r="K5" s="1671"/>
      <c r="L5" s="1671"/>
      <c r="M5" s="226"/>
      <c r="N5" s="226"/>
      <c r="O5" s="226"/>
      <c r="P5" s="226"/>
    </row>
    <row r="6" spans="1:17" s="229" customFormat="1" ht="18">
      <c r="A6" s="924"/>
      <c r="G6" s="1672" t="str">
        <f>SUMMARY!A7</f>
        <v>YEAR ENDING DECEMBER 31, ____</v>
      </c>
      <c r="H6" s="1672"/>
      <c r="I6" s="1672"/>
      <c r="J6" s="1672"/>
      <c r="K6" s="1672"/>
      <c r="L6" s="1672"/>
      <c r="M6" s="226"/>
      <c r="N6" s="226"/>
      <c r="O6" s="226"/>
      <c r="P6" s="226"/>
    </row>
    <row r="7" spans="1:17" s="229" customFormat="1" ht="12" customHeight="1">
      <c r="A7" s="924"/>
      <c r="G7" s="228"/>
      <c r="H7" s="228"/>
      <c r="I7" s="228"/>
      <c r="J7" s="230"/>
      <c r="K7" s="230"/>
      <c r="L7" s="228"/>
      <c r="M7" s="228"/>
      <c r="N7" s="228"/>
      <c r="O7" s="228"/>
      <c r="P7" s="228"/>
    </row>
    <row r="8" spans="1:17" s="229" customFormat="1" ht="18">
      <c r="A8" s="924"/>
      <c r="G8" s="1671" t="s">
        <v>1547</v>
      </c>
      <c r="H8" s="1671"/>
      <c r="I8" s="1671"/>
      <c r="J8" s="1671"/>
      <c r="K8" s="1671"/>
      <c r="L8" s="1671"/>
      <c r="M8" s="226"/>
      <c r="N8" s="226"/>
      <c r="O8" s="226"/>
      <c r="P8" s="226"/>
    </row>
    <row r="9" spans="1:17" s="229" customFormat="1" ht="18">
      <c r="A9" s="924"/>
      <c r="G9" s="1671" t="s">
        <v>66</v>
      </c>
      <c r="H9" s="1671"/>
      <c r="I9" s="1671"/>
      <c r="J9" s="1671"/>
      <c r="K9" s="1671"/>
      <c r="L9" s="1671"/>
      <c r="M9" s="226"/>
      <c r="N9" s="226"/>
      <c r="O9" s="226"/>
      <c r="P9" s="226"/>
    </row>
    <row r="12" spans="1:17" s="44" customFormat="1" ht="15" customHeight="1">
      <c r="A12" s="1685" t="s">
        <v>1548</v>
      </c>
      <c r="B12" s="1685"/>
      <c r="C12" s="1685"/>
      <c r="D12" s="1685"/>
      <c r="E12" s="1685"/>
      <c r="F12" s="1685"/>
      <c r="G12" s="1685"/>
      <c r="H12" s="1685"/>
      <c r="I12" s="1685"/>
      <c r="J12" s="1685"/>
      <c r="K12" s="1685"/>
      <c r="L12" s="1685"/>
      <c r="M12" s="1685"/>
      <c r="N12" s="1685"/>
      <c r="O12" s="1685"/>
      <c r="P12" s="1685"/>
      <c r="Q12" s="1685"/>
    </row>
    <row r="13" spans="1:17" s="44" customFormat="1" ht="15.75">
      <c r="A13" s="72"/>
      <c r="C13" s="1043"/>
    </row>
    <row r="14" spans="1:17" s="44" customFormat="1" ht="15.75">
      <c r="A14" s="1144" t="s">
        <v>536</v>
      </c>
      <c r="D14" s="1202" t="s">
        <v>1931</v>
      </c>
      <c r="E14" s="1202" t="s">
        <v>1931</v>
      </c>
      <c r="F14" s="1202" t="s">
        <v>1931</v>
      </c>
      <c r="G14" s="1202" t="s">
        <v>1931</v>
      </c>
      <c r="H14" s="1202" t="s">
        <v>1931</v>
      </c>
      <c r="I14" s="1202" t="s">
        <v>1931</v>
      </c>
      <c r="J14" s="1202" t="s">
        <v>1931</v>
      </c>
      <c r="K14" s="1202" t="s">
        <v>1931</v>
      </c>
      <c r="L14" s="1202" t="s">
        <v>1931</v>
      </c>
      <c r="M14" s="1202" t="s">
        <v>1931</v>
      </c>
      <c r="N14" s="1202" t="s">
        <v>1931</v>
      </c>
      <c r="O14" s="1202" t="s">
        <v>1931</v>
      </c>
      <c r="P14" s="1202" t="s">
        <v>1931</v>
      </c>
      <c r="Q14" s="1680" t="s">
        <v>326</v>
      </c>
    </row>
    <row r="15" spans="1:17" s="44" customFormat="1" ht="15.75">
      <c r="A15" s="1144" t="s">
        <v>1882</v>
      </c>
      <c r="D15" s="1158" t="s">
        <v>700</v>
      </c>
      <c r="E15" s="1158" t="s">
        <v>689</v>
      </c>
      <c r="F15" s="1158" t="s">
        <v>690</v>
      </c>
      <c r="G15" s="1158" t="s">
        <v>691</v>
      </c>
      <c r="H15" s="1158" t="s">
        <v>692</v>
      </c>
      <c r="I15" s="1158" t="s">
        <v>693</v>
      </c>
      <c r="J15" s="1158" t="s">
        <v>694</v>
      </c>
      <c r="K15" s="1158" t="s">
        <v>695</v>
      </c>
      <c r="L15" s="1158" t="s">
        <v>696</v>
      </c>
      <c r="M15" s="1158" t="s">
        <v>697</v>
      </c>
      <c r="N15" s="1158" t="s">
        <v>698</v>
      </c>
      <c r="O15" s="1158" t="s">
        <v>699</v>
      </c>
      <c r="P15" s="1158" t="s">
        <v>700</v>
      </c>
      <c r="Q15" s="1680"/>
    </row>
    <row r="16" spans="1:17" s="44" customFormat="1" ht="15.75" thickBot="1">
      <c r="A16" s="1289"/>
      <c r="B16" s="1289"/>
      <c r="C16" s="1289" t="s">
        <v>335</v>
      </c>
      <c r="D16" s="1289" t="s">
        <v>336</v>
      </c>
      <c r="E16" s="1289" t="s">
        <v>337</v>
      </c>
      <c r="F16" s="1289" t="s">
        <v>260</v>
      </c>
      <c r="G16" s="1289" t="s">
        <v>142</v>
      </c>
      <c r="H16" s="1289" t="s">
        <v>143</v>
      </c>
      <c r="I16" s="1289" t="s">
        <v>207</v>
      </c>
      <c r="J16" s="1289" t="s">
        <v>208</v>
      </c>
      <c r="K16" s="1289" t="s">
        <v>650</v>
      </c>
      <c r="L16" s="1289" t="s">
        <v>651</v>
      </c>
      <c r="M16" s="1289" t="s">
        <v>824</v>
      </c>
      <c r="N16" s="1289" t="s">
        <v>825</v>
      </c>
      <c r="O16" s="1289" t="s">
        <v>826</v>
      </c>
      <c r="P16" s="1289" t="s">
        <v>560</v>
      </c>
      <c r="Q16" s="1289" t="s">
        <v>562</v>
      </c>
    </row>
    <row r="17" spans="1:17" s="44" customFormat="1" ht="15.75">
      <c r="A17" s="72">
        <v>1</v>
      </c>
      <c r="C17" s="1044" t="s">
        <v>1549</v>
      </c>
      <c r="D17" s="1045"/>
      <c r="E17" s="1045"/>
      <c r="F17" s="1045"/>
      <c r="G17" s="1045"/>
      <c r="H17" s="1045"/>
      <c r="I17" s="1045"/>
      <c r="J17" s="1045"/>
      <c r="K17" s="1045"/>
      <c r="L17" s="1045"/>
      <c r="M17" s="1045"/>
      <c r="N17" s="1045"/>
      <c r="O17" s="1045"/>
      <c r="P17" s="1045"/>
      <c r="Q17" s="1046">
        <v>0</v>
      </c>
    </row>
    <row r="18" spans="1:17" s="44" customFormat="1" ht="15.75">
      <c r="A18" s="72">
        <v>2</v>
      </c>
      <c r="C18" s="1044" t="s">
        <v>1550</v>
      </c>
      <c r="D18" s="1045"/>
      <c r="E18" s="1045"/>
      <c r="F18" s="1045"/>
      <c r="G18" s="1045"/>
      <c r="H18" s="1045"/>
      <c r="I18" s="1045"/>
      <c r="J18" s="1045"/>
      <c r="K18" s="1045"/>
      <c r="L18" s="1045"/>
      <c r="M18" s="1045"/>
      <c r="N18" s="1045"/>
      <c r="O18" s="1045"/>
      <c r="P18" s="1045"/>
      <c r="Q18" s="1046">
        <v>0</v>
      </c>
    </row>
    <row r="19" spans="1:17" s="44" customFormat="1" ht="15.75">
      <c r="A19" s="72">
        <v>3</v>
      </c>
      <c r="C19" s="1044" t="s">
        <v>1551</v>
      </c>
      <c r="D19" s="1045"/>
      <c r="E19" s="1045"/>
      <c r="F19" s="1045"/>
      <c r="G19" s="1045"/>
      <c r="H19" s="1045"/>
      <c r="I19" s="1045"/>
      <c r="J19" s="1045"/>
      <c r="K19" s="1045"/>
      <c r="L19" s="1045"/>
      <c r="M19" s="1045"/>
      <c r="N19" s="1045"/>
      <c r="O19" s="1045"/>
      <c r="P19" s="1045"/>
      <c r="Q19" s="1046">
        <v>0</v>
      </c>
    </row>
    <row r="20" spans="1:17" s="44" customFormat="1" ht="15.75">
      <c r="A20" s="72">
        <v>4</v>
      </c>
      <c r="C20" s="1043" t="s">
        <v>137</v>
      </c>
      <c r="D20" s="1046">
        <f t="shared" ref="D20:Q20" si="0">SUM(D17:D19)</f>
        <v>0</v>
      </c>
      <c r="E20" s="1046">
        <f t="shared" si="0"/>
        <v>0</v>
      </c>
      <c r="F20" s="1046">
        <f t="shared" si="0"/>
        <v>0</v>
      </c>
      <c r="G20" s="1046">
        <f t="shared" si="0"/>
        <v>0</v>
      </c>
      <c r="H20" s="1046">
        <f t="shared" si="0"/>
        <v>0</v>
      </c>
      <c r="I20" s="1046">
        <f t="shared" si="0"/>
        <v>0</v>
      </c>
      <c r="J20" s="1046">
        <f t="shared" si="0"/>
        <v>0</v>
      </c>
      <c r="K20" s="1046">
        <f t="shared" si="0"/>
        <v>0</v>
      </c>
      <c r="L20" s="1046">
        <f t="shared" si="0"/>
        <v>0</v>
      </c>
      <c r="M20" s="1046">
        <f t="shared" si="0"/>
        <v>0</v>
      </c>
      <c r="N20" s="1046">
        <f t="shared" si="0"/>
        <v>0</v>
      </c>
      <c r="O20" s="1046">
        <f t="shared" si="0"/>
        <v>0</v>
      </c>
      <c r="P20" s="1046">
        <f t="shared" si="0"/>
        <v>0</v>
      </c>
      <c r="Q20" s="1046">
        <f t="shared" si="0"/>
        <v>0</v>
      </c>
    </row>
    <row r="21" spans="1:17" s="44" customFormat="1" ht="15.75">
      <c r="A21" s="72"/>
      <c r="C21" s="1043"/>
      <c r="D21" s="1046"/>
      <c r="E21" s="1046"/>
      <c r="F21" s="1046"/>
      <c r="G21" s="1046"/>
      <c r="H21" s="1046"/>
      <c r="I21" s="1046"/>
      <c r="J21" s="1046"/>
      <c r="K21" s="1046"/>
      <c r="L21" s="1046"/>
      <c r="M21" s="1046"/>
      <c r="N21" s="1046"/>
      <c r="O21" s="1046"/>
      <c r="P21" s="1046"/>
      <c r="Q21" s="72"/>
    </row>
    <row r="22" spans="1:17" s="44" customFormat="1" ht="15">
      <c r="A22" s="1035"/>
      <c r="B22" s="1034"/>
      <c r="C22" s="1034"/>
      <c r="D22" s="1047"/>
      <c r="E22" s="1034"/>
      <c r="F22" s="1034"/>
      <c r="G22" s="1034"/>
      <c r="H22" s="1034"/>
      <c r="I22" s="1034"/>
      <c r="J22" s="1034"/>
      <c r="K22" s="1034"/>
      <c r="L22" s="1034"/>
      <c r="M22" s="1034"/>
      <c r="N22" s="1034"/>
      <c r="O22" s="1034"/>
      <c r="P22" s="1034"/>
      <c r="Q22" s="72"/>
    </row>
    <row r="23" spans="1:17" s="44" customFormat="1" ht="12.75" customHeight="1">
      <c r="A23" s="72"/>
      <c r="D23" s="1044"/>
      <c r="Q23" s="72"/>
    </row>
    <row r="24" spans="1:17" s="44" customFormat="1" ht="15.75">
      <c r="A24" s="337" t="s">
        <v>1552</v>
      </c>
      <c r="Q24" s="72"/>
    </row>
    <row r="25" spans="1:17">
      <c r="A25" s="917"/>
      <c r="B25" s="253"/>
      <c r="C25" s="253"/>
      <c r="D25" s="253"/>
      <c r="E25" s="253"/>
      <c r="F25" s="253"/>
      <c r="G25" s="253"/>
      <c r="H25" s="253"/>
      <c r="I25" s="253"/>
      <c r="J25" s="253"/>
      <c r="K25" s="253"/>
      <c r="Q25" s="231"/>
    </row>
    <row r="26" spans="1:17">
      <c r="A26" s="925"/>
      <c r="B26" s="861"/>
      <c r="C26" s="861"/>
      <c r="D26" s="861"/>
      <c r="E26" s="861"/>
      <c r="F26" s="861"/>
    </row>
  </sheetData>
  <customSheetViews>
    <customSheetView guid="{B321D76C-CDE5-48BB-9CDE-80FF97D58FCF}" showPageBreaks="1" printArea="1" view="pageBreakPreview" topLeftCell="A10">
      <selection activeCell="D33" sqref="D33"/>
      <pageMargins left="0" right="0" top="0" bottom="0" header="0" footer="0"/>
      <printOptions horizontalCentered="1"/>
      <pageSetup orientation="portrait" r:id="rId1"/>
    </customSheetView>
    <customSheetView guid="{343BF296-013A-41F5-BDAB-AD6220EA7F78}" showPageBreaks="1" printArea="1" view="pageBreakPreview" topLeftCell="A10">
      <selection activeCell="D33" sqref="D33"/>
      <pageMargins left="0" right="0" top="0" bottom="0" header="0" footer="0"/>
      <printOptions horizontalCentered="1"/>
      <pageSetup orientation="portrait" r:id="rId2"/>
    </customSheetView>
  </customSheetViews>
  <mergeCells count="7">
    <mergeCell ref="Q14:Q15"/>
    <mergeCell ref="G8:L8"/>
    <mergeCell ref="G9:L9"/>
    <mergeCell ref="G4:L4"/>
    <mergeCell ref="G5:L5"/>
    <mergeCell ref="G6:L6"/>
    <mergeCell ref="A12:Q12"/>
  </mergeCells>
  <printOptions horizontalCentered="1"/>
  <pageMargins left="0.25" right="0.25" top="0.75" bottom="0.75" header="0.3" footer="0.3"/>
  <pageSetup scale="57" fitToHeight="0" orientation="landscape" r:id="rId3"/>
  <drawing r:id="rId4"/>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71E0F-67C2-481A-9963-738C66DA9A2F}">
  <sheetPr codeName="Sheet45">
    <tabColor rgb="FF0070C0"/>
    <pageSetUpPr fitToPage="1"/>
  </sheetPr>
  <dimension ref="A1:I51"/>
  <sheetViews>
    <sheetView view="pageBreakPreview" zoomScale="80" zoomScaleNormal="70" zoomScaleSheetLayoutView="80" workbookViewId="0">
      <selection activeCell="I49" sqref="I49"/>
    </sheetView>
  </sheetViews>
  <sheetFormatPr defaultColWidth="8.5" defaultRowHeight="12"/>
  <cols>
    <col min="1" max="1" width="9.5" style="918" customWidth="1"/>
    <col min="2" max="2" width="16" style="33" customWidth="1"/>
    <col min="3" max="3" width="68.75" style="33" customWidth="1"/>
    <col min="4" max="4" width="10.125" style="33" customWidth="1"/>
    <col min="5" max="5" width="36.375" style="33" customWidth="1"/>
    <col min="6" max="7" width="19.375" style="33" customWidth="1"/>
    <col min="8" max="8" width="21.25" style="33" customWidth="1"/>
    <col min="9" max="9" width="19.375" style="33" customWidth="1"/>
    <col min="10" max="16384" width="8.5" style="33"/>
  </cols>
  <sheetData>
    <row r="1" spans="1:9" ht="15.75">
      <c r="A1" s="478"/>
      <c r="B1" s="235"/>
      <c r="C1" s="89"/>
      <c r="D1" s="89"/>
      <c r="E1" s="89"/>
      <c r="F1" s="18"/>
      <c r="G1" s="34"/>
      <c r="H1" s="18"/>
      <c r="I1" s="18"/>
    </row>
    <row r="2" spans="1:9" ht="18">
      <c r="A2" s="926"/>
      <c r="B2" s="236"/>
      <c r="C2" s="237"/>
      <c r="D2" s="238"/>
      <c r="E2" s="237"/>
      <c r="F2" s="35"/>
      <c r="G2" s="35"/>
      <c r="H2" s="36"/>
      <c r="I2" s="36"/>
    </row>
    <row r="3" spans="1:9" ht="18">
      <c r="A3" s="1671" t="s">
        <v>255</v>
      </c>
      <c r="B3" s="1671"/>
      <c r="C3" s="1671"/>
      <c r="D3" s="1671"/>
      <c r="E3" s="1671"/>
      <c r="F3" s="1671"/>
      <c r="G3" s="1671"/>
      <c r="H3" s="1671"/>
      <c r="I3" s="1671"/>
    </row>
    <row r="4" spans="1:9" ht="18">
      <c r="A4" s="1671" t="s">
        <v>88</v>
      </c>
      <c r="B4" s="1671"/>
      <c r="C4" s="1671"/>
      <c r="D4" s="1671"/>
      <c r="E4" s="1671"/>
      <c r="F4" s="1671"/>
      <c r="G4" s="1671"/>
      <c r="H4" s="1671"/>
      <c r="I4" s="1671"/>
    </row>
    <row r="5" spans="1:9" ht="18">
      <c r="A5" s="1686" t="str">
        <f>SUMMARY!A7</f>
        <v>YEAR ENDING DECEMBER 31, ____</v>
      </c>
      <c r="B5" s="1686"/>
      <c r="C5" s="1686"/>
      <c r="D5" s="1686"/>
      <c r="E5" s="1686"/>
      <c r="F5" s="1686"/>
      <c r="G5" s="1686"/>
      <c r="H5" s="1686"/>
      <c r="I5" s="1686"/>
    </row>
    <row r="6" spans="1:9" ht="18">
      <c r="A6" s="239"/>
      <c r="B6" s="239"/>
      <c r="C6" s="239"/>
      <c r="D6" s="239"/>
      <c r="E6" s="239"/>
      <c r="F6" s="239"/>
      <c r="G6" s="239"/>
      <c r="H6" s="239"/>
      <c r="I6" s="239"/>
    </row>
    <row r="7" spans="1:9" ht="18">
      <c r="A7" s="239"/>
      <c r="B7" s="1627" t="s">
        <v>1553</v>
      </c>
      <c r="C7" s="1627"/>
      <c r="D7" s="1627"/>
      <c r="E7" s="1627"/>
      <c r="F7" s="1627"/>
      <c r="G7" s="1627"/>
      <c r="H7" s="1627"/>
      <c r="I7" s="1627"/>
    </row>
    <row r="8" spans="1:9" ht="18">
      <c r="A8" s="926"/>
      <c r="B8" s="1627" t="s">
        <v>1554</v>
      </c>
      <c r="C8" s="1627"/>
      <c r="D8" s="1627"/>
      <c r="E8" s="1627"/>
      <c r="F8" s="1627"/>
      <c r="G8" s="1627"/>
      <c r="H8" s="1627"/>
      <c r="I8" s="1627"/>
    </row>
    <row r="9" spans="1:9" ht="15.75">
      <c r="A9" s="240"/>
      <c r="B9" s="28"/>
      <c r="C9" s="28"/>
      <c r="D9" s="69"/>
      <c r="E9" s="69"/>
      <c r="F9" s="18"/>
      <c r="G9" s="18"/>
      <c r="H9" s="18"/>
      <c r="I9" s="18"/>
    </row>
    <row r="10" spans="1:9" ht="15.75">
      <c r="A10" s="240"/>
      <c r="B10" s="28"/>
      <c r="C10" s="28"/>
      <c r="D10" s="69"/>
      <c r="E10" s="69"/>
      <c r="F10" s="1673" t="s">
        <v>326</v>
      </c>
      <c r="G10" s="1674"/>
      <c r="H10" s="1674"/>
      <c r="I10" s="1675"/>
    </row>
    <row r="11" spans="1:9" ht="16.5" thickBot="1">
      <c r="A11" s="240"/>
      <c r="B11" s="28"/>
      <c r="C11" s="28"/>
      <c r="D11" s="69"/>
      <c r="E11" s="69"/>
      <c r="F11" s="37"/>
      <c r="G11" s="37"/>
      <c r="H11" s="37"/>
      <c r="I11" s="37"/>
    </row>
    <row r="12" spans="1:9" s="918" customFormat="1" ht="31.5">
      <c r="A12" s="240" t="s">
        <v>90</v>
      </c>
      <c r="B12" s="29" t="s">
        <v>1215</v>
      </c>
      <c r="C12" s="29" t="s">
        <v>1216</v>
      </c>
      <c r="D12" s="29" t="s">
        <v>1217</v>
      </c>
      <c r="E12" s="29" t="s">
        <v>1</v>
      </c>
      <c r="F12" s="886" t="s">
        <v>1218</v>
      </c>
      <c r="G12" s="886" t="s">
        <v>1219</v>
      </c>
      <c r="H12" s="886" t="s">
        <v>1555</v>
      </c>
      <c r="I12" s="886" t="s">
        <v>1220</v>
      </c>
    </row>
    <row r="13" spans="1:9" ht="15">
      <c r="A13" s="69"/>
      <c r="B13" s="38" t="s">
        <v>335</v>
      </c>
      <c r="C13" s="38" t="s">
        <v>336</v>
      </c>
      <c r="D13" s="38" t="s">
        <v>337</v>
      </c>
      <c r="E13" s="38" t="s">
        <v>260</v>
      </c>
      <c r="F13" s="38" t="s">
        <v>142</v>
      </c>
      <c r="G13" s="38" t="s">
        <v>143</v>
      </c>
      <c r="H13" s="38" t="s">
        <v>207</v>
      </c>
      <c r="I13" s="38" t="s">
        <v>208</v>
      </c>
    </row>
    <row r="14" spans="1:9" ht="16.5" thickBot="1">
      <c r="A14" s="1304"/>
      <c r="B14" s="241"/>
      <c r="C14" s="242"/>
      <c r="D14" s="243"/>
      <c r="E14" s="243"/>
      <c r="F14" s="39"/>
      <c r="G14" s="39"/>
      <c r="H14" s="39"/>
      <c r="I14" s="39"/>
    </row>
    <row r="15" spans="1:9" s="931" customFormat="1" ht="15.75">
      <c r="A15" s="246" t="s">
        <v>147</v>
      </c>
      <c r="B15" s="246" t="s">
        <v>200</v>
      </c>
      <c r="C15" s="247" t="s">
        <v>1556</v>
      </c>
      <c r="D15" s="246">
        <v>350</v>
      </c>
      <c r="E15" s="246" t="s">
        <v>1144</v>
      </c>
      <c r="F15" s="40"/>
      <c r="G15" s="40"/>
      <c r="H15" s="41">
        <f>+F15-G15</f>
        <v>0</v>
      </c>
      <c r="I15" s="40"/>
    </row>
    <row r="16" spans="1:9" s="931" customFormat="1" ht="15.75">
      <c r="A16" s="246" t="s">
        <v>151</v>
      </c>
      <c r="B16" s="246" t="s">
        <v>200</v>
      </c>
      <c r="C16" s="247" t="s">
        <v>1556</v>
      </c>
      <c r="D16" s="246">
        <v>352</v>
      </c>
      <c r="E16" s="246" t="s">
        <v>209</v>
      </c>
      <c r="F16" s="40"/>
      <c r="G16" s="40"/>
      <c r="H16" s="41">
        <f>+F16-G16</f>
        <v>0</v>
      </c>
      <c r="I16" s="40"/>
    </row>
    <row r="17" spans="1:9" s="931" customFormat="1" ht="15.75">
      <c r="A17" s="246" t="s">
        <v>154</v>
      </c>
      <c r="B17" s="246" t="s">
        <v>200</v>
      </c>
      <c r="C17" s="247" t="s">
        <v>1556</v>
      </c>
      <c r="D17" s="246">
        <v>353</v>
      </c>
      <c r="E17" s="246" t="s">
        <v>169</v>
      </c>
      <c r="F17" s="40"/>
      <c r="G17" s="40"/>
      <c r="H17" s="41">
        <f t="shared" ref="H17:H23" si="0">+F17-G17</f>
        <v>0</v>
      </c>
      <c r="I17" s="40"/>
    </row>
    <row r="18" spans="1:9" s="931" customFormat="1" ht="15.75">
      <c r="A18" s="246" t="s">
        <v>157</v>
      </c>
      <c r="B18" s="246" t="s">
        <v>200</v>
      </c>
      <c r="C18" s="247" t="s">
        <v>1556</v>
      </c>
      <c r="D18" s="246">
        <v>354</v>
      </c>
      <c r="E18" s="246" t="s">
        <v>211</v>
      </c>
      <c r="F18" s="40"/>
      <c r="G18" s="40"/>
      <c r="H18" s="41">
        <f t="shared" si="0"/>
        <v>0</v>
      </c>
      <c r="I18" s="40"/>
    </row>
    <row r="19" spans="1:9" s="931" customFormat="1" ht="15.75">
      <c r="A19" s="246" t="s">
        <v>213</v>
      </c>
      <c r="B19" s="246" t="s">
        <v>200</v>
      </c>
      <c r="C19" s="247" t="s">
        <v>1556</v>
      </c>
      <c r="D19" s="246">
        <v>355</v>
      </c>
      <c r="E19" s="246" t="s">
        <v>212</v>
      </c>
      <c r="F19" s="40"/>
      <c r="G19" s="40"/>
      <c r="H19" s="41">
        <f t="shared" si="0"/>
        <v>0</v>
      </c>
      <c r="I19" s="40"/>
    </row>
    <row r="20" spans="1:9" s="931" customFormat="1" ht="15.75">
      <c r="A20" s="246" t="s">
        <v>215</v>
      </c>
      <c r="B20" s="246" t="s">
        <v>200</v>
      </c>
      <c r="C20" s="247" t="s">
        <v>1556</v>
      </c>
      <c r="D20" s="246">
        <v>356</v>
      </c>
      <c r="E20" s="246" t="s">
        <v>214</v>
      </c>
      <c r="F20" s="40"/>
      <c r="G20" s="40"/>
      <c r="H20" s="41">
        <f t="shared" si="0"/>
        <v>0</v>
      </c>
      <c r="I20" s="40"/>
    </row>
    <row r="21" spans="1:9" s="931" customFormat="1" ht="15.75">
      <c r="A21" s="246" t="s">
        <v>217</v>
      </c>
      <c r="B21" s="246" t="s">
        <v>200</v>
      </c>
      <c r="C21" s="247" t="s">
        <v>1556</v>
      </c>
      <c r="D21" s="246">
        <v>357</v>
      </c>
      <c r="E21" s="246" t="s">
        <v>216</v>
      </c>
      <c r="F21" s="40"/>
      <c r="G21" s="40"/>
      <c r="H21" s="41">
        <f t="shared" si="0"/>
        <v>0</v>
      </c>
      <c r="I21" s="40"/>
    </row>
    <row r="22" spans="1:9" s="931" customFormat="1" ht="15.75">
      <c r="A22" s="246" t="s">
        <v>219</v>
      </c>
      <c r="B22" s="246" t="s">
        <v>200</v>
      </c>
      <c r="C22" s="247" t="s">
        <v>1556</v>
      </c>
      <c r="D22" s="246">
        <v>358</v>
      </c>
      <c r="E22" s="246" t="s">
        <v>218</v>
      </c>
      <c r="F22" s="40"/>
      <c r="G22" s="40"/>
      <c r="H22" s="41">
        <f t="shared" si="0"/>
        <v>0</v>
      </c>
      <c r="I22" s="40"/>
    </row>
    <row r="23" spans="1:9" s="931" customFormat="1" ht="15.75">
      <c r="A23" s="246" t="s">
        <v>282</v>
      </c>
      <c r="B23" s="246" t="s">
        <v>200</v>
      </c>
      <c r="C23" s="247" t="s">
        <v>1556</v>
      </c>
      <c r="D23" s="246">
        <v>359</v>
      </c>
      <c r="E23" s="246" t="s">
        <v>220</v>
      </c>
      <c r="F23" s="40"/>
      <c r="G23" s="40"/>
      <c r="H23" s="41">
        <f t="shared" si="0"/>
        <v>0</v>
      </c>
      <c r="I23" s="40"/>
    </row>
    <row r="24" spans="1:9" s="931" customFormat="1" ht="16.5" thickBot="1">
      <c r="A24" s="246" t="s">
        <v>126</v>
      </c>
      <c r="B24" s="246"/>
      <c r="C24" s="247"/>
      <c r="D24" s="246"/>
      <c r="E24" s="246"/>
      <c r="F24" s="40"/>
      <c r="G24" s="40"/>
      <c r="H24" s="40"/>
      <c r="I24" s="40"/>
    </row>
    <row r="25" spans="1:9" s="931" customFormat="1" ht="16.5" thickBot="1">
      <c r="A25" s="1305">
        <v>1</v>
      </c>
      <c r="B25" s="897"/>
      <c r="C25" s="897"/>
      <c r="D25" s="897"/>
      <c r="E25" s="898" t="s">
        <v>1557</v>
      </c>
      <c r="F25" s="892">
        <f>SUM(F15:F24)</f>
        <v>0</v>
      </c>
      <c r="G25" s="892">
        <f t="shared" ref="G25:I25" si="1">SUM(G15:G24)</f>
        <v>0</v>
      </c>
      <c r="H25" s="892">
        <f t="shared" si="1"/>
        <v>0</v>
      </c>
      <c r="I25" s="892">
        <f t="shared" si="1"/>
        <v>0</v>
      </c>
    </row>
    <row r="26" spans="1:9" s="931" customFormat="1" ht="15.75">
      <c r="A26" s="248"/>
      <c r="B26" s="248"/>
      <c r="C26" s="248"/>
      <c r="D26" s="248"/>
      <c r="E26" s="240"/>
      <c r="F26" s="41"/>
      <c r="G26" s="41"/>
      <c r="H26" s="41"/>
      <c r="I26" s="41"/>
    </row>
    <row r="27" spans="1:9" s="931" customFormat="1" ht="15.75">
      <c r="A27" s="246" t="s">
        <v>731</v>
      </c>
      <c r="B27" s="246" t="s">
        <v>200</v>
      </c>
      <c r="C27" s="247" t="s">
        <v>1558</v>
      </c>
      <c r="D27" s="246">
        <v>350</v>
      </c>
      <c r="E27" s="246" t="s">
        <v>1144</v>
      </c>
      <c r="F27" s="40"/>
      <c r="G27" s="40"/>
      <c r="H27" s="41">
        <f>+F27-G27</f>
        <v>0</v>
      </c>
      <c r="I27" s="40"/>
    </row>
    <row r="28" spans="1:9" s="931" customFormat="1" ht="15.75">
      <c r="A28" s="246" t="s">
        <v>733</v>
      </c>
      <c r="B28" s="246" t="s">
        <v>200</v>
      </c>
      <c r="C28" s="247" t="s">
        <v>1558</v>
      </c>
      <c r="D28" s="246">
        <v>352</v>
      </c>
      <c r="E28" s="246" t="s">
        <v>209</v>
      </c>
      <c r="F28" s="40"/>
      <c r="G28" s="40"/>
      <c r="H28" s="41">
        <f>+F28-G28</f>
        <v>0</v>
      </c>
      <c r="I28" s="40"/>
    </row>
    <row r="29" spans="1:9" s="931" customFormat="1" ht="15.75">
      <c r="A29" s="246" t="s">
        <v>735</v>
      </c>
      <c r="B29" s="246" t="s">
        <v>200</v>
      </c>
      <c r="C29" s="247" t="s">
        <v>1558</v>
      </c>
      <c r="D29" s="246">
        <v>353</v>
      </c>
      <c r="E29" s="246" t="s">
        <v>169</v>
      </c>
      <c r="F29" s="40"/>
      <c r="G29" s="40"/>
      <c r="H29" s="41">
        <f t="shared" ref="H29:H35" si="2">+F29-G29</f>
        <v>0</v>
      </c>
      <c r="I29" s="40"/>
    </row>
    <row r="30" spans="1:9" s="931" customFormat="1" ht="15.75">
      <c r="A30" s="246" t="s">
        <v>737</v>
      </c>
      <c r="B30" s="246" t="s">
        <v>200</v>
      </c>
      <c r="C30" s="247" t="s">
        <v>1558</v>
      </c>
      <c r="D30" s="246">
        <v>354</v>
      </c>
      <c r="E30" s="246" t="s">
        <v>211</v>
      </c>
      <c r="F30" s="40"/>
      <c r="G30" s="40"/>
      <c r="H30" s="41">
        <f t="shared" si="2"/>
        <v>0</v>
      </c>
      <c r="I30" s="40"/>
    </row>
    <row r="31" spans="1:9" s="931" customFormat="1" ht="15.75">
      <c r="A31" s="246" t="s">
        <v>739</v>
      </c>
      <c r="B31" s="246" t="s">
        <v>200</v>
      </c>
      <c r="C31" s="247" t="s">
        <v>1558</v>
      </c>
      <c r="D31" s="246">
        <v>355</v>
      </c>
      <c r="E31" s="246" t="s">
        <v>212</v>
      </c>
      <c r="F31" s="40"/>
      <c r="G31" s="40"/>
      <c r="H31" s="41">
        <f t="shared" si="2"/>
        <v>0</v>
      </c>
      <c r="I31" s="40"/>
    </row>
    <row r="32" spans="1:9" s="931" customFormat="1" ht="15.75">
      <c r="A32" s="246" t="s">
        <v>741</v>
      </c>
      <c r="B32" s="246" t="s">
        <v>200</v>
      </c>
      <c r="C32" s="247" t="s">
        <v>1558</v>
      </c>
      <c r="D32" s="246">
        <v>356</v>
      </c>
      <c r="E32" s="246" t="s">
        <v>214</v>
      </c>
      <c r="F32" s="40"/>
      <c r="G32" s="40"/>
      <c r="H32" s="41">
        <f t="shared" si="2"/>
        <v>0</v>
      </c>
      <c r="I32" s="40"/>
    </row>
    <row r="33" spans="1:9" s="931" customFormat="1" ht="15.75">
      <c r="A33" s="246" t="s">
        <v>743</v>
      </c>
      <c r="B33" s="246" t="s">
        <v>200</v>
      </c>
      <c r="C33" s="247" t="s">
        <v>1558</v>
      </c>
      <c r="D33" s="246">
        <v>357</v>
      </c>
      <c r="E33" s="246" t="s">
        <v>216</v>
      </c>
      <c r="F33" s="40"/>
      <c r="G33" s="40"/>
      <c r="H33" s="41">
        <f t="shared" si="2"/>
        <v>0</v>
      </c>
      <c r="I33" s="40"/>
    </row>
    <row r="34" spans="1:9" s="931" customFormat="1" ht="15.75">
      <c r="A34" s="246" t="s">
        <v>745</v>
      </c>
      <c r="B34" s="246" t="s">
        <v>200</v>
      </c>
      <c r="C34" s="247" t="s">
        <v>1558</v>
      </c>
      <c r="D34" s="246">
        <v>358</v>
      </c>
      <c r="E34" s="246" t="s">
        <v>218</v>
      </c>
      <c r="F34" s="40"/>
      <c r="G34" s="40"/>
      <c r="H34" s="41">
        <f t="shared" si="2"/>
        <v>0</v>
      </c>
      <c r="I34" s="40"/>
    </row>
    <row r="35" spans="1:9" s="931" customFormat="1" ht="15.75">
      <c r="A35" s="246" t="s">
        <v>747</v>
      </c>
      <c r="B35" s="246" t="s">
        <v>200</v>
      </c>
      <c r="C35" s="247" t="s">
        <v>1558</v>
      </c>
      <c r="D35" s="246">
        <v>359</v>
      </c>
      <c r="E35" s="246" t="s">
        <v>220</v>
      </c>
      <c r="F35" s="40"/>
      <c r="G35" s="40"/>
      <c r="H35" s="41">
        <f t="shared" si="2"/>
        <v>0</v>
      </c>
      <c r="I35" s="40"/>
    </row>
    <row r="36" spans="1:9" s="931" customFormat="1" ht="16.5" thickBot="1">
      <c r="A36" s="246" t="s">
        <v>126</v>
      </c>
      <c r="B36" s="246"/>
      <c r="C36" s="247"/>
      <c r="D36" s="246"/>
      <c r="E36" s="246"/>
      <c r="F36" s="40"/>
      <c r="G36" s="40"/>
      <c r="H36" s="40"/>
      <c r="I36" s="40"/>
    </row>
    <row r="37" spans="1:9" s="931" customFormat="1" ht="16.5" thickBot="1">
      <c r="A37" s="1305">
        <v>2</v>
      </c>
      <c r="B37" s="897"/>
      <c r="C37" s="897"/>
      <c r="D37" s="897"/>
      <c r="E37" s="898" t="s">
        <v>1559</v>
      </c>
      <c r="F37" s="892">
        <f>SUM(F27:F36)</f>
        <v>0</v>
      </c>
      <c r="G37" s="892">
        <f t="shared" ref="G37:H37" si="3">SUM(G27:G36)</f>
        <v>0</v>
      </c>
      <c r="H37" s="892">
        <f t="shared" si="3"/>
        <v>0</v>
      </c>
      <c r="I37" s="892">
        <f>SUM(I27:I36)</f>
        <v>0</v>
      </c>
    </row>
    <row r="38" spans="1:9" s="931" customFormat="1" ht="15.75">
      <c r="A38" s="248"/>
      <c r="B38" s="248"/>
      <c r="C38" s="248"/>
      <c r="D38" s="248"/>
      <c r="E38" s="240"/>
      <c r="F38" s="41"/>
      <c r="G38" s="41"/>
      <c r="H38" s="41"/>
      <c r="I38" s="41"/>
    </row>
    <row r="39" spans="1:9" s="931" customFormat="1" ht="15.75">
      <c r="A39" s="246" t="s">
        <v>163</v>
      </c>
      <c r="B39" s="246" t="s">
        <v>200</v>
      </c>
      <c r="C39" s="247" t="s">
        <v>1560</v>
      </c>
      <c r="D39" s="246">
        <v>350</v>
      </c>
      <c r="E39" s="246" t="s">
        <v>1144</v>
      </c>
      <c r="F39" s="40"/>
      <c r="G39" s="40"/>
      <c r="H39" s="41">
        <v>0</v>
      </c>
      <c r="I39" s="40"/>
    </row>
    <row r="40" spans="1:9" s="931" customFormat="1" ht="15.75">
      <c r="A40" s="246" t="s">
        <v>165</v>
      </c>
      <c r="B40" s="246" t="s">
        <v>200</v>
      </c>
      <c r="C40" s="247" t="s">
        <v>1560</v>
      </c>
      <c r="D40" s="246">
        <v>352</v>
      </c>
      <c r="E40" s="246" t="s">
        <v>209</v>
      </c>
      <c r="F40" s="40"/>
      <c r="G40" s="40"/>
      <c r="H40" s="41">
        <v>0</v>
      </c>
      <c r="I40" s="40"/>
    </row>
    <row r="41" spans="1:9" s="931" customFormat="1" ht="15.75">
      <c r="A41" s="246" t="s">
        <v>168</v>
      </c>
      <c r="B41" s="246" t="s">
        <v>200</v>
      </c>
      <c r="C41" s="247" t="s">
        <v>1560</v>
      </c>
      <c r="D41" s="246">
        <v>353</v>
      </c>
      <c r="E41" s="246" t="s">
        <v>169</v>
      </c>
      <c r="F41" s="40"/>
      <c r="G41" s="40"/>
      <c r="H41" s="41">
        <v>0</v>
      </c>
      <c r="I41" s="40"/>
    </row>
    <row r="42" spans="1:9" s="931" customFormat="1" ht="15.75">
      <c r="A42" s="246" t="s">
        <v>171</v>
      </c>
      <c r="B42" s="246" t="s">
        <v>200</v>
      </c>
      <c r="C42" s="247" t="s">
        <v>1560</v>
      </c>
      <c r="D42" s="246">
        <v>354</v>
      </c>
      <c r="E42" s="246" t="s">
        <v>211</v>
      </c>
      <c r="F42" s="40"/>
      <c r="G42" s="40"/>
      <c r="H42" s="41">
        <v>0</v>
      </c>
      <c r="I42" s="40"/>
    </row>
    <row r="43" spans="1:9" s="931" customFormat="1" ht="15.75">
      <c r="A43" s="246" t="s">
        <v>174</v>
      </c>
      <c r="B43" s="246" t="s">
        <v>200</v>
      </c>
      <c r="C43" s="247" t="s">
        <v>1560</v>
      </c>
      <c r="D43" s="246">
        <v>355</v>
      </c>
      <c r="E43" s="246" t="s">
        <v>212</v>
      </c>
      <c r="F43" s="40"/>
      <c r="G43" s="40"/>
      <c r="H43" s="41">
        <f t="shared" ref="H43:H47" si="4">+F43-G43</f>
        <v>0</v>
      </c>
      <c r="I43" s="40"/>
    </row>
    <row r="44" spans="1:9" s="931" customFormat="1" ht="15.75">
      <c r="A44" s="246" t="s">
        <v>177</v>
      </c>
      <c r="B44" s="246" t="s">
        <v>200</v>
      </c>
      <c r="C44" s="247" t="s">
        <v>1560</v>
      </c>
      <c r="D44" s="246">
        <v>356</v>
      </c>
      <c r="E44" s="246" t="s">
        <v>214</v>
      </c>
      <c r="F44" s="40"/>
      <c r="G44" s="40"/>
      <c r="H44" s="41">
        <f t="shared" si="4"/>
        <v>0</v>
      </c>
      <c r="I44" s="40"/>
    </row>
    <row r="45" spans="1:9" s="931" customFormat="1" ht="15.75">
      <c r="A45" s="246" t="s">
        <v>227</v>
      </c>
      <c r="B45" s="246" t="s">
        <v>200</v>
      </c>
      <c r="C45" s="247" t="s">
        <v>1560</v>
      </c>
      <c r="D45" s="246">
        <v>357</v>
      </c>
      <c r="E45" s="246" t="s">
        <v>216</v>
      </c>
      <c r="F45" s="40"/>
      <c r="G45" s="40"/>
      <c r="H45" s="41">
        <v>0</v>
      </c>
      <c r="I45" s="40"/>
    </row>
    <row r="46" spans="1:9" s="931" customFormat="1" ht="15.75">
      <c r="A46" s="246" t="s">
        <v>229</v>
      </c>
      <c r="B46" s="246" t="s">
        <v>200</v>
      </c>
      <c r="C46" s="247" t="s">
        <v>1560</v>
      </c>
      <c r="D46" s="246">
        <v>358</v>
      </c>
      <c r="E46" s="246" t="s">
        <v>218</v>
      </c>
      <c r="F46" s="40"/>
      <c r="G46" s="40"/>
      <c r="H46" s="41">
        <v>0</v>
      </c>
      <c r="I46" s="40"/>
    </row>
    <row r="47" spans="1:9" s="931" customFormat="1" ht="15.75">
      <c r="A47" s="246" t="s">
        <v>231</v>
      </c>
      <c r="B47" s="246" t="s">
        <v>200</v>
      </c>
      <c r="C47" s="247" t="s">
        <v>1560</v>
      </c>
      <c r="D47" s="246">
        <v>359</v>
      </c>
      <c r="E47" s="246" t="s">
        <v>220</v>
      </c>
      <c r="F47" s="40"/>
      <c r="G47" s="40"/>
      <c r="H47" s="41">
        <f t="shared" si="4"/>
        <v>0</v>
      </c>
      <c r="I47" s="40"/>
    </row>
    <row r="48" spans="1:9" s="931" customFormat="1" ht="16.5" thickBot="1">
      <c r="A48" s="246" t="s">
        <v>126</v>
      </c>
      <c r="B48" s="246"/>
      <c r="C48" s="247"/>
      <c r="D48" s="246"/>
      <c r="E48" s="246"/>
      <c r="F48" s="40"/>
      <c r="G48" s="40"/>
      <c r="H48" s="40"/>
      <c r="I48" s="40"/>
    </row>
    <row r="49" spans="1:9" s="931" customFormat="1" ht="16.5" thickBot="1">
      <c r="A49" s="1305">
        <v>3</v>
      </c>
      <c r="B49" s="897"/>
      <c r="C49" s="897"/>
      <c r="D49" s="897"/>
      <c r="E49" s="898" t="s">
        <v>1561</v>
      </c>
      <c r="F49" s="892">
        <f>SUM(F39:F48)</f>
        <v>0</v>
      </c>
      <c r="G49" s="892">
        <f t="shared" ref="G49:I49" si="5">SUM(G39:G48)</f>
        <v>0</v>
      </c>
      <c r="H49" s="892">
        <f t="shared" si="5"/>
        <v>0</v>
      </c>
      <c r="I49" s="892">
        <f t="shared" si="5"/>
        <v>0</v>
      </c>
    </row>
    <row r="50" spans="1:9" s="931" customFormat="1" ht="15">
      <c r="A50" s="89"/>
      <c r="B50" s="89"/>
      <c r="C50" s="89"/>
      <c r="D50" s="89"/>
      <c r="E50" s="89"/>
      <c r="F50" s="89"/>
      <c r="G50" s="89"/>
      <c r="H50" s="89"/>
      <c r="I50" s="89"/>
    </row>
    <row r="51" spans="1:9" s="933" customFormat="1" ht="15">
      <c r="A51" s="84" t="s">
        <v>126</v>
      </c>
      <c r="B51" s="84"/>
      <c r="C51" s="84"/>
      <c r="D51" s="84"/>
      <c r="E51" s="84"/>
      <c r="F51" s="84"/>
      <c r="G51" s="84"/>
      <c r="H51" s="84"/>
      <c r="I51" s="84"/>
    </row>
  </sheetData>
  <mergeCells count="6">
    <mergeCell ref="F10:I10"/>
    <mergeCell ref="A3:I3"/>
    <mergeCell ref="A4:I4"/>
    <mergeCell ref="A5:I5"/>
    <mergeCell ref="B7:I7"/>
    <mergeCell ref="B8:I8"/>
  </mergeCells>
  <pageMargins left="0.7" right="0.7" top="0.75" bottom="0.75" header="0.3" footer="0.3"/>
  <pageSetup scale="56"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036CF-3347-4E42-9894-3E2D7609D2E8}">
  <sheetPr codeName="Sheet46">
    <tabColor rgb="FF0070C0"/>
    <pageSetUpPr fitToPage="1"/>
  </sheetPr>
  <dimension ref="A1:T108"/>
  <sheetViews>
    <sheetView view="pageBreakPreview" topLeftCell="C1" zoomScale="80" zoomScaleNormal="60" zoomScaleSheetLayoutView="80" workbookViewId="0">
      <selection activeCell="F108" sqref="F108"/>
    </sheetView>
  </sheetViews>
  <sheetFormatPr defaultColWidth="8.5" defaultRowHeight="12"/>
  <cols>
    <col min="1" max="1" width="9.5" style="918" customWidth="1"/>
    <col min="2" max="2" width="16" style="33" customWidth="1"/>
    <col min="3" max="3" width="68.75" style="33" customWidth="1"/>
    <col min="4" max="4" width="10.125" style="33" customWidth="1"/>
    <col min="5" max="5" width="36.375" style="33" customWidth="1"/>
    <col min="6" max="19" width="18.75" style="33" customWidth="1"/>
    <col min="20" max="16384" width="8.5" style="33"/>
  </cols>
  <sheetData>
    <row r="1" spans="1:19" ht="15.75">
      <c r="A1" s="478"/>
      <c r="B1" s="235"/>
      <c r="C1" s="89"/>
      <c r="D1" s="89"/>
      <c r="E1" s="89"/>
      <c r="F1" s="18"/>
      <c r="G1" s="34"/>
      <c r="H1" s="18"/>
      <c r="I1" s="18"/>
    </row>
    <row r="2" spans="1:19" ht="18">
      <c r="A2" s="926"/>
      <c r="B2" s="236"/>
      <c r="C2" s="237"/>
      <c r="D2" s="238"/>
      <c r="E2" s="237"/>
      <c r="F2" s="35"/>
      <c r="G2" s="35"/>
      <c r="H2" s="36"/>
      <c r="I2" s="36"/>
    </row>
    <row r="3" spans="1:19" ht="18">
      <c r="A3" s="1671" t="s">
        <v>255</v>
      </c>
      <c r="B3" s="1671"/>
      <c r="C3" s="1671"/>
      <c r="D3" s="1671"/>
      <c r="E3" s="1671"/>
      <c r="F3" s="1671"/>
      <c r="G3" s="1671"/>
      <c r="H3" s="1671"/>
      <c r="I3" s="1671"/>
      <c r="J3" s="1671"/>
      <c r="K3" s="1671"/>
      <c r="L3" s="1671"/>
      <c r="M3" s="1671"/>
      <c r="N3" s="1671"/>
      <c r="O3" s="1671"/>
      <c r="P3" s="1671"/>
      <c r="Q3" s="1671"/>
      <c r="R3" s="1671"/>
    </row>
    <row r="4" spans="1:19" ht="18">
      <c r="A4" s="1671" t="s">
        <v>88</v>
      </c>
      <c r="B4" s="1671"/>
      <c r="C4" s="1671"/>
      <c r="D4" s="1671"/>
      <c r="E4" s="1671"/>
      <c r="F4" s="1671"/>
      <c r="G4" s="1671"/>
      <c r="H4" s="1671"/>
      <c r="I4" s="1671"/>
      <c r="J4" s="1671"/>
      <c r="K4" s="1671"/>
      <c r="L4" s="1671"/>
      <c r="M4" s="1671"/>
      <c r="N4" s="1671"/>
      <c r="O4" s="1671"/>
      <c r="P4" s="1671"/>
      <c r="Q4" s="1671"/>
      <c r="R4" s="1671"/>
    </row>
    <row r="5" spans="1:19" ht="18">
      <c r="A5" s="1686" t="str">
        <f>SUMMARY!A7</f>
        <v>YEAR ENDING DECEMBER 31, ____</v>
      </c>
      <c r="B5" s="1686"/>
      <c r="C5" s="1686"/>
      <c r="D5" s="1686"/>
      <c r="E5" s="1686"/>
      <c r="F5" s="1686"/>
      <c r="G5" s="1686"/>
      <c r="H5" s="1686"/>
      <c r="I5" s="1686"/>
      <c r="J5" s="1686"/>
      <c r="K5" s="1686"/>
      <c r="L5" s="1686"/>
      <c r="M5" s="1686"/>
      <c r="N5" s="1686"/>
      <c r="O5" s="1686"/>
      <c r="P5" s="1686"/>
      <c r="Q5" s="1686"/>
      <c r="R5" s="1686"/>
    </row>
    <row r="6" spans="1:19" ht="18">
      <c r="F6" s="239"/>
      <c r="G6" s="239"/>
      <c r="H6" s="239"/>
      <c r="I6" s="239"/>
      <c r="J6" s="239"/>
      <c r="K6" s="239"/>
      <c r="L6" s="239"/>
      <c r="M6" s="239"/>
    </row>
    <row r="7" spans="1:19" ht="18">
      <c r="A7" s="1627" t="s">
        <v>1930</v>
      </c>
      <c r="B7" s="1627"/>
      <c r="C7" s="1627"/>
      <c r="D7" s="1627"/>
      <c r="E7" s="1627"/>
      <c r="F7" s="1627"/>
      <c r="G7" s="1627"/>
      <c r="H7" s="1627"/>
      <c r="I7" s="1627"/>
      <c r="J7" s="1627"/>
      <c r="K7" s="1627"/>
      <c r="L7" s="1627"/>
      <c r="M7" s="1627"/>
      <c r="N7" s="1627"/>
      <c r="O7" s="1627"/>
      <c r="P7" s="1627"/>
      <c r="Q7" s="1627"/>
      <c r="R7" s="1627"/>
      <c r="S7" s="29"/>
    </row>
    <row r="8" spans="1:19" ht="18">
      <c r="A8" s="1627" t="s">
        <v>1562</v>
      </c>
      <c r="B8" s="1627"/>
      <c r="C8" s="1627"/>
      <c r="D8" s="1627"/>
      <c r="E8" s="1627"/>
      <c r="F8" s="1627"/>
      <c r="G8" s="1627"/>
      <c r="H8" s="1627"/>
      <c r="I8" s="1627"/>
      <c r="J8" s="1627"/>
      <c r="K8" s="1627"/>
      <c r="L8" s="1627"/>
      <c r="M8" s="1627"/>
      <c r="N8" s="1627"/>
      <c r="O8" s="1627"/>
      <c r="P8" s="1627"/>
      <c r="Q8" s="1627"/>
      <c r="R8" s="1627"/>
      <c r="S8" s="1627"/>
    </row>
    <row r="9" spans="1:19" ht="15.75">
      <c r="A9" s="240"/>
      <c r="B9" s="28"/>
      <c r="C9" s="28"/>
      <c r="D9" s="69"/>
      <c r="E9" s="69"/>
      <c r="F9" s="863"/>
      <c r="G9" s="863"/>
      <c r="H9" s="863"/>
      <c r="I9" s="863"/>
      <c r="J9" s="863"/>
      <c r="K9" s="863"/>
      <c r="L9" s="863"/>
      <c r="M9" s="863"/>
      <c r="N9" s="863"/>
      <c r="O9" s="863"/>
      <c r="P9" s="863"/>
      <c r="Q9" s="863"/>
      <c r="R9" s="863"/>
      <c r="S9" s="863"/>
    </row>
    <row r="10" spans="1:19" ht="15.75">
      <c r="A10" s="240"/>
      <c r="B10" s="28"/>
      <c r="C10" s="28"/>
      <c r="D10" s="69"/>
      <c r="E10" s="69"/>
      <c r="F10" s="1155"/>
      <c r="G10" s="1155"/>
      <c r="H10" s="1155"/>
      <c r="I10" s="1155"/>
      <c r="J10" s="1155"/>
      <c r="K10" s="1155"/>
      <c r="L10" s="1155"/>
      <c r="M10" s="1155"/>
      <c r="N10" s="1155"/>
      <c r="O10" s="1155"/>
      <c r="P10" s="1155"/>
      <c r="Q10" s="1155"/>
      <c r="R10" s="1155"/>
      <c r="S10" s="1155"/>
    </row>
    <row r="11" spans="1:19" s="929" customFormat="1" ht="16.5" customHeight="1" thickBot="1">
      <c r="A11" s="240" t="s">
        <v>90</v>
      </c>
      <c r="B11" s="29" t="s">
        <v>1215</v>
      </c>
      <c r="C11" s="29" t="s">
        <v>1216</v>
      </c>
      <c r="D11" s="29" t="s">
        <v>1217</v>
      </c>
      <c r="E11" s="29" t="s">
        <v>1</v>
      </c>
      <c r="F11" s="826" t="s">
        <v>1931</v>
      </c>
      <c r="G11" s="826" t="s">
        <v>1931</v>
      </c>
      <c r="H11" s="826" t="s">
        <v>1931</v>
      </c>
      <c r="I11" s="826" t="s">
        <v>1931</v>
      </c>
      <c r="J11" s="826" t="s">
        <v>1931</v>
      </c>
      <c r="K11" s="826" t="s">
        <v>1931</v>
      </c>
      <c r="L11" s="826" t="s">
        <v>1931</v>
      </c>
      <c r="M11" s="826" t="s">
        <v>1931</v>
      </c>
      <c r="N11" s="826" t="s">
        <v>1931</v>
      </c>
      <c r="O11" s="826" t="s">
        <v>1931</v>
      </c>
      <c r="P11" s="826" t="s">
        <v>1931</v>
      </c>
      <c r="Q11" s="826" t="s">
        <v>1931</v>
      </c>
      <c r="R11" s="826" t="s">
        <v>1931</v>
      </c>
      <c r="S11" s="1680" t="s">
        <v>326</v>
      </c>
    </row>
    <row r="12" spans="1:19" s="929" customFormat="1" ht="15.75">
      <c r="A12" s="240"/>
      <c r="B12" s="29"/>
      <c r="C12" s="29"/>
      <c r="D12" s="240"/>
      <c r="E12" s="240"/>
      <c r="F12" s="886" t="s">
        <v>700</v>
      </c>
      <c r="G12" s="886" t="s">
        <v>689</v>
      </c>
      <c r="H12" s="886" t="s">
        <v>690</v>
      </c>
      <c r="I12" s="886" t="s">
        <v>691</v>
      </c>
      <c r="J12" s="886" t="s">
        <v>692</v>
      </c>
      <c r="K12" s="886" t="s">
        <v>693</v>
      </c>
      <c r="L12" s="886" t="s">
        <v>694</v>
      </c>
      <c r="M12" s="886" t="s">
        <v>695</v>
      </c>
      <c r="N12" s="886" t="s">
        <v>696</v>
      </c>
      <c r="O12" s="886" t="s">
        <v>697</v>
      </c>
      <c r="P12" s="886" t="s">
        <v>698</v>
      </c>
      <c r="Q12" s="886" t="s">
        <v>699</v>
      </c>
      <c r="R12" s="886" t="s">
        <v>700</v>
      </c>
      <c r="S12" s="1680"/>
    </row>
    <row r="13" spans="1:19" s="930" customFormat="1" ht="15.75" thickBot="1">
      <c r="A13" s="1280"/>
      <c r="B13" s="1280" t="s">
        <v>335</v>
      </c>
      <c r="C13" s="1280" t="s">
        <v>336</v>
      </c>
      <c r="D13" s="1280" t="s">
        <v>337</v>
      </c>
      <c r="E13" s="1280" t="s">
        <v>260</v>
      </c>
      <c r="F13" s="1280" t="s">
        <v>142</v>
      </c>
      <c r="G13" s="1280" t="s">
        <v>143</v>
      </c>
      <c r="H13" s="1280" t="s">
        <v>207</v>
      </c>
      <c r="I13" s="1280" t="s">
        <v>208</v>
      </c>
      <c r="J13" s="1280" t="s">
        <v>650</v>
      </c>
      <c r="K13" s="1280" t="s">
        <v>651</v>
      </c>
      <c r="L13" s="1280" t="s">
        <v>824</v>
      </c>
      <c r="M13" s="1280" t="s">
        <v>825</v>
      </c>
      <c r="N13" s="1280" t="s">
        <v>826</v>
      </c>
      <c r="O13" s="1280" t="s">
        <v>560</v>
      </c>
      <c r="P13" s="1280" t="s">
        <v>562</v>
      </c>
      <c r="Q13" s="1280" t="s">
        <v>563</v>
      </c>
      <c r="R13" s="1280" t="s">
        <v>827</v>
      </c>
      <c r="S13" s="1280" t="s">
        <v>828</v>
      </c>
    </row>
    <row r="14" spans="1:19" ht="15.75">
      <c r="A14" s="240"/>
      <c r="B14" s="244"/>
      <c r="C14" s="245"/>
      <c r="D14" s="240"/>
      <c r="E14" s="240"/>
      <c r="F14" s="1155"/>
      <c r="G14" s="1155"/>
      <c r="H14" s="1155"/>
      <c r="I14" s="1155"/>
      <c r="J14" s="1155"/>
      <c r="K14" s="1155"/>
      <c r="L14" s="1155"/>
      <c r="M14" s="1155"/>
      <c r="N14" s="1155"/>
      <c r="O14" s="1155"/>
      <c r="P14" s="1155"/>
      <c r="Q14" s="1155"/>
      <c r="R14" s="1155"/>
      <c r="S14" s="1155"/>
    </row>
    <row r="15" spans="1:19" ht="16.5" thickBot="1">
      <c r="A15" s="243"/>
      <c r="B15" s="241"/>
      <c r="C15" s="242"/>
      <c r="D15" s="243"/>
      <c r="E15" s="243"/>
      <c r="F15" s="39"/>
      <c r="G15" s="39"/>
      <c r="H15" s="39"/>
      <c r="I15" s="39"/>
      <c r="J15" s="39"/>
      <c r="K15" s="39"/>
      <c r="L15" s="39"/>
      <c r="M15" s="39"/>
      <c r="N15" s="39"/>
      <c r="O15" s="39"/>
      <c r="P15" s="39"/>
      <c r="Q15" s="39"/>
      <c r="R15" s="39"/>
      <c r="S15" s="39"/>
    </row>
    <row r="16" spans="1:19" s="931" customFormat="1" ht="15.75">
      <c r="A16" s="246" t="s">
        <v>147</v>
      </c>
      <c r="B16" s="246" t="s">
        <v>200</v>
      </c>
      <c r="C16" s="247" t="s">
        <v>1556</v>
      </c>
      <c r="D16" s="246">
        <v>350</v>
      </c>
      <c r="E16" s="246" t="s">
        <v>1144</v>
      </c>
      <c r="F16" s="40"/>
      <c r="G16" s="40"/>
      <c r="H16" s="40"/>
      <c r="I16" s="40"/>
      <c r="J16" s="40"/>
      <c r="K16" s="40"/>
      <c r="L16" s="40"/>
      <c r="M16" s="40"/>
      <c r="N16" s="40"/>
      <c r="O16" s="40"/>
      <c r="P16" s="40"/>
      <c r="Q16" s="40"/>
      <c r="R16" s="40"/>
      <c r="S16" s="153">
        <v>0</v>
      </c>
    </row>
    <row r="17" spans="1:19" s="931" customFormat="1" ht="15.75">
      <c r="A17" s="246" t="s">
        <v>151</v>
      </c>
      <c r="B17" s="246" t="s">
        <v>200</v>
      </c>
      <c r="C17" s="247" t="s">
        <v>1556</v>
      </c>
      <c r="D17" s="246">
        <v>352</v>
      </c>
      <c r="E17" s="246" t="s">
        <v>209</v>
      </c>
      <c r="F17" s="40"/>
      <c r="G17" s="40"/>
      <c r="H17" s="40"/>
      <c r="I17" s="40"/>
      <c r="J17" s="40"/>
      <c r="K17" s="40"/>
      <c r="L17" s="40"/>
      <c r="M17" s="40"/>
      <c r="N17" s="40"/>
      <c r="O17" s="40"/>
      <c r="P17" s="40"/>
      <c r="Q17" s="40"/>
      <c r="R17" s="40"/>
      <c r="S17" s="153">
        <v>0</v>
      </c>
    </row>
    <row r="18" spans="1:19" s="931" customFormat="1" ht="15.75">
      <c r="A18" s="246" t="s">
        <v>154</v>
      </c>
      <c r="B18" s="246" t="s">
        <v>200</v>
      </c>
      <c r="C18" s="247" t="s">
        <v>1556</v>
      </c>
      <c r="D18" s="246">
        <v>353</v>
      </c>
      <c r="E18" s="246" t="s">
        <v>169</v>
      </c>
      <c r="F18" s="40"/>
      <c r="G18" s="40"/>
      <c r="H18" s="40"/>
      <c r="I18" s="40"/>
      <c r="J18" s="40"/>
      <c r="K18" s="40"/>
      <c r="L18" s="40"/>
      <c r="M18" s="40"/>
      <c r="N18" s="40"/>
      <c r="O18" s="40"/>
      <c r="P18" s="40"/>
      <c r="Q18" s="40"/>
      <c r="R18" s="40"/>
      <c r="S18" s="153">
        <v>0</v>
      </c>
    </row>
    <row r="19" spans="1:19" s="931" customFormat="1" ht="15.75">
      <c r="A19" s="246" t="s">
        <v>157</v>
      </c>
      <c r="B19" s="246" t="s">
        <v>200</v>
      </c>
      <c r="C19" s="247" t="s">
        <v>1556</v>
      </c>
      <c r="D19" s="246">
        <v>354</v>
      </c>
      <c r="E19" s="246" t="s">
        <v>211</v>
      </c>
      <c r="F19" s="40"/>
      <c r="G19" s="40"/>
      <c r="H19" s="40"/>
      <c r="I19" s="40"/>
      <c r="J19" s="40"/>
      <c r="K19" s="40"/>
      <c r="L19" s="40"/>
      <c r="M19" s="40"/>
      <c r="N19" s="40"/>
      <c r="O19" s="40"/>
      <c r="P19" s="40"/>
      <c r="Q19" s="40"/>
      <c r="R19" s="40"/>
      <c r="S19" s="153">
        <v>0</v>
      </c>
    </row>
    <row r="20" spans="1:19" s="931" customFormat="1" ht="15.75">
      <c r="A20" s="246" t="s">
        <v>213</v>
      </c>
      <c r="B20" s="246" t="s">
        <v>200</v>
      </c>
      <c r="C20" s="247" t="s">
        <v>1556</v>
      </c>
      <c r="D20" s="246">
        <v>355</v>
      </c>
      <c r="E20" s="246" t="s">
        <v>212</v>
      </c>
      <c r="F20" s="40"/>
      <c r="G20" s="40"/>
      <c r="H20" s="40"/>
      <c r="I20" s="40"/>
      <c r="J20" s="40"/>
      <c r="K20" s="40"/>
      <c r="L20" s="40"/>
      <c r="M20" s="40"/>
      <c r="N20" s="40"/>
      <c r="O20" s="40"/>
      <c r="P20" s="40"/>
      <c r="Q20" s="40"/>
      <c r="R20" s="40"/>
      <c r="S20" s="153">
        <v>0</v>
      </c>
    </row>
    <row r="21" spans="1:19" s="931" customFormat="1" ht="15.75">
      <c r="A21" s="246" t="s">
        <v>215</v>
      </c>
      <c r="B21" s="246" t="s">
        <v>200</v>
      </c>
      <c r="C21" s="247" t="s">
        <v>1556</v>
      </c>
      <c r="D21" s="246">
        <v>356</v>
      </c>
      <c r="E21" s="246" t="s">
        <v>214</v>
      </c>
      <c r="F21" s="40"/>
      <c r="G21" s="40"/>
      <c r="H21" s="40"/>
      <c r="I21" s="40"/>
      <c r="J21" s="40"/>
      <c r="K21" s="40"/>
      <c r="L21" s="40"/>
      <c r="M21" s="40"/>
      <c r="N21" s="40"/>
      <c r="O21" s="40"/>
      <c r="P21" s="40"/>
      <c r="Q21" s="40"/>
      <c r="R21" s="40"/>
      <c r="S21" s="153">
        <v>0</v>
      </c>
    </row>
    <row r="22" spans="1:19" s="931" customFormat="1" ht="15.75">
      <c r="A22" s="246" t="s">
        <v>217</v>
      </c>
      <c r="B22" s="246" t="s">
        <v>200</v>
      </c>
      <c r="C22" s="247" t="s">
        <v>1556</v>
      </c>
      <c r="D22" s="246">
        <v>357</v>
      </c>
      <c r="E22" s="246" t="s">
        <v>216</v>
      </c>
      <c r="F22" s="40"/>
      <c r="G22" s="40"/>
      <c r="H22" s="40"/>
      <c r="I22" s="40"/>
      <c r="J22" s="40"/>
      <c r="K22" s="40"/>
      <c r="L22" s="40"/>
      <c r="M22" s="40"/>
      <c r="N22" s="40"/>
      <c r="O22" s="40"/>
      <c r="P22" s="40"/>
      <c r="Q22" s="40"/>
      <c r="R22" s="40"/>
      <c r="S22" s="153">
        <v>0</v>
      </c>
    </row>
    <row r="23" spans="1:19" s="931" customFormat="1" ht="15.75">
      <c r="A23" s="246" t="s">
        <v>219</v>
      </c>
      <c r="B23" s="246" t="s">
        <v>200</v>
      </c>
      <c r="C23" s="247" t="s">
        <v>1556</v>
      </c>
      <c r="D23" s="246">
        <v>358</v>
      </c>
      <c r="E23" s="246" t="s">
        <v>218</v>
      </c>
      <c r="F23" s="40"/>
      <c r="G23" s="40"/>
      <c r="H23" s="40"/>
      <c r="I23" s="40"/>
      <c r="J23" s="40"/>
      <c r="K23" s="40"/>
      <c r="L23" s="40"/>
      <c r="M23" s="40"/>
      <c r="N23" s="40"/>
      <c r="O23" s="40"/>
      <c r="P23" s="40"/>
      <c r="Q23" s="40"/>
      <c r="R23" s="40"/>
      <c r="S23" s="153">
        <v>0</v>
      </c>
    </row>
    <row r="24" spans="1:19" s="931" customFormat="1" ht="15.75">
      <c r="A24" s="246" t="s">
        <v>282</v>
      </c>
      <c r="B24" s="246" t="s">
        <v>200</v>
      </c>
      <c r="C24" s="247" t="s">
        <v>1556</v>
      </c>
      <c r="D24" s="246">
        <v>359</v>
      </c>
      <c r="E24" s="246" t="s">
        <v>220</v>
      </c>
      <c r="F24" s="40"/>
      <c r="G24" s="40"/>
      <c r="H24" s="40"/>
      <c r="I24" s="40"/>
      <c r="J24" s="40"/>
      <c r="K24" s="40"/>
      <c r="L24" s="40"/>
      <c r="M24" s="40"/>
      <c r="N24" s="40"/>
      <c r="O24" s="40"/>
      <c r="P24" s="40"/>
      <c r="Q24" s="40"/>
      <c r="R24" s="40"/>
      <c r="S24" s="153">
        <v>0</v>
      </c>
    </row>
    <row r="25" spans="1:19" s="931" customFormat="1" ht="16.5" thickBot="1">
      <c r="A25" s="246" t="s">
        <v>126</v>
      </c>
      <c r="B25" s="246"/>
      <c r="C25" s="247"/>
      <c r="D25" s="246"/>
      <c r="E25" s="246"/>
      <c r="F25" s="40"/>
      <c r="G25" s="40"/>
      <c r="H25" s="40"/>
      <c r="I25" s="40"/>
      <c r="J25" s="40"/>
      <c r="K25" s="40"/>
      <c r="L25" s="40"/>
      <c r="M25" s="40"/>
      <c r="N25" s="40"/>
      <c r="O25" s="40"/>
      <c r="P25" s="40"/>
      <c r="Q25" s="40"/>
      <c r="R25" s="40"/>
      <c r="S25" s="40"/>
    </row>
    <row r="26" spans="1:19" s="931" customFormat="1" ht="16.5" thickBot="1">
      <c r="A26" s="1305">
        <v>1</v>
      </c>
      <c r="B26" s="897"/>
      <c r="C26" s="897"/>
      <c r="D26" s="897"/>
      <c r="E26" s="898" t="s">
        <v>1557</v>
      </c>
      <c r="F26" s="892">
        <f t="shared" ref="F26:K26" si="0">SUM(F16:F25)</f>
        <v>0</v>
      </c>
      <c r="G26" s="892">
        <f t="shared" si="0"/>
        <v>0</v>
      </c>
      <c r="H26" s="892">
        <f t="shared" si="0"/>
        <v>0</v>
      </c>
      <c r="I26" s="892">
        <f t="shared" si="0"/>
        <v>0</v>
      </c>
      <c r="J26" s="892">
        <f t="shared" si="0"/>
        <v>0</v>
      </c>
      <c r="K26" s="892">
        <f t="shared" si="0"/>
        <v>0</v>
      </c>
      <c r="L26" s="892">
        <f t="shared" ref="L26:S26" si="1">SUM(L16:L25)</f>
        <v>0</v>
      </c>
      <c r="M26" s="892">
        <f t="shared" si="1"/>
        <v>0</v>
      </c>
      <c r="N26" s="892">
        <f t="shared" si="1"/>
        <v>0</v>
      </c>
      <c r="O26" s="892">
        <f t="shared" si="1"/>
        <v>0</v>
      </c>
      <c r="P26" s="892">
        <f t="shared" si="1"/>
        <v>0</v>
      </c>
      <c r="Q26" s="892">
        <f t="shared" si="1"/>
        <v>0</v>
      </c>
      <c r="R26" s="892">
        <f t="shared" si="1"/>
        <v>0</v>
      </c>
      <c r="S26" s="899">
        <f t="shared" si="1"/>
        <v>0</v>
      </c>
    </row>
    <row r="27" spans="1:19" s="931" customFormat="1" ht="15.75">
      <c r="A27" s="248"/>
      <c r="B27" s="248"/>
      <c r="C27" s="248"/>
      <c r="D27" s="248"/>
      <c r="E27" s="240"/>
      <c r="F27" s="41"/>
      <c r="G27" s="41"/>
      <c r="H27" s="41"/>
      <c r="I27" s="41"/>
      <c r="J27" s="929"/>
      <c r="K27" s="929"/>
      <c r="L27" s="929"/>
      <c r="M27" s="929"/>
      <c r="N27" s="929"/>
      <c r="O27" s="929"/>
      <c r="P27" s="929"/>
      <c r="Q27" s="929"/>
      <c r="R27" s="929"/>
      <c r="S27" s="1048"/>
    </row>
    <row r="28" spans="1:19" s="931" customFormat="1" ht="15.75">
      <c r="A28" s="246" t="s">
        <v>731</v>
      </c>
      <c r="B28" s="246" t="s">
        <v>200</v>
      </c>
      <c r="C28" s="247" t="s">
        <v>1558</v>
      </c>
      <c r="D28" s="246">
        <v>350</v>
      </c>
      <c r="E28" s="246" t="s">
        <v>1144</v>
      </c>
      <c r="F28" s="40"/>
      <c r="G28" s="40"/>
      <c r="H28" s="40"/>
      <c r="I28" s="40"/>
      <c r="J28" s="40"/>
      <c r="K28" s="40"/>
      <c r="L28" s="40"/>
      <c r="M28" s="40"/>
      <c r="N28" s="40"/>
      <c r="O28" s="40"/>
      <c r="P28" s="40"/>
      <c r="Q28" s="40"/>
      <c r="R28" s="40"/>
      <c r="S28" s="153">
        <v>0</v>
      </c>
    </row>
    <row r="29" spans="1:19" s="931" customFormat="1" ht="15.75">
      <c r="A29" s="246" t="s">
        <v>733</v>
      </c>
      <c r="B29" s="246" t="s">
        <v>200</v>
      </c>
      <c r="C29" s="247" t="s">
        <v>1558</v>
      </c>
      <c r="D29" s="246">
        <v>352</v>
      </c>
      <c r="E29" s="246" t="s">
        <v>209</v>
      </c>
      <c r="F29" s="40"/>
      <c r="G29" s="40"/>
      <c r="H29" s="40"/>
      <c r="I29" s="40"/>
      <c r="J29" s="40"/>
      <c r="K29" s="40"/>
      <c r="L29" s="40"/>
      <c r="M29" s="40"/>
      <c r="N29" s="40"/>
      <c r="O29" s="40"/>
      <c r="P29" s="40"/>
      <c r="Q29" s="40"/>
      <c r="R29" s="40"/>
      <c r="S29" s="153">
        <v>0</v>
      </c>
    </row>
    <row r="30" spans="1:19" s="931" customFormat="1" ht="15.75">
      <c r="A30" s="246" t="s">
        <v>735</v>
      </c>
      <c r="B30" s="246" t="s">
        <v>200</v>
      </c>
      <c r="C30" s="247" t="s">
        <v>1558</v>
      </c>
      <c r="D30" s="246">
        <v>353</v>
      </c>
      <c r="E30" s="246" t="s">
        <v>169</v>
      </c>
      <c r="F30" s="40"/>
      <c r="G30" s="40"/>
      <c r="H30" s="40"/>
      <c r="I30" s="40"/>
      <c r="J30" s="40"/>
      <c r="K30" s="40"/>
      <c r="L30" s="40"/>
      <c r="M30" s="40"/>
      <c r="N30" s="40"/>
      <c r="O30" s="40"/>
      <c r="P30" s="40"/>
      <c r="Q30" s="40"/>
      <c r="R30" s="40"/>
      <c r="S30" s="153">
        <v>0</v>
      </c>
    </row>
    <row r="31" spans="1:19" s="931" customFormat="1" ht="15.75">
      <c r="A31" s="246" t="s">
        <v>737</v>
      </c>
      <c r="B31" s="246" t="s">
        <v>200</v>
      </c>
      <c r="C31" s="247" t="s">
        <v>1558</v>
      </c>
      <c r="D31" s="246">
        <v>354</v>
      </c>
      <c r="E31" s="246" t="s">
        <v>211</v>
      </c>
      <c r="F31" s="40"/>
      <c r="G31" s="40"/>
      <c r="H31" s="40"/>
      <c r="I31" s="40"/>
      <c r="J31" s="40"/>
      <c r="K31" s="40"/>
      <c r="L31" s="40"/>
      <c r="M31" s="40"/>
      <c r="N31" s="40"/>
      <c r="O31" s="40"/>
      <c r="P31" s="40"/>
      <c r="Q31" s="40"/>
      <c r="R31" s="40"/>
      <c r="S31" s="153">
        <v>0</v>
      </c>
    </row>
    <row r="32" spans="1:19" s="931" customFormat="1" ht="15.75">
      <c r="A32" s="246" t="s">
        <v>739</v>
      </c>
      <c r="B32" s="246" t="s">
        <v>200</v>
      </c>
      <c r="C32" s="247" t="s">
        <v>1558</v>
      </c>
      <c r="D32" s="246">
        <v>355</v>
      </c>
      <c r="E32" s="246" t="s">
        <v>212</v>
      </c>
      <c r="F32" s="40"/>
      <c r="G32" s="40"/>
      <c r="H32" s="40"/>
      <c r="I32" s="40"/>
      <c r="J32" s="40"/>
      <c r="K32" s="40"/>
      <c r="L32" s="40"/>
      <c r="M32" s="40"/>
      <c r="N32" s="40"/>
      <c r="O32" s="40"/>
      <c r="P32" s="40"/>
      <c r="Q32" s="40"/>
      <c r="R32" s="40"/>
      <c r="S32" s="153">
        <v>0</v>
      </c>
    </row>
    <row r="33" spans="1:19" s="931" customFormat="1" ht="15.75">
      <c r="A33" s="246" t="s">
        <v>741</v>
      </c>
      <c r="B33" s="246" t="s">
        <v>200</v>
      </c>
      <c r="C33" s="247" t="s">
        <v>1558</v>
      </c>
      <c r="D33" s="246">
        <v>356</v>
      </c>
      <c r="E33" s="246" t="s">
        <v>214</v>
      </c>
      <c r="F33" s="40"/>
      <c r="G33" s="40"/>
      <c r="H33" s="40"/>
      <c r="I33" s="40"/>
      <c r="J33" s="40"/>
      <c r="K33" s="40"/>
      <c r="L33" s="40"/>
      <c r="M33" s="40"/>
      <c r="N33" s="40"/>
      <c r="O33" s="40"/>
      <c r="P33" s="40"/>
      <c r="Q33" s="40"/>
      <c r="R33" s="40"/>
      <c r="S33" s="153">
        <v>0</v>
      </c>
    </row>
    <row r="34" spans="1:19" s="931" customFormat="1" ht="15.75">
      <c r="A34" s="246" t="s">
        <v>743</v>
      </c>
      <c r="B34" s="246" t="s">
        <v>200</v>
      </c>
      <c r="C34" s="247" t="s">
        <v>1558</v>
      </c>
      <c r="D34" s="246">
        <v>357</v>
      </c>
      <c r="E34" s="246" t="s">
        <v>216</v>
      </c>
      <c r="F34" s="40"/>
      <c r="G34" s="40"/>
      <c r="H34" s="40"/>
      <c r="I34" s="40"/>
      <c r="J34" s="40"/>
      <c r="K34" s="40"/>
      <c r="L34" s="40"/>
      <c r="M34" s="40"/>
      <c r="N34" s="40"/>
      <c r="O34" s="40"/>
      <c r="P34" s="40"/>
      <c r="Q34" s="40"/>
      <c r="R34" s="40"/>
      <c r="S34" s="153">
        <v>0</v>
      </c>
    </row>
    <row r="35" spans="1:19" s="931" customFormat="1" ht="15.75">
      <c r="A35" s="246" t="s">
        <v>745</v>
      </c>
      <c r="B35" s="246" t="s">
        <v>200</v>
      </c>
      <c r="C35" s="247" t="s">
        <v>1558</v>
      </c>
      <c r="D35" s="246">
        <v>358</v>
      </c>
      <c r="E35" s="246" t="s">
        <v>218</v>
      </c>
      <c r="F35" s="40"/>
      <c r="G35" s="40"/>
      <c r="H35" s="40"/>
      <c r="I35" s="40"/>
      <c r="J35" s="40"/>
      <c r="K35" s="40"/>
      <c r="L35" s="40"/>
      <c r="M35" s="40"/>
      <c r="N35" s="40"/>
      <c r="O35" s="40"/>
      <c r="P35" s="40"/>
      <c r="Q35" s="40"/>
      <c r="R35" s="40"/>
      <c r="S35" s="153">
        <v>0</v>
      </c>
    </row>
    <row r="36" spans="1:19" s="931" customFormat="1" ht="15.75">
      <c r="A36" s="246" t="s">
        <v>747</v>
      </c>
      <c r="B36" s="246" t="s">
        <v>200</v>
      </c>
      <c r="C36" s="247" t="s">
        <v>1558</v>
      </c>
      <c r="D36" s="246">
        <v>359</v>
      </c>
      <c r="E36" s="246" t="s">
        <v>220</v>
      </c>
      <c r="F36" s="40"/>
      <c r="G36" s="40"/>
      <c r="H36" s="40"/>
      <c r="I36" s="40"/>
      <c r="J36" s="40"/>
      <c r="K36" s="40"/>
      <c r="L36" s="40"/>
      <c r="M36" s="40"/>
      <c r="N36" s="40"/>
      <c r="O36" s="40"/>
      <c r="P36" s="40"/>
      <c r="Q36" s="40"/>
      <c r="R36" s="40"/>
      <c r="S36" s="153">
        <v>0</v>
      </c>
    </row>
    <row r="37" spans="1:19" s="931" customFormat="1" ht="16.5" thickBot="1">
      <c r="A37" s="246" t="s">
        <v>126</v>
      </c>
      <c r="B37" s="246"/>
      <c r="C37" s="247"/>
      <c r="D37" s="246"/>
      <c r="E37" s="246"/>
      <c r="F37" s="40"/>
      <c r="G37" s="40"/>
      <c r="H37" s="40"/>
      <c r="I37" s="40"/>
      <c r="J37" s="40"/>
      <c r="K37" s="40"/>
      <c r="L37" s="40"/>
      <c r="M37" s="40"/>
      <c r="N37" s="40"/>
      <c r="O37" s="40"/>
      <c r="P37" s="40"/>
      <c r="Q37" s="40"/>
      <c r="R37" s="40"/>
      <c r="S37" s="40"/>
    </row>
    <row r="38" spans="1:19" s="931" customFormat="1" ht="16.5" thickBot="1">
      <c r="A38" s="1305">
        <v>2</v>
      </c>
      <c r="B38" s="897"/>
      <c r="C38" s="897"/>
      <c r="D38" s="897"/>
      <c r="E38" s="898" t="s">
        <v>1559</v>
      </c>
      <c r="F38" s="892">
        <f>SUM(F28:F37)</f>
        <v>0</v>
      </c>
      <c r="G38" s="892">
        <f t="shared" ref="G38:K38" si="2">SUM(G28:G37)</f>
        <v>0</v>
      </c>
      <c r="H38" s="892">
        <f t="shared" si="2"/>
        <v>0</v>
      </c>
      <c r="I38" s="892">
        <f t="shared" si="2"/>
        <v>0</v>
      </c>
      <c r="J38" s="892">
        <f t="shared" si="2"/>
        <v>0</v>
      </c>
      <c r="K38" s="892">
        <f t="shared" si="2"/>
        <v>0</v>
      </c>
      <c r="L38" s="892">
        <f t="shared" ref="L38:R38" si="3">SUM(L28:L37)</f>
        <v>0</v>
      </c>
      <c r="M38" s="892">
        <f t="shared" si="3"/>
        <v>0</v>
      </c>
      <c r="N38" s="892">
        <f t="shared" si="3"/>
        <v>0</v>
      </c>
      <c r="O38" s="892">
        <f t="shared" si="3"/>
        <v>0</v>
      </c>
      <c r="P38" s="892">
        <f t="shared" si="3"/>
        <v>0</v>
      </c>
      <c r="Q38" s="892">
        <f t="shared" si="3"/>
        <v>0</v>
      </c>
      <c r="R38" s="892">
        <f t="shared" si="3"/>
        <v>0</v>
      </c>
      <c r="S38" s="899">
        <f t="shared" ref="S38" si="4">SUM(S28:S37)</f>
        <v>0</v>
      </c>
    </row>
    <row r="39" spans="1:19" s="931" customFormat="1" ht="15.75">
      <c r="A39" s="248"/>
      <c r="B39" s="248"/>
      <c r="C39" s="248"/>
      <c r="D39" s="248"/>
      <c r="E39" s="240"/>
      <c r="F39" s="41"/>
      <c r="G39" s="41"/>
      <c r="H39" s="41"/>
      <c r="I39" s="41"/>
      <c r="J39" s="41"/>
      <c r="K39" s="41"/>
      <c r="L39" s="41"/>
      <c r="M39" s="41"/>
      <c r="N39" s="41"/>
      <c r="O39" s="41"/>
      <c r="P39" s="41"/>
      <c r="Q39" s="41"/>
      <c r="R39" s="41"/>
      <c r="S39" s="153"/>
    </row>
    <row r="40" spans="1:19" s="931" customFormat="1" ht="15.75">
      <c r="A40" s="246" t="s">
        <v>163</v>
      </c>
      <c r="B40" s="246" t="s">
        <v>200</v>
      </c>
      <c r="C40" s="247" t="s">
        <v>1560</v>
      </c>
      <c r="D40" s="246">
        <v>350</v>
      </c>
      <c r="E40" s="246" t="s">
        <v>1144</v>
      </c>
      <c r="F40" s="40"/>
      <c r="G40" s="40"/>
      <c r="H40" s="40"/>
      <c r="I40" s="40"/>
      <c r="J40" s="40"/>
      <c r="K40" s="40"/>
      <c r="L40" s="40"/>
      <c r="M40" s="40"/>
      <c r="N40" s="40"/>
      <c r="O40" s="40"/>
      <c r="P40" s="40"/>
      <c r="Q40" s="40"/>
      <c r="R40" s="40"/>
      <c r="S40" s="153">
        <v>0</v>
      </c>
    </row>
    <row r="41" spans="1:19" s="931" customFormat="1" ht="15.75">
      <c r="A41" s="246" t="s">
        <v>165</v>
      </c>
      <c r="B41" s="246" t="s">
        <v>200</v>
      </c>
      <c r="C41" s="247" t="s">
        <v>1560</v>
      </c>
      <c r="D41" s="246">
        <v>352</v>
      </c>
      <c r="E41" s="246" t="s">
        <v>209</v>
      </c>
      <c r="F41" s="40"/>
      <c r="G41" s="40"/>
      <c r="H41" s="40"/>
      <c r="I41" s="40"/>
      <c r="J41" s="40"/>
      <c r="K41" s="40"/>
      <c r="L41" s="40"/>
      <c r="M41" s="40"/>
      <c r="N41" s="40"/>
      <c r="O41" s="40"/>
      <c r="P41" s="40"/>
      <c r="Q41" s="40"/>
      <c r="R41" s="40"/>
      <c r="S41" s="153">
        <v>0</v>
      </c>
    </row>
    <row r="42" spans="1:19" s="931" customFormat="1" ht="15.75">
      <c r="A42" s="246" t="s">
        <v>168</v>
      </c>
      <c r="B42" s="246" t="s">
        <v>200</v>
      </c>
      <c r="C42" s="247" t="s">
        <v>1560</v>
      </c>
      <c r="D42" s="246">
        <v>353</v>
      </c>
      <c r="E42" s="246" t="s">
        <v>169</v>
      </c>
      <c r="F42" s="40"/>
      <c r="G42" s="40"/>
      <c r="H42" s="40"/>
      <c r="I42" s="40"/>
      <c r="J42" s="40"/>
      <c r="K42" s="40"/>
      <c r="L42" s="40"/>
      <c r="M42" s="40"/>
      <c r="N42" s="40"/>
      <c r="O42" s="40"/>
      <c r="P42" s="40"/>
      <c r="Q42" s="40"/>
      <c r="R42" s="40"/>
      <c r="S42" s="153">
        <v>0</v>
      </c>
    </row>
    <row r="43" spans="1:19" s="931" customFormat="1" ht="15.75">
      <c r="A43" s="246" t="s">
        <v>171</v>
      </c>
      <c r="B43" s="246" t="s">
        <v>200</v>
      </c>
      <c r="C43" s="247" t="s">
        <v>1560</v>
      </c>
      <c r="D43" s="246">
        <v>354</v>
      </c>
      <c r="E43" s="246" t="s">
        <v>211</v>
      </c>
      <c r="F43" s="40"/>
      <c r="G43" s="40"/>
      <c r="H43" s="40"/>
      <c r="I43" s="40"/>
      <c r="J43" s="40"/>
      <c r="K43" s="40"/>
      <c r="L43" s="40"/>
      <c r="M43" s="40"/>
      <c r="N43" s="40"/>
      <c r="O43" s="40"/>
      <c r="P43" s="40"/>
      <c r="Q43" s="40"/>
      <c r="R43" s="40"/>
      <c r="S43" s="153">
        <v>0</v>
      </c>
    </row>
    <row r="44" spans="1:19" s="931" customFormat="1" ht="15.75">
      <c r="A44" s="246" t="s">
        <v>174</v>
      </c>
      <c r="B44" s="246" t="s">
        <v>200</v>
      </c>
      <c r="C44" s="247" t="s">
        <v>1560</v>
      </c>
      <c r="D44" s="246">
        <v>355</v>
      </c>
      <c r="E44" s="246" t="s">
        <v>212</v>
      </c>
      <c r="F44" s="40"/>
      <c r="G44" s="40"/>
      <c r="H44" s="40"/>
      <c r="I44" s="40"/>
      <c r="J44" s="40"/>
      <c r="K44" s="40"/>
      <c r="L44" s="40"/>
      <c r="M44" s="40"/>
      <c r="N44" s="40"/>
      <c r="O44" s="40"/>
      <c r="P44" s="40"/>
      <c r="Q44" s="40"/>
      <c r="R44" s="40"/>
      <c r="S44" s="153">
        <v>0</v>
      </c>
    </row>
    <row r="45" spans="1:19" s="931" customFormat="1" ht="15.75">
      <c r="A45" s="246" t="s">
        <v>177</v>
      </c>
      <c r="B45" s="246" t="s">
        <v>200</v>
      </c>
      <c r="C45" s="247" t="s">
        <v>1560</v>
      </c>
      <c r="D45" s="246">
        <v>356</v>
      </c>
      <c r="E45" s="246" t="s">
        <v>214</v>
      </c>
      <c r="F45" s="40"/>
      <c r="G45" s="40"/>
      <c r="H45" s="40"/>
      <c r="I45" s="40"/>
      <c r="J45" s="40"/>
      <c r="K45" s="40"/>
      <c r="L45" s="40"/>
      <c r="M45" s="40"/>
      <c r="N45" s="40"/>
      <c r="O45" s="40"/>
      <c r="P45" s="40"/>
      <c r="Q45" s="40"/>
      <c r="R45" s="40"/>
      <c r="S45" s="153">
        <v>0</v>
      </c>
    </row>
    <row r="46" spans="1:19" s="931" customFormat="1" ht="15.75">
      <c r="A46" s="246" t="s">
        <v>227</v>
      </c>
      <c r="B46" s="246" t="s">
        <v>200</v>
      </c>
      <c r="C46" s="247" t="s">
        <v>1560</v>
      </c>
      <c r="D46" s="246">
        <v>357</v>
      </c>
      <c r="E46" s="246" t="s">
        <v>216</v>
      </c>
      <c r="F46" s="40"/>
      <c r="G46" s="40"/>
      <c r="H46" s="40"/>
      <c r="I46" s="40"/>
      <c r="J46" s="40"/>
      <c r="K46" s="40"/>
      <c r="L46" s="40"/>
      <c r="M46" s="40"/>
      <c r="N46" s="40"/>
      <c r="O46" s="40"/>
      <c r="P46" s="40"/>
      <c r="Q46" s="40"/>
      <c r="R46" s="40"/>
      <c r="S46" s="153">
        <v>0</v>
      </c>
    </row>
    <row r="47" spans="1:19" s="931" customFormat="1" ht="15.75">
      <c r="A47" s="246" t="s">
        <v>229</v>
      </c>
      <c r="B47" s="246" t="s">
        <v>200</v>
      </c>
      <c r="C47" s="247" t="s">
        <v>1560</v>
      </c>
      <c r="D47" s="246">
        <v>358</v>
      </c>
      <c r="E47" s="246" t="s">
        <v>218</v>
      </c>
      <c r="F47" s="40"/>
      <c r="G47" s="40"/>
      <c r="H47" s="40"/>
      <c r="I47" s="40"/>
      <c r="J47" s="40"/>
      <c r="K47" s="40"/>
      <c r="L47" s="40"/>
      <c r="M47" s="40"/>
      <c r="N47" s="40"/>
      <c r="O47" s="40"/>
      <c r="P47" s="40"/>
      <c r="Q47" s="40"/>
      <c r="R47" s="40"/>
      <c r="S47" s="153">
        <v>0</v>
      </c>
    </row>
    <row r="48" spans="1:19" s="931" customFormat="1" ht="15.75">
      <c r="A48" s="246" t="s">
        <v>231</v>
      </c>
      <c r="B48" s="246" t="s">
        <v>200</v>
      </c>
      <c r="C48" s="247" t="s">
        <v>1560</v>
      </c>
      <c r="D48" s="246">
        <v>359</v>
      </c>
      <c r="E48" s="246" t="s">
        <v>220</v>
      </c>
      <c r="F48" s="40"/>
      <c r="G48" s="40"/>
      <c r="H48" s="40"/>
      <c r="I48" s="40"/>
      <c r="J48" s="40"/>
      <c r="K48" s="40"/>
      <c r="L48" s="40"/>
      <c r="M48" s="40"/>
      <c r="N48" s="40"/>
      <c r="O48" s="40"/>
      <c r="P48" s="40"/>
      <c r="Q48" s="40"/>
      <c r="R48" s="40"/>
      <c r="S48" s="153">
        <v>0</v>
      </c>
    </row>
    <row r="49" spans="1:19" s="931" customFormat="1" ht="16.5" thickBot="1">
      <c r="A49" s="246" t="s">
        <v>126</v>
      </c>
      <c r="B49" s="246"/>
      <c r="C49" s="247"/>
      <c r="D49" s="246"/>
      <c r="E49" s="246"/>
      <c r="F49" s="40"/>
      <c r="G49" s="40"/>
      <c r="H49" s="40"/>
      <c r="I49" s="40"/>
      <c r="J49" s="40"/>
      <c r="K49" s="40"/>
      <c r="L49" s="40"/>
      <c r="M49" s="40"/>
      <c r="N49" s="40"/>
      <c r="O49" s="40"/>
      <c r="P49" s="40"/>
      <c r="Q49" s="40"/>
      <c r="R49" s="40"/>
      <c r="S49" s="40"/>
    </row>
    <row r="50" spans="1:19" s="931" customFormat="1" ht="16.5" thickBot="1">
      <c r="A50" s="1305">
        <v>3</v>
      </c>
      <c r="B50" s="897"/>
      <c r="C50" s="897"/>
      <c r="D50" s="897"/>
      <c r="E50" s="898" t="s">
        <v>1561</v>
      </c>
      <c r="F50" s="892">
        <f t="shared" ref="F50:K50" si="5">SUM(F40:F49)</f>
        <v>0</v>
      </c>
      <c r="G50" s="892">
        <f t="shared" si="5"/>
        <v>0</v>
      </c>
      <c r="H50" s="892">
        <f t="shared" si="5"/>
        <v>0</v>
      </c>
      <c r="I50" s="892">
        <f t="shared" si="5"/>
        <v>0</v>
      </c>
      <c r="J50" s="892">
        <f t="shared" si="5"/>
        <v>0</v>
      </c>
      <c r="K50" s="892">
        <f t="shared" si="5"/>
        <v>0</v>
      </c>
      <c r="L50" s="892">
        <f t="shared" ref="L50:R50" si="6">SUM(L40:L49)</f>
        <v>0</v>
      </c>
      <c r="M50" s="892">
        <f t="shared" si="6"/>
        <v>0</v>
      </c>
      <c r="N50" s="892">
        <f t="shared" si="6"/>
        <v>0</v>
      </c>
      <c r="O50" s="892">
        <f t="shared" si="6"/>
        <v>0</v>
      </c>
      <c r="P50" s="892">
        <f t="shared" si="6"/>
        <v>0</v>
      </c>
      <c r="Q50" s="892">
        <f t="shared" si="6"/>
        <v>0</v>
      </c>
      <c r="R50" s="892">
        <f t="shared" si="6"/>
        <v>0</v>
      </c>
      <c r="S50" s="899">
        <f t="shared" ref="S50" si="7">SUM(S40:S49)</f>
        <v>0</v>
      </c>
    </row>
    <row r="51" spans="1:19" s="931" customFormat="1" ht="15">
      <c r="A51" s="929"/>
      <c r="B51" s="929"/>
      <c r="C51" s="929"/>
      <c r="D51" s="929"/>
      <c r="E51" s="929"/>
      <c r="F51" s="929"/>
      <c r="G51" s="929"/>
      <c r="H51" s="929"/>
      <c r="I51" s="929"/>
      <c r="J51" s="929"/>
      <c r="K51" s="929"/>
      <c r="L51" s="929"/>
      <c r="M51" s="929"/>
      <c r="N51" s="929"/>
      <c r="O51" s="929"/>
      <c r="P51" s="929"/>
      <c r="Q51" s="929"/>
      <c r="R51" s="929"/>
      <c r="S51" s="929"/>
    </row>
    <row r="52" spans="1:19" s="931" customFormat="1" ht="15">
      <c r="A52" s="1050" t="s">
        <v>126</v>
      </c>
      <c r="B52" s="1050"/>
      <c r="C52" s="1050"/>
      <c r="D52" s="1050"/>
      <c r="E52" s="1050"/>
      <c r="F52" s="1050"/>
      <c r="G52" s="1050"/>
      <c r="H52" s="1050"/>
      <c r="I52" s="1050"/>
      <c r="J52" s="1050"/>
      <c r="K52" s="1050"/>
      <c r="L52" s="1050"/>
      <c r="M52" s="1050"/>
      <c r="N52" s="1050"/>
      <c r="O52" s="1050"/>
      <c r="P52" s="1050"/>
      <c r="Q52" s="1050"/>
      <c r="R52" s="1050"/>
      <c r="S52" s="1050"/>
    </row>
    <row r="53" spans="1:19" ht="15">
      <c r="A53" s="1049"/>
      <c r="B53" s="929"/>
      <c r="C53" s="929"/>
      <c r="D53" s="929"/>
      <c r="E53" s="929"/>
      <c r="F53" s="929"/>
      <c r="G53" s="929"/>
      <c r="H53" s="929"/>
      <c r="I53" s="929"/>
      <c r="J53" s="929"/>
      <c r="K53" s="929"/>
      <c r="L53" s="929"/>
      <c r="M53" s="929"/>
      <c r="N53" s="929"/>
      <c r="O53" s="929"/>
      <c r="P53" s="929"/>
      <c r="Q53" s="929"/>
      <c r="R53" s="929"/>
      <c r="S53" s="929"/>
    </row>
    <row r="54" spans="1:19" ht="15">
      <c r="A54" s="1049"/>
      <c r="B54" s="929"/>
      <c r="C54" s="929"/>
      <c r="D54" s="929"/>
      <c r="E54" s="929"/>
      <c r="F54" s="929"/>
      <c r="G54" s="929"/>
      <c r="H54" s="929"/>
      <c r="I54" s="929"/>
      <c r="J54" s="929"/>
      <c r="K54" s="929"/>
      <c r="L54" s="929"/>
      <c r="M54" s="929"/>
      <c r="N54" s="929"/>
      <c r="O54" s="929"/>
      <c r="P54" s="929"/>
      <c r="Q54" s="929"/>
      <c r="R54" s="929"/>
      <c r="S54" s="929"/>
    </row>
    <row r="55" spans="1:19" ht="15">
      <c r="A55" s="1306"/>
      <c r="B55" s="1307"/>
      <c r="C55" s="1307"/>
      <c r="D55" s="1307"/>
      <c r="E55" s="1307"/>
      <c r="F55" s="1307"/>
      <c r="G55" s="1307"/>
      <c r="H55" s="1307"/>
      <c r="I55" s="1307"/>
      <c r="J55" s="1307"/>
      <c r="K55" s="1307"/>
      <c r="L55" s="1307"/>
      <c r="M55" s="1307"/>
      <c r="N55" s="1307"/>
      <c r="O55" s="1307"/>
      <c r="P55" s="1307"/>
      <c r="Q55" s="1307"/>
      <c r="R55" s="1307"/>
      <c r="S55" s="1307"/>
    </row>
    <row r="57" spans="1:19" ht="18">
      <c r="A57" s="1627" t="s">
        <v>1553</v>
      </c>
      <c r="B57" s="1627"/>
      <c r="C57" s="1627"/>
      <c r="D57" s="1627"/>
      <c r="E57" s="1627"/>
      <c r="F57" s="1627"/>
      <c r="G57" s="1627"/>
      <c r="H57" s="1627"/>
      <c r="I57" s="1627"/>
      <c r="J57" s="1627"/>
      <c r="K57" s="1627"/>
      <c r="L57" s="1627"/>
      <c r="M57" s="1627"/>
      <c r="N57" s="1627"/>
      <c r="O57" s="1627"/>
      <c r="P57" s="1627"/>
      <c r="Q57" s="1627"/>
      <c r="R57" s="1627"/>
      <c r="S57" s="1627"/>
    </row>
    <row r="58" spans="1:19" ht="18">
      <c r="A58" s="1627" t="s">
        <v>1563</v>
      </c>
      <c r="B58" s="1627"/>
      <c r="C58" s="1627"/>
      <c r="D58" s="1627"/>
      <c r="E58" s="1627"/>
      <c r="F58" s="1627"/>
      <c r="G58" s="1627"/>
      <c r="H58" s="1627"/>
      <c r="I58" s="1627"/>
      <c r="J58" s="1627"/>
      <c r="K58" s="1627"/>
      <c r="L58" s="1627"/>
      <c r="M58" s="1627"/>
      <c r="N58" s="1627"/>
      <c r="O58" s="1627"/>
      <c r="P58" s="1627"/>
      <c r="Q58" s="1627"/>
      <c r="R58" s="1627"/>
      <c r="S58" s="1627"/>
    </row>
    <row r="59" spans="1:19" ht="15.75">
      <c r="A59" s="240"/>
      <c r="B59" s="28"/>
      <c r="C59" s="28"/>
      <c r="D59" s="69"/>
      <c r="E59" s="69"/>
      <c r="F59" s="863"/>
      <c r="G59" s="863"/>
      <c r="H59" s="863"/>
      <c r="I59" s="863"/>
      <c r="J59" s="863"/>
      <c r="K59" s="863"/>
      <c r="L59" s="863"/>
      <c r="M59" s="863"/>
      <c r="N59" s="863"/>
      <c r="O59" s="863"/>
      <c r="P59" s="863"/>
      <c r="Q59" s="863"/>
      <c r="R59" s="863"/>
      <c r="S59" s="863"/>
    </row>
    <row r="60" spans="1:19" ht="15.75">
      <c r="A60" s="240"/>
      <c r="B60" s="28"/>
      <c r="C60" s="28"/>
      <c r="D60" s="69"/>
      <c r="E60" s="69"/>
      <c r="F60" s="1155"/>
      <c r="G60" s="1155"/>
      <c r="H60" s="1155"/>
      <c r="I60" s="1155"/>
      <c r="J60" s="1155"/>
      <c r="K60" s="1155"/>
      <c r="L60" s="1155"/>
      <c r="M60" s="1155"/>
      <c r="N60" s="1155"/>
      <c r="O60" s="1155"/>
      <c r="P60" s="1155"/>
      <c r="Q60" s="1155"/>
      <c r="R60" s="1155"/>
      <c r="S60" s="1155"/>
    </row>
    <row r="61" spans="1:19" s="929" customFormat="1" ht="16.5" customHeight="1" thickBot="1">
      <c r="A61" s="240" t="s">
        <v>90</v>
      </c>
      <c r="B61" s="29" t="s">
        <v>1215</v>
      </c>
      <c r="C61" s="29" t="s">
        <v>1216</v>
      </c>
      <c r="D61" s="29" t="s">
        <v>1217</v>
      </c>
      <c r="E61" s="29" t="s">
        <v>1</v>
      </c>
      <c r="F61" s="826" t="s">
        <v>1931</v>
      </c>
      <c r="G61" s="826" t="s">
        <v>1931</v>
      </c>
      <c r="H61" s="826" t="s">
        <v>1931</v>
      </c>
      <c r="I61" s="826" t="s">
        <v>1931</v>
      </c>
      <c r="J61" s="826" t="s">
        <v>1931</v>
      </c>
      <c r="K61" s="826" t="s">
        <v>1931</v>
      </c>
      <c r="L61" s="826" t="s">
        <v>1931</v>
      </c>
      <c r="M61" s="826" t="s">
        <v>1931</v>
      </c>
      <c r="N61" s="826" t="s">
        <v>1931</v>
      </c>
      <c r="O61" s="826" t="s">
        <v>1931</v>
      </c>
      <c r="P61" s="826" t="s">
        <v>1931</v>
      </c>
      <c r="Q61" s="826" t="s">
        <v>1931</v>
      </c>
      <c r="R61" s="826" t="s">
        <v>1931</v>
      </c>
      <c r="S61" s="1680" t="s">
        <v>326</v>
      </c>
    </row>
    <row r="62" spans="1:19" s="929" customFormat="1" ht="15.75">
      <c r="A62" s="240"/>
      <c r="B62" s="29"/>
      <c r="C62" s="29"/>
      <c r="D62" s="240"/>
      <c r="E62" s="240"/>
      <c r="F62" s="886" t="s">
        <v>700</v>
      </c>
      <c r="G62" s="886" t="s">
        <v>689</v>
      </c>
      <c r="H62" s="886" t="s">
        <v>690</v>
      </c>
      <c r="I62" s="886" t="s">
        <v>691</v>
      </c>
      <c r="J62" s="886" t="s">
        <v>692</v>
      </c>
      <c r="K62" s="886" t="s">
        <v>693</v>
      </c>
      <c r="L62" s="886" t="s">
        <v>694</v>
      </c>
      <c r="M62" s="886" t="s">
        <v>695</v>
      </c>
      <c r="N62" s="886" t="s">
        <v>696</v>
      </c>
      <c r="O62" s="886" t="s">
        <v>697</v>
      </c>
      <c r="P62" s="886" t="s">
        <v>698</v>
      </c>
      <c r="Q62" s="886" t="s">
        <v>699</v>
      </c>
      <c r="R62" s="886" t="s">
        <v>700</v>
      </c>
      <c r="S62" s="1680"/>
    </row>
    <row r="63" spans="1:19" s="930" customFormat="1" ht="15.75" thickBot="1">
      <c r="A63" s="1280"/>
      <c r="B63" s="1280" t="s">
        <v>335</v>
      </c>
      <c r="C63" s="1280" t="s">
        <v>336</v>
      </c>
      <c r="D63" s="1280" t="s">
        <v>337</v>
      </c>
      <c r="E63" s="1280" t="s">
        <v>260</v>
      </c>
      <c r="F63" s="1280" t="s">
        <v>142</v>
      </c>
      <c r="G63" s="1280" t="s">
        <v>143</v>
      </c>
      <c r="H63" s="1280" t="s">
        <v>207</v>
      </c>
      <c r="I63" s="1280" t="s">
        <v>208</v>
      </c>
      <c r="J63" s="1280" t="s">
        <v>650</v>
      </c>
      <c r="K63" s="1280" t="s">
        <v>651</v>
      </c>
      <c r="L63" s="1280" t="s">
        <v>824</v>
      </c>
      <c r="M63" s="1280" t="s">
        <v>825</v>
      </c>
      <c r="N63" s="1280" t="s">
        <v>826</v>
      </c>
      <c r="O63" s="1280" t="s">
        <v>560</v>
      </c>
      <c r="P63" s="1280" t="s">
        <v>562</v>
      </c>
      <c r="Q63" s="1280" t="s">
        <v>563</v>
      </c>
      <c r="R63" s="1280" t="s">
        <v>827</v>
      </c>
      <c r="S63" s="1280" t="s">
        <v>828</v>
      </c>
    </row>
    <row r="64" spans="1:19" ht="15.75">
      <c r="A64" s="240"/>
      <c r="B64" s="244"/>
      <c r="C64" s="245"/>
      <c r="D64" s="240"/>
      <c r="E64" s="240"/>
      <c r="F64" s="1155"/>
      <c r="G64" s="1155"/>
      <c r="H64" s="1155"/>
      <c r="I64" s="1155"/>
      <c r="J64" s="1155"/>
      <c r="K64" s="1155"/>
      <c r="L64" s="1155"/>
      <c r="M64" s="1155"/>
      <c r="N64" s="1155"/>
      <c r="O64" s="1155"/>
      <c r="P64" s="1155"/>
      <c r="Q64" s="1155"/>
      <c r="R64" s="1155"/>
      <c r="S64" s="1155"/>
    </row>
    <row r="65" spans="1:19" s="931" customFormat="1" ht="16.5" thickBot="1">
      <c r="A65" s="243"/>
      <c r="B65" s="241"/>
      <c r="C65" s="242"/>
      <c r="D65" s="243"/>
      <c r="E65" s="243"/>
      <c r="F65" s="39"/>
      <c r="G65" s="39"/>
      <c r="H65" s="39"/>
      <c r="I65" s="39"/>
      <c r="J65" s="39"/>
      <c r="K65" s="39"/>
      <c r="L65" s="39"/>
      <c r="M65" s="39"/>
      <c r="N65" s="39"/>
      <c r="O65" s="39"/>
      <c r="P65" s="39"/>
      <c r="Q65" s="39"/>
      <c r="R65" s="39"/>
      <c r="S65" s="39"/>
    </row>
    <row r="66" spans="1:19" s="931" customFormat="1" ht="15.75">
      <c r="A66" s="246" t="s">
        <v>118</v>
      </c>
      <c r="B66" s="246" t="s">
        <v>200</v>
      </c>
      <c r="C66" s="247" t="s">
        <v>1556</v>
      </c>
      <c r="D66" s="246">
        <v>350</v>
      </c>
      <c r="E66" s="246" t="s">
        <v>1144</v>
      </c>
      <c r="F66" s="40"/>
      <c r="G66" s="40"/>
      <c r="H66" s="40"/>
      <c r="I66" s="40"/>
      <c r="J66" s="40"/>
      <c r="K66" s="40"/>
      <c r="L66" s="40"/>
      <c r="M66" s="40"/>
      <c r="N66" s="40"/>
      <c r="O66" s="40"/>
      <c r="P66" s="40"/>
      <c r="Q66" s="40"/>
      <c r="R66" s="40"/>
      <c r="S66" s="153">
        <v>0</v>
      </c>
    </row>
    <row r="67" spans="1:19" s="931" customFormat="1" ht="15.75">
      <c r="A67" s="246" t="s">
        <v>121</v>
      </c>
      <c r="B67" s="246" t="s">
        <v>200</v>
      </c>
      <c r="C67" s="247" t="s">
        <v>1556</v>
      </c>
      <c r="D67" s="246">
        <v>352</v>
      </c>
      <c r="E67" s="246" t="s">
        <v>209</v>
      </c>
      <c r="F67" s="40"/>
      <c r="G67" s="40"/>
      <c r="H67" s="40"/>
      <c r="I67" s="40"/>
      <c r="J67" s="40"/>
      <c r="K67" s="40"/>
      <c r="L67" s="40"/>
      <c r="M67" s="40"/>
      <c r="N67" s="40"/>
      <c r="O67" s="40"/>
      <c r="P67" s="40"/>
      <c r="Q67" s="40"/>
      <c r="R67" s="40"/>
      <c r="S67" s="153">
        <v>0</v>
      </c>
    </row>
    <row r="68" spans="1:19" s="931" customFormat="1" ht="15.75">
      <c r="A68" s="246" t="s">
        <v>124</v>
      </c>
      <c r="B68" s="246" t="s">
        <v>200</v>
      </c>
      <c r="C68" s="247" t="s">
        <v>1556</v>
      </c>
      <c r="D68" s="246">
        <v>353</v>
      </c>
      <c r="E68" s="246" t="s">
        <v>169</v>
      </c>
      <c r="F68" s="40"/>
      <c r="G68" s="40"/>
      <c r="H68" s="40"/>
      <c r="I68" s="40"/>
      <c r="J68" s="40"/>
      <c r="K68" s="40"/>
      <c r="L68" s="40"/>
      <c r="M68" s="40"/>
      <c r="N68" s="40"/>
      <c r="O68" s="40"/>
      <c r="P68" s="40"/>
      <c r="Q68" s="40"/>
      <c r="R68" s="40"/>
      <c r="S68" s="153">
        <v>0</v>
      </c>
    </row>
    <row r="69" spans="1:19" s="931" customFormat="1" ht="15.75">
      <c r="A69" s="246" t="s">
        <v>125</v>
      </c>
      <c r="B69" s="246" t="s">
        <v>200</v>
      </c>
      <c r="C69" s="247" t="s">
        <v>1556</v>
      </c>
      <c r="D69" s="246">
        <v>354</v>
      </c>
      <c r="E69" s="246" t="s">
        <v>211</v>
      </c>
      <c r="F69" s="40"/>
      <c r="G69" s="40"/>
      <c r="H69" s="40"/>
      <c r="I69" s="40"/>
      <c r="J69" s="40"/>
      <c r="K69" s="40"/>
      <c r="L69" s="40"/>
      <c r="M69" s="40"/>
      <c r="N69" s="40"/>
      <c r="O69" s="40"/>
      <c r="P69" s="40"/>
      <c r="Q69" s="40"/>
      <c r="R69" s="40"/>
      <c r="S69" s="153">
        <v>0</v>
      </c>
    </row>
    <row r="70" spans="1:19" s="931" customFormat="1" ht="15.75">
      <c r="A70" s="246" t="s">
        <v>1054</v>
      </c>
      <c r="B70" s="246" t="s">
        <v>200</v>
      </c>
      <c r="C70" s="247" t="s">
        <v>1556</v>
      </c>
      <c r="D70" s="246">
        <v>355</v>
      </c>
      <c r="E70" s="246" t="s">
        <v>212</v>
      </c>
      <c r="F70" s="40"/>
      <c r="G70" s="40"/>
      <c r="H70" s="40"/>
      <c r="I70" s="40"/>
      <c r="J70" s="40"/>
      <c r="K70" s="40"/>
      <c r="L70" s="40"/>
      <c r="M70" s="40"/>
      <c r="N70" s="40"/>
      <c r="O70" s="40"/>
      <c r="P70" s="40"/>
      <c r="Q70" s="40"/>
      <c r="R70" s="40"/>
      <c r="S70" s="153">
        <v>0</v>
      </c>
    </row>
    <row r="71" spans="1:19" s="931" customFormat="1" ht="15.75">
      <c r="A71" s="246" t="s">
        <v>1564</v>
      </c>
      <c r="B71" s="246" t="s">
        <v>200</v>
      </c>
      <c r="C71" s="247" t="s">
        <v>1556</v>
      </c>
      <c r="D71" s="246">
        <v>356</v>
      </c>
      <c r="E71" s="246" t="s">
        <v>214</v>
      </c>
      <c r="F71" s="40"/>
      <c r="G71" s="40"/>
      <c r="H71" s="40"/>
      <c r="I71" s="40"/>
      <c r="J71" s="40"/>
      <c r="K71" s="40"/>
      <c r="L71" s="40"/>
      <c r="M71" s="40"/>
      <c r="N71" s="40"/>
      <c r="O71" s="40"/>
      <c r="P71" s="40"/>
      <c r="Q71" s="40"/>
      <c r="R71" s="40"/>
      <c r="S71" s="153">
        <v>0</v>
      </c>
    </row>
    <row r="72" spans="1:19" s="931" customFormat="1" ht="15.75">
      <c r="A72" s="246" t="s">
        <v>1565</v>
      </c>
      <c r="B72" s="246" t="s">
        <v>200</v>
      </c>
      <c r="C72" s="247" t="s">
        <v>1556</v>
      </c>
      <c r="D72" s="246">
        <v>357</v>
      </c>
      <c r="E72" s="246" t="s">
        <v>216</v>
      </c>
      <c r="F72" s="40"/>
      <c r="G72" s="40"/>
      <c r="H72" s="40"/>
      <c r="I72" s="40"/>
      <c r="J72" s="40"/>
      <c r="K72" s="40"/>
      <c r="L72" s="40"/>
      <c r="M72" s="40"/>
      <c r="N72" s="40"/>
      <c r="O72" s="40"/>
      <c r="P72" s="40"/>
      <c r="Q72" s="40"/>
      <c r="R72" s="40"/>
      <c r="S72" s="153">
        <v>0</v>
      </c>
    </row>
    <row r="73" spans="1:19" s="931" customFormat="1" ht="15.75">
      <c r="A73" s="246" t="s">
        <v>1566</v>
      </c>
      <c r="B73" s="246" t="s">
        <v>200</v>
      </c>
      <c r="C73" s="247" t="s">
        <v>1556</v>
      </c>
      <c r="D73" s="246">
        <v>358</v>
      </c>
      <c r="E73" s="246" t="s">
        <v>218</v>
      </c>
      <c r="F73" s="40"/>
      <c r="G73" s="40"/>
      <c r="H73" s="40"/>
      <c r="I73" s="40"/>
      <c r="J73" s="40"/>
      <c r="K73" s="40"/>
      <c r="L73" s="40"/>
      <c r="M73" s="40"/>
      <c r="N73" s="40"/>
      <c r="O73" s="40"/>
      <c r="P73" s="40"/>
      <c r="Q73" s="40"/>
      <c r="R73" s="40"/>
      <c r="S73" s="153">
        <v>0</v>
      </c>
    </row>
    <row r="74" spans="1:19" s="931" customFormat="1" ht="15.75">
      <c r="A74" s="246" t="s">
        <v>1567</v>
      </c>
      <c r="B74" s="246" t="s">
        <v>200</v>
      </c>
      <c r="C74" s="247" t="s">
        <v>1556</v>
      </c>
      <c r="D74" s="246">
        <v>359</v>
      </c>
      <c r="E74" s="246" t="s">
        <v>220</v>
      </c>
      <c r="F74" s="40"/>
      <c r="G74" s="40"/>
      <c r="H74" s="40"/>
      <c r="I74" s="40"/>
      <c r="J74" s="40"/>
      <c r="K74" s="40"/>
      <c r="L74" s="40"/>
      <c r="M74" s="40"/>
      <c r="N74" s="40"/>
      <c r="O74" s="40"/>
      <c r="P74" s="40"/>
      <c r="Q74" s="40"/>
      <c r="R74" s="40"/>
      <c r="S74" s="153">
        <v>0</v>
      </c>
    </row>
    <row r="75" spans="1:19" s="931" customFormat="1" ht="16.5" thickBot="1">
      <c r="A75" s="246" t="s">
        <v>126</v>
      </c>
      <c r="B75" s="246"/>
      <c r="C75" s="247"/>
      <c r="D75" s="246"/>
      <c r="E75" s="246"/>
      <c r="F75" s="40"/>
      <c r="G75" s="40"/>
      <c r="H75" s="40"/>
      <c r="I75" s="40"/>
      <c r="J75" s="40"/>
      <c r="K75" s="40"/>
      <c r="L75" s="40"/>
      <c r="M75" s="40"/>
      <c r="N75" s="40"/>
      <c r="O75" s="40"/>
      <c r="P75" s="40"/>
      <c r="Q75" s="40"/>
      <c r="R75" s="40"/>
      <c r="S75" s="40"/>
    </row>
    <row r="76" spans="1:19" s="931" customFormat="1" ht="16.5" thickBot="1">
      <c r="A76" s="1305">
        <v>11</v>
      </c>
      <c r="B76" s="897"/>
      <c r="C76" s="897"/>
      <c r="D76" s="897"/>
      <c r="E76" s="898" t="s">
        <v>1557</v>
      </c>
      <c r="F76" s="892">
        <f>SUM(F66:F75)</f>
        <v>0</v>
      </c>
      <c r="G76" s="892">
        <f t="shared" ref="G76:R76" si="8">SUM(G66:G75)</f>
        <v>0</v>
      </c>
      <c r="H76" s="892">
        <f t="shared" si="8"/>
        <v>0</v>
      </c>
      <c r="I76" s="892">
        <f t="shared" si="8"/>
        <v>0</v>
      </c>
      <c r="J76" s="892">
        <f t="shared" si="8"/>
        <v>0</v>
      </c>
      <c r="K76" s="892">
        <f t="shared" si="8"/>
        <v>0</v>
      </c>
      <c r="L76" s="892">
        <f t="shared" si="8"/>
        <v>0</v>
      </c>
      <c r="M76" s="892">
        <f t="shared" si="8"/>
        <v>0</v>
      </c>
      <c r="N76" s="892">
        <f t="shared" si="8"/>
        <v>0</v>
      </c>
      <c r="O76" s="892">
        <f t="shared" si="8"/>
        <v>0</v>
      </c>
      <c r="P76" s="892">
        <f t="shared" si="8"/>
        <v>0</v>
      </c>
      <c r="Q76" s="892">
        <f t="shared" si="8"/>
        <v>0</v>
      </c>
      <c r="R76" s="892">
        <f t="shared" si="8"/>
        <v>0</v>
      </c>
      <c r="S76" s="899">
        <f>SUM(S66:S75)</f>
        <v>0</v>
      </c>
    </row>
    <row r="77" spans="1:19" s="931" customFormat="1" ht="15.75">
      <c r="A77" s="248"/>
      <c r="B77" s="248"/>
      <c r="C77" s="248"/>
      <c r="D77" s="248"/>
      <c r="E77" s="240"/>
      <c r="F77" s="41"/>
      <c r="G77" s="41"/>
      <c r="H77" s="41"/>
      <c r="I77" s="41"/>
      <c r="J77" s="929"/>
      <c r="K77" s="929"/>
      <c r="L77" s="929"/>
      <c r="M77" s="929"/>
      <c r="N77" s="929"/>
      <c r="O77" s="929"/>
      <c r="P77" s="929"/>
      <c r="Q77" s="929"/>
      <c r="R77" s="929"/>
      <c r="S77" s="1048"/>
    </row>
    <row r="78" spans="1:19" s="931" customFormat="1" ht="15.75">
      <c r="A78" s="246" t="s">
        <v>1378</v>
      </c>
      <c r="B78" s="246" t="s">
        <v>200</v>
      </c>
      <c r="C78" s="247" t="s">
        <v>1558</v>
      </c>
      <c r="D78" s="246">
        <v>350</v>
      </c>
      <c r="E78" s="246" t="s">
        <v>1144</v>
      </c>
      <c r="F78" s="40"/>
      <c r="G78" s="40"/>
      <c r="H78" s="40"/>
      <c r="I78" s="40"/>
      <c r="J78" s="40"/>
      <c r="K78" s="40"/>
      <c r="L78" s="40"/>
      <c r="M78" s="40"/>
      <c r="N78" s="40"/>
      <c r="O78" s="40"/>
      <c r="P78" s="40"/>
      <c r="Q78" s="40"/>
      <c r="R78" s="40"/>
      <c r="S78" s="153">
        <v>0</v>
      </c>
    </row>
    <row r="79" spans="1:19" s="931" customFormat="1" ht="15.75">
      <c r="A79" s="246" t="s">
        <v>1379</v>
      </c>
      <c r="B79" s="246" t="s">
        <v>200</v>
      </c>
      <c r="C79" s="247" t="s">
        <v>1558</v>
      </c>
      <c r="D79" s="246">
        <v>352</v>
      </c>
      <c r="E79" s="246" t="s">
        <v>209</v>
      </c>
      <c r="F79" s="40"/>
      <c r="G79" s="40"/>
      <c r="H79" s="40"/>
      <c r="I79" s="40"/>
      <c r="J79" s="40"/>
      <c r="K79" s="40"/>
      <c r="L79" s="40"/>
      <c r="M79" s="40"/>
      <c r="N79" s="40"/>
      <c r="O79" s="40"/>
      <c r="P79" s="40"/>
      <c r="Q79" s="40"/>
      <c r="R79" s="40"/>
      <c r="S79" s="153">
        <v>0</v>
      </c>
    </row>
    <row r="80" spans="1:19" s="931" customFormat="1" ht="15.75">
      <c r="A80" s="246" t="s">
        <v>1380</v>
      </c>
      <c r="B80" s="246" t="s">
        <v>200</v>
      </c>
      <c r="C80" s="247" t="s">
        <v>1558</v>
      </c>
      <c r="D80" s="246">
        <v>353</v>
      </c>
      <c r="E80" s="246" t="s">
        <v>169</v>
      </c>
      <c r="F80" s="40"/>
      <c r="G80" s="40"/>
      <c r="H80" s="40"/>
      <c r="I80" s="40"/>
      <c r="J80" s="40"/>
      <c r="K80" s="40"/>
      <c r="L80" s="40"/>
      <c r="M80" s="40"/>
      <c r="N80" s="40"/>
      <c r="O80" s="40"/>
      <c r="P80" s="40"/>
      <c r="Q80" s="40"/>
      <c r="R80" s="40"/>
      <c r="S80" s="153">
        <v>0</v>
      </c>
    </row>
    <row r="81" spans="1:19" s="931" customFormat="1" ht="15.75">
      <c r="A81" s="246" t="s">
        <v>1381</v>
      </c>
      <c r="B81" s="246" t="s">
        <v>200</v>
      </c>
      <c r="C81" s="247" t="s">
        <v>1558</v>
      </c>
      <c r="D81" s="246">
        <v>354</v>
      </c>
      <c r="E81" s="246" t="s">
        <v>211</v>
      </c>
      <c r="F81" s="40"/>
      <c r="G81" s="40"/>
      <c r="H81" s="40"/>
      <c r="I81" s="40"/>
      <c r="J81" s="40"/>
      <c r="K81" s="40"/>
      <c r="L81" s="40"/>
      <c r="M81" s="40"/>
      <c r="N81" s="40"/>
      <c r="O81" s="40"/>
      <c r="P81" s="40"/>
      <c r="Q81" s="40"/>
      <c r="R81" s="40"/>
      <c r="S81" s="153">
        <v>0</v>
      </c>
    </row>
    <row r="82" spans="1:19" s="931" customFormat="1" ht="15.75">
      <c r="A82" s="246" t="s">
        <v>1382</v>
      </c>
      <c r="B82" s="246" t="s">
        <v>200</v>
      </c>
      <c r="C82" s="247" t="s">
        <v>1558</v>
      </c>
      <c r="D82" s="246">
        <v>355</v>
      </c>
      <c r="E82" s="246" t="s">
        <v>212</v>
      </c>
      <c r="F82" s="40"/>
      <c r="G82" s="40"/>
      <c r="H82" s="40"/>
      <c r="I82" s="40"/>
      <c r="J82" s="40"/>
      <c r="K82" s="40"/>
      <c r="L82" s="40"/>
      <c r="M82" s="40"/>
      <c r="N82" s="40"/>
      <c r="O82" s="40"/>
      <c r="P82" s="40"/>
      <c r="Q82" s="40"/>
      <c r="R82" s="40"/>
      <c r="S82" s="153">
        <v>0</v>
      </c>
    </row>
    <row r="83" spans="1:19" s="931" customFormat="1" ht="15.75">
      <c r="A83" s="246" t="s">
        <v>1383</v>
      </c>
      <c r="B83" s="246" t="s">
        <v>200</v>
      </c>
      <c r="C83" s="247" t="s">
        <v>1558</v>
      </c>
      <c r="D83" s="246">
        <v>356</v>
      </c>
      <c r="E83" s="246" t="s">
        <v>214</v>
      </c>
      <c r="F83" s="40"/>
      <c r="G83" s="40"/>
      <c r="H83" s="40"/>
      <c r="I83" s="40"/>
      <c r="J83" s="40"/>
      <c r="K83" s="40"/>
      <c r="L83" s="40"/>
      <c r="M83" s="40"/>
      <c r="N83" s="40"/>
      <c r="O83" s="40"/>
      <c r="P83" s="40"/>
      <c r="Q83" s="40"/>
      <c r="R83" s="40"/>
      <c r="S83" s="153">
        <v>0</v>
      </c>
    </row>
    <row r="84" spans="1:19" s="931" customFormat="1" ht="15.75">
      <c r="A84" s="246" t="s">
        <v>1384</v>
      </c>
      <c r="B84" s="246" t="s">
        <v>200</v>
      </c>
      <c r="C84" s="247" t="s">
        <v>1558</v>
      </c>
      <c r="D84" s="246">
        <v>357</v>
      </c>
      <c r="E84" s="246" t="s">
        <v>216</v>
      </c>
      <c r="F84" s="40"/>
      <c r="G84" s="40"/>
      <c r="H84" s="40"/>
      <c r="I84" s="40"/>
      <c r="J84" s="40"/>
      <c r="K84" s="40"/>
      <c r="L84" s="40"/>
      <c r="M84" s="40"/>
      <c r="N84" s="40"/>
      <c r="O84" s="40"/>
      <c r="P84" s="40"/>
      <c r="Q84" s="40"/>
      <c r="R84" s="40"/>
      <c r="S84" s="153">
        <v>0</v>
      </c>
    </row>
    <row r="85" spans="1:19" s="931" customFormat="1" ht="15.75">
      <c r="A85" s="246" t="s">
        <v>1385</v>
      </c>
      <c r="B85" s="246" t="s">
        <v>200</v>
      </c>
      <c r="C85" s="247" t="s">
        <v>1558</v>
      </c>
      <c r="D85" s="246">
        <v>358</v>
      </c>
      <c r="E85" s="246" t="s">
        <v>218</v>
      </c>
      <c r="F85" s="40"/>
      <c r="G85" s="40"/>
      <c r="H85" s="40"/>
      <c r="I85" s="40"/>
      <c r="J85" s="40"/>
      <c r="K85" s="40"/>
      <c r="L85" s="40"/>
      <c r="M85" s="40"/>
      <c r="N85" s="40"/>
      <c r="O85" s="40"/>
      <c r="P85" s="40"/>
      <c r="Q85" s="40"/>
      <c r="R85" s="40"/>
      <c r="S85" s="153">
        <v>0</v>
      </c>
    </row>
    <row r="86" spans="1:19" s="931" customFormat="1" ht="15.75">
      <c r="A86" s="246" t="s">
        <v>1386</v>
      </c>
      <c r="B86" s="246" t="s">
        <v>200</v>
      </c>
      <c r="C86" s="247" t="s">
        <v>1558</v>
      </c>
      <c r="D86" s="246">
        <v>359</v>
      </c>
      <c r="E86" s="246" t="s">
        <v>220</v>
      </c>
      <c r="F86" s="40"/>
      <c r="G86" s="40"/>
      <c r="H86" s="40"/>
      <c r="I86" s="40"/>
      <c r="J86" s="40"/>
      <c r="K86" s="40"/>
      <c r="L86" s="40"/>
      <c r="M86" s="40"/>
      <c r="N86" s="40"/>
      <c r="O86" s="40"/>
      <c r="P86" s="40"/>
      <c r="Q86" s="40"/>
      <c r="R86" s="40"/>
      <c r="S86" s="153">
        <v>0</v>
      </c>
    </row>
    <row r="87" spans="1:19" s="931" customFormat="1" ht="16.5" thickBot="1">
      <c r="A87" s="246" t="s">
        <v>126</v>
      </c>
      <c r="B87" s="246"/>
      <c r="C87" s="247"/>
      <c r="D87" s="246"/>
      <c r="E87" s="246"/>
      <c r="F87" s="40"/>
      <c r="G87" s="40"/>
      <c r="H87" s="40"/>
      <c r="I87" s="40"/>
      <c r="J87" s="40"/>
      <c r="K87" s="40"/>
      <c r="L87" s="40"/>
      <c r="M87" s="40"/>
      <c r="N87" s="40"/>
      <c r="O87" s="40"/>
      <c r="P87" s="40"/>
      <c r="Q87" s="40"/>
      <c r="R87" s="40"/>
      <c r="S87" s="40"/>
    </row>
    <row r="88" spans="1:19" s="931" customFormat="1" ht="16.5" thickBot="1">
      <c r="A88" s="1305">
        <v>12</v>
      </c>
      <c r="B88" s="897"/>
      <c r="C88" s="897"/>
      <c r="D88" s="897"/>
      <c r="E88" s="898" t="s">
        <v>1559</v>
      </c>
      <c r="F88" s="892">
        <f>SUM(F78:F87)</f>
        <v>0</v>
      </c>
      <c r="G88" s="892">
        <f t="shared" ref="G88:H88" si="9">SUM(G78:G87)</f>
        <v>0</v>
      </c>
      <c r="H88" s="892">
        <f t="shared" si="9"/>
        <v>0</v>
      </c>
      <c r="I88" s="892">
        <f>SUM(I78:I87)</f>
        <v>0</v>
      </c>
      <c r="J88" s="892">
        <f t="shared" ref="J88" si="10">SUM(J78:J87)</f>
        <v>0</v>
      </c>
      <c r="K88" s="892">
        <f t="shared" ref="K88" si="11">SUM(K78:K87)</f>
        <v>0</v>
      </c>
      <c r="L88" s="892">
        <f t="shared" ref="L88" si="12">SUM(L78:L87)</f>
        <v>0</v>
      </c>
      <c r="M88" s="892">
        <f t="shared" ref="M88" si="13">SUM(M78:M87)</f>
        <v>0</v>
      </c>
      <c r="N88" s="892">
        <f t="shared" ref="N88" si="14">SUM(N78:N87)</f>
        <v>0</v>
      </c>
      <c r="O88" s="892">
        <f t="shared" ref="O88" si="15">SUM(O78:O87)</f>
        <v>0</v>
      </c>
      <c r="P88" s="892">
        <f t="shared" ref="P88" si="16">SUM(P78:P87)</f>
        <v>0</v>
      </c>
      <c r="Q88" s="892">
        <f t="shared" ref="Q88" si="17">SUM(Q78:Q87)</f>
        <v>0</v>
      </c>
      <c r="R88" s="892">
        <f t="shared" ref="R88" si="18">SUM(R78:R87)</f>
        <v>0</v>
      </c>
      <c r="S88" s="899">
        <f t="shared" ref="S88" si="19">SUM(S78:S87)</f>
        <v>0</v>
      </c>
    </row>
    <row r="89" spans="1:19" s="931" customFormat="1" ht="15.75">
      <c r="A89" s="248"/>
      <c r="B89" s="248"/>
      <c r="C89" s="248"/>
      <c r="D89" s="248"/>
      <c r="E89" s="240"/>
      <c r="F89" s="41"/>
      <c r="G89" s="41"/>
      <c r="H89" s="41"/>
      <c r="I89" s="41"/>
      <c r="J89" s="41"/>
      <c r="K89" s="41"/>
      <c r="L89" s="41"/>
      <c r="M89" s="41"/>
      <c r="N89" s="41"/>
      <c r="O89" s="41"/>
      <c r="P89" s="41"/>
      <c r="Q89" s="41"/>
      <c r="R89" s="41"/>
      <c r="S89" s="153"/>
    </row>
    <row r="90" spans="1:19" s="931" customFormat="1" ht="15.75">
      <c r="A90" s="246" t="s">
        <v>1056</v>
      </c>
      <c r="B90" s="246" t="s">
        <v>200</v>
      </c>
      <c r="C90" s="247" t="s">
        <v>1560</v>
      </c>
      <c r="D90" s="246">
        <v>350</v>
      </c>
      <c r="E90" s="246" t="s">
        <v>1144</v>
      </c>
      <c r="F90" s="40"/>
      <c r="G90" s="40"/>
      <c r="H90" s="40"/>
      <c r="I90" s="40"/>
      <c r="J90" s="40"/>
      <c r="K90" s="40"/>
      <c r="L90" s="40"/>
      <c r="M90" s="40"/>
      <c r="N90" s="40"/>
      <c r="O90" s="40"/>
      <c r="P90" s="40"/>
      <c r="Q90" s="40"/>
      <c r="R90" s="40"/>
      <c r="S90" s="153">
        <v>0</v>
      </c>
    </row>
    <row r="91" spans="1:19" s="931" customFormat="1" ht="15.75">
      <c r="A91" s="246" t="s">
        <v>1057</v>
      </c>
      <c r="B91" s="246" t="s">
        <v>200</v>
      </c>
      <c r="C91" s="247" t="s">
        <v>1560</v>
      </c>
      <c r="D91" s="246">
        <v>352</v>
      </c>
      <c r="E91" s="246" t="s">
        <v>209</v>
      </c>
      <c r="F91" s="40"/>
      <c r="G91" s="40"/>
      <c r="H91" s="40"/>
      <c r="I91" s="40"/>
      <c r="J91" s="40"/>
      <c r="K91" s="40"/>
      <c r="L91" s="40"/>
      <c r="M91" s="40"/>
      <c r="N91" s="40"/>
      <c r="O91" s="40"/>
      <c r="P91" s="40"/>
      <c r="Q91" s="40"/>
      <c r="R91" s="40"/>
      <c r="S91" s="153">
        <v>0</v>
      </c>
    </row>
    <row r="92" spans="1:19" s="931" customFormat="1" ht="15.75">
      <c r="A92" s="246" t="s">
        <v>1058</v>
      </c>
      <c r="B92" s="246" t="s">
        <v>200</v>
      </c>
      <c r="C92" s="247" t="s">
        <v>1560</v>
      </c>
      <c r="D92" s="246">
        <v>353</v>
      </c>
      <c r="E92" s="246" t="s">
        <v>169</v>
      </c>
      <c r="F92" s="40"/>
      <c r="G92" s="40"/>
      <c r="H92" s="40"/>
      <c r="I92" s="40"/>
      <c r="J92" s="40"/>
      <c r="K92" s="40"/>
      <c r="L92" s="40"/>
      <c r="M92" s="40"/>
      <c r="N92" s="40"/>
      <c r="O92" s="40"/>
      <c r="P92" s="40"/>
      <c r="Q92" s="40"/>
      <c r="R92" s="40"/>
      <c r="S92" s="153">
        <v>0</v>
      </c>
    </row>
    <row r="93" spans="1:19" s="931" customFormat="1" ht="15.75">
      <c r="A93" s="246" t="s">
        <v>1059</v>
      </c>
      <c r="B93" s="246" t="s">
        <v>200</v>
      </c>
      <c r="C93" s="247" t="s">
        <v>1560</v>
      </c>
      <c r="D93" s="246">
        <v>354</v>
      </c>
      <c r="E93" s="246" t="s">
        <v>211</v>
      </c>
      <c r="F93" s="40"/>
      <c r="G93" s="40"/>
      <c r="H93" s="40"/>
      <c r="I93" s="40"/>
      <c r="J93" s="40"/>
      <c r="K93" s="40"/>
      <c r="L93" s="40"/>
      <c r="M93" s="40"/>
      <c r="N93" s="40"/>
      <c r="O93" s="40"/>
      <c r="P93" s="40"/>
      <c r="Q93" s="40"/>
      <c r="R93" s="40"/>
      <c r="S93" s="153">
        <v>0</v>
      </c>
    </row>
    <row r="94" spans="1:19" s="931" customFormat="1" ht="15.75">
      <c r="A94" s="246" t="s">
        <v>1060</v>
      </c>
      <c r="B94" s="246" t="s">
        <v>200</v>
      </c>
      <c r="C94" s="247" t="s">
        <v>1560</v>
      </c>
      <c r="D94" s="246">
        <v>355</v>
      </c>
      <c r="E94" s="246" t="s">
        <v>212</v>
      </c>
      <c r="F94" s="40"/>
      <c r="G94" s="40"/>
      <c r="H94" s="40"/>
      <c r="I94" s="40"/>
      <c r="J94" s="40"/>
      <c r="K94" s="40"/>
      <c r="L94" s="40"/>
      <c r="M94" s="40"/>
      <c r="N94" s="40"/>
      <c r="O94" s="40"/>
      <c r="P94" s="40"/>
      <c r="Q94" s="40"/>
      <c r="R94" s="40"/>
      <c r="S94" s="153">
        <v>0</v>
      </c>
    </row>
    <row r="95" spans="1:19" s="931" customFormat="1" ht="15.75">
      <c r="A95" s="246" t="s">
        <v>1568</v>
      </c>
      <c r="B95" s="246" t="s">
        <v>200</v>
      </c>
      <c r="C95" s="247" t="s">
        <v>1560</v>
      </c>
      <c r="D95" s="246">
        <v>356</v>
      </c>
      <c r="E95" s="246" t="s">
        <v>214</v>
      </c>
      <c r="F95" s="40"/>
      <c r="G95" s="40"/>
      <c r="H95" s="40"/>
      <c r="I95" s="40"/>
      <c r="J95" s="40"/>
      <c r="K95" s="40"/>
      <c r="L95" s="40"/>
      <c r="M95" s="40"/>
      <c r="N95" s="40"/>
      <c r="O95" s="40"/>
      <c r="P95" s="40"/>
      <c r="Q95" s="40"/>
      <c r="R95" s="40"/>
      <c r="S95" s="153">
        <v>0</v>
      </c>
    </row>
    <row r="96" spans="1:19" s="931" customFormat="1" ht="15.75">
      <c r="A96" s="246" t="s">
        <v>1569</v>
      </c>
      <c r="B96" s="246" t="s">
        <v>200</v>
      </c>
      <c r="C96" s="247" t="s">
        <v>1560</v>
      </c>
      <c r="D96" s="246">
        <v>357</v>
      </c>
      <c r="E96" s="246" t="s">
        <v>216</v>
      </c>
      <c r="F96" s="40"/>
      <c r="G96" s="40"/>
      <c r="H96" s="40"/>
      <c r="I96" s="40"/>
      <c r="J96" s="40"/>
      <c r="K96" s="40"/>
      <c r="L96" s="40"/>
      <c r="M96" s="40"/>
      <c r="N96" s="40"/>
      <c r="O96" s="40"/>
      <c r="P96" s="40"/>
      <c r="Q96" s="40"/>
      <c r="R96" s="40"/>
      <c r="S96" s="153">
        <v>0</v>
      </c>
    </row>
    <row r="97" spans="1:20" s="931" customFormat="1" ht="15.75">
      <c r="A97" s="246" t="s">
        <v>1570</v>
      </c>
      <c r="B97" s="246" t="s">
        <v>200</v>
      </c>
      <c r="C97" s="247" t="s">
        <v>1560</v>
      </c>
      <c r="D97" s="246">
        <v>358</v>
      </c>
      <c r="E97" s="246" t="s">
        <v>218</v>
      </c>
      <c r="F97" s="40"/>
      <c r="G97" s="40"/>
      <c r="H97" s="40"/>
      <c r="I97" s="40"/>
      <c r="J97" s="40"/>
      <c r="K97" s="40"/>
      <c r="L97" s="40"/>
      <c r="M97" s="40"/>
      <c r="N97" s="40"/>
      <c r="O97" s="40"/>
      <c r="P97" s="40"/>
      <c r="Q97" s="40"/>
      <c r="R97" s="40"/>
      <c r="S97" s="153">
        <v>0</v>
      </c>
    </row>
    <row r="98" spans="1:20" s="931" customFormat="1" ht="15.75">
      <c r="A98" s="246" t="s">
        <v>1571</v>
      </c>
      <c r="B98" s="246" t="s">
        <v>200</v>
      </c>
      <c r="C98" s="247" t="s">
        <v>1560</v>
      </c>
      <c r="D98" s="246">
        <v>359</v>
      </c>
      <c r="E98" s="246" t="s">
        <v>220</v>
      </c>
      <c r="F98" s="40"/>
      <c r="G98" s="40"/>
      <c r="H98" s="40"/>
      <c r="I98" s="40"/>
      <c r="J98" s="40"/>
      <c r="K98" s="40"/>
      <c r="L98" s="40"/>
      <c r="M98" s="40"/>
      <c r="N98" s="40"/>
      <c r="O98" s="40"/>
      <c r="P98" s="40"/>
      <c r="Q98" s="40"/>
      <c r="R98" s="40"/>
      <c r="S98" s="153">
        <v>0</v>
      </c>
    </row>
    <row r="99" spans="1:20" s="931" customFormat="1" ht="16.5" thickBot="1">
      <c r="A99" s="246" t="s">
        <v>126</v>
      </c>
      <c r="B99" s="246"/>
      <c r="C99" s="247"/>
      <c r="D99" s="246"/>
      <c r="E99" s="246"/>
      <c r="F99" s="40"/>
      <c r="G99" s="40"/>
      <c r="H99" s="40"/>
      <c r="I99" s="40"/>
      <c r="J99" s="40"/>
      <c r="K99" s="40"/>
      <c r="L99" s="40"/>
      <c r="M99" s="40"/>
      <c r="N99" s="40"/>
      <c r="O99" s="40"/>
      <c r="P99" s="40"/>
      <c r="Q99" s="40"/>
      <c r="R99" s="40"/>
      <c r="S99" s="40"/>
    </row>
    <row r="100" spans="1:20" s="931" customFormat="1" ht="16.5" thickBot="1">
      <c r="A100" s="1305">
        <v>13</v>
      </c>
      <c r="B100" s="897"/>
      <c r="C100" s="897"/>
      <c r="D100" s="897"/>
      <c r="E100" s="898" t="s">
        <v>1561</v>
      </c>
      <c r="F100" s="892">
        <f>SUM(F90:F99)</f>
        <v>0</v>
      </c>
      <c r="G100" s="892">
        <f t="shared" ref="G100:R100" si="20">SUM(G90:G99)</f>
        <v>0</v>
      </c>
      <c r="H100" s="892">
        <f t="shared" si="20"/>
        <v>0</v>
      </c>
      <c r="I100" s="892">
        <f t="shared" si="20"/>
        <v>0</v>
      </c>
      <c r="J100" s="892">
        <f t="shared" si="20"/>
        <v>0</v>
      </c>
      <c r="K100" s="892">
        <f t="shared" si="20"/>
        <v>0</v>
      </c>
      <c r="L100" s="892">
        <f t="shared" si="20"/>
        <v>0</v>
      </c>
      <c r="M100" s="892">
        <f t="shared" si="20"/>
        <v>0</v>
      </c>
      <c r="N100" s="892">
        <f t="shared" si="20"/>
        <v>0</v>
      </c>
      <c r="O100" s="892">
        <f t="shared" si="20"/>
        <v>0</v>
      </c>
      <c r="P100" s="892">
        <f t="shared" si="20"/>
        <v>0</v>
      </c>
      <c r="Q100" s="892">
        <f t="shared" si="20"/>
        <v>0</v>
      </c>
      <c r="R100" s="892">
        <f t="shared" si="20"/>
        <v>0</v>
      </c>
      <c r="S100" s="899">
        <f>SUM(S90:S99)</f>
        <v>0</v>
      </c>
    </row>
    <row r="101" spans="1:20" s="931" customFormat="1" ht="15">
      <c r="A101" s="929"/>
      <c r="B101" s="929"/>
      <c r="C101" s="929"/>
      <c r="D101" s="929"/>
      <c r="E101" s="929"/>
      <c r="F101" s="929"/>
      <c r="G101" s="929"/>
      <c r="H101" s="929"/>
      <c r="I101" s="929"/>
      <c r="J101" s="929"/>
      <c r="K101" s="929"/>
      <c r="L101" s="929"/>
      <c r="M101" s="929"/>
      <c r="N101" s="929"/>
      <c r="O101" s="929"/>
      <c r="P101" s="929"/>
      <c r="Q101" s="929"/>
      <c r="R101" s="929"/>
      <c r="S101" s="929"/>
    </row>
    <row r="102" spans="1:20" s="931" customFormat="1" ht="15">
      <c r="A102" s="1050" t="s">
        <v>126</v>
      </c>
      <c r="B102" s="1050"/>
      <c r="C102" s="1050"/>
      <c r="D102" s="1050"/>
      <c r="E102" s="1050"/>
      <c r="F102" s="1050"/>
      <c r="G102" s="1050"/>
      <c r="H102" s="1050"/>
      <c r="I102" s="1050"/>
      <c r="J102" s="1050"/>
      <c r="K102" s="1050"/>
      <c r="L102" s="1050"/>
      <c r="M102" s="1050"/>
      <c r="N102" s="1050"/>
      <c r="O102" s="1050"/>
      <c r="P102" s="1050"/>
      <c r="Q102" s="1050"/>
      <c r="R102" s="1050"/>
      <c r="S102" s="1050"/>
    </row>
    <row r="103" spans="1:20" s="928" customFormat="1" ht="15">
      <c r="A103" s="1048"/>
      <c r="B103" s="1048"/>
      <c r="C103" s="1048"/>
      <c r="D103" s="1048"/>
      <c r="E103" s="1048"/>
      <c r="F103" s="1048"/>
      <c r="G103" s="1048"/>
      <c r="H103" s="1048"/>
      <c r="I103" s="1048"/>
      <c r="J103" s="1048"/>
      <c r="K103" s="1048"/>
      <c r="L103" s="1048"/>
      <c r="M103" s="1048"/>
      <c r="N103" s="1048"/>
      <c r="O103" s="1048"/>
      <c r="P103" s="1048"/>
      <c r="Q103" s="1048"/>
      <c r="R103" s="1048"/>
      <c r="S103" s="1048"/>
    </row>
    <row r="104" spans="1:20" s="10" customFormat="1" ht="15.75">
      <c r="A104" s="13"/>
      <c r="B104" s="1062" t="s">
        <v>370</v>
      </c>
      <c r="T104" s="831"/>
    </row>
    <row r="105" spans="1:20" s="10" customFormat="1" ht="15.75">
      <c r="A105" s="13"/>
      <c r="B105" s="1327" t="s">
        <v>253</v>
      </c>
      <c r="C105" s="1326" t="s">
        <v>1907</v>
      </c>
      <c r="D105" s="903"/>
      <c r="E105" s="903"/>
      <c r="F105" s="903"/>
      <c r="G105" s="903"/>
      <c r="H105" s="903"/>
      <c r="I105" s="903"/>
      <c r="J105" s="903"/>
      <c r="K105" s="903"/>
      <c r="L105" s="903"/>
      <c r="M105" s="903"/>
      <c r="N105" s="903"/>
      <c r="O105" s="903"/>
      <c r="P105" s="903"/>
      <c r="Q105" s="903"/>
      <c r="R105" s="903"/>
      <c r="S105" s="903"/>
      <c r="T105" s="904"/>
    </row>
    <row r="106" spans="1:20" s="17" customFormat="1" ht="15.75">
      <c r="A106" s="13"/>
      <c r="B106" s="903"/>
      <c r="C106" s="1326" t="s">
        <v>126</v>
      </c>
      <c r="D106" s="903"/>
      <c r="E106" s="903"/>
      <c r="F106" s="903"/>
      <c r="G106" s="903"/>
      <c r="H106" s="903"/>
      <c r="I106" s="903"/>
      <c r="J106" s="903"/>
      <c r="K106" s="903"/>
      <c r="L106" s="903"/>
      <c r="M106" s="903"/>
      <c r="N106" s="903"/>
      <c r="O106" s="903"/>
      <c r="P106" s="903"/>
      <c r="Q106" s="903"/>
      <c r="R106" s="903"/>
      <c r="S106" s="903"/>
      <c r="T106" s="904"/>
    </row>
    <row r="107" spans="1:20" s="931" customFormat="1" ht="15">
      <c r="A107" s="1049"/>
      <c r="B107" s="929"/>
      <c r="C107" s="929"/>
      <c r="D107" s="929"/>
      <c r="E107" s="929"/>
      <c r="F107" s="929"/>
      <c r="G107" s="929"/>
      <c r="H107" s="929"/>
      <c r="I107" s="929"/>
      <c r="J107" s="929"/>
      <c r="K107" s="929"/>
      <c r="L107" s="929"/>
      <c r="M107" s="929"/>
      <c r="N107" s="929"/>
      <c r="O107" s="929"/>
      <c r="P107" s="929"/>
      <c r="Q107" s="929"/>
      <c r="R107" s="929"/>
      <c r="S107" s="929"/>
    </row>
    <row r="108" spans="1:20" s="931" customFormat="1">
      <c r="A108" s="932"/>
    </row>
  </sheetData>
  <mergeCells count="9">
    <mergeCell ref="A3:R3"/>
    <mergeCell ref="A4:R4"/>
    <mergeCell ref="A5:R5"/>
    <mergeCell ref="S11:S12"/>
    <mergeCell ref="S61:S62"/>
    <mergeCell ref="A7:R7"/>
    <mergeCell ref="A8:S8"/>
    <mergeCell ref="A57:S57"/>
    <mergeCell ref="A58:S58"/>
  </mergeCells>
  <phoneticPr fontId="106" type="noConversion"/>
  <pageMargins left="0.7" right="0.7" top="0.75" bottom="0.75" header="0.3" footer="0.3"/>
  <pageSetup scale="2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codeName="Sheet5">
    <tabColor rgb="FF92D050"/>
    <pageSetUpPr fitToPage="1"/>
  </sheetPr>
  <dimension ref="A1:Q49"/>
  <sheetViews>
    <sheetView showGridLines="0" tabSelected="1" defaultGridColor="0" view="pageBreakPreview" topLeftCell="A7" colorId="22" zoomScale="80" zoomScaleNormal="90" zoomScaleSheetLayoutView="80" workbookViewId="0">
      <selection activeCell="A45" sqref="A45"/>
    </sheetView>
  </sheetViews>
  <sheetFormatPr defaultColWidth="13.375" defaultRowHeight="12"/>
  <cols>
    <col min="1" max="1" width="4.75" style="135" customWidth="1"/>
    <col min="2" max="2" width="10.375" style="135" bestFit="1" customWidth="1"/>
    <col min="3" max="3" width="8.375" style="730" customWidth="1"/>
    <col min="4" max="4" width="2.375" style="135" customWidth="1"/>
    <col min="5" max="5" width="15.375" style="135" customWidth="1"/>
    <col min="6" max="6" width="25.25" style="135" customWidth="1"/>
    <col min="7" max="7" width="20" style="135" bestFit="1" customWidth="1"/>
    <col min="8" max="9" width="20.375" style="135" customWidth="1"/>
    <col min="10" max="10" width="19.75" style="135" customWidth="1"/>
    <col min="11" max="11" width="10.375" style="135" customWidth="1"/>
    <col min="12" max="12" width="27.375" style="135" customWidth="1"/>
    <col min="13" max="13" width="24.75" style="135" bestFit="1" customWidth="1"/>
    <col min="14" max="14" width="11" style="135" customWidth="1"/>
    <col min="15" max="15" width="17.375" style="135" bestFit="1" customWidth="1"/>
    <col min="16" max="16" width="12.375" style="135" customWidth="1"/>
    <col min="17" max="17" width="13.25" style="135" customWidth="1"/>
    <col min="18" max="18" width="12.375" style="135" bestFit="1" customWidth="1"/>
    <col min="19" max="16384" width="13.375" style="135"/>
  </cols>
  <sheetData>
    <row r="1" spans="1:17" s="133" customFormat="1" ht="15.75">
      <c r="A1" s="43"/>
      <c r="B1" s="44"/>
      <c r="C1" s="477"/>
      <c r="D1" s="44"/>
      <c r="E1" s="44"/>
      <c r="F1" s="44"/>
      <c r="G1" s="44"/>
      <c r="H1" s="44"/>
      <c r="I1" s="44"/>
      <c r="J1" s="44"/>
      <c r="K1" s="44"/>
      <c r="L1" s="45"/>
      <c r="M1" s="1144"/>
      <c r="O1" s="787"/>
      <c r="P1" s="788"/>
      <c r="Q1" s="789"/>
    </row>
    <row r="2" spans="1:17" s="133" customFormat="1" ht="15.75">
      <c r="A2" s="43"/>
      <c r="B2" s="44"/>
      <c r="C2" s="477"/>
      <c r="D2" s="44"/>
      <c r="E2" s="44"/>
      <c r="F2" s="44"/>
      <c r="G2" s="44"/>
      <c r="H2" s="44"/>
      <c r="I2" s="44"/>
      <c r="J2" s="44"/>
      <c r="K2" s="44"/>
      <c r="L2" s="720"/>
      <c r="M2" s="1144"/>
      <c r="O2" s="787"/>
      <c r="P2" s="788"/>
      <c r="Q2" s="789"/>
    </row>
    <row r="3" spans="1:17" ht="18">
      <c r="A3" s="1630" t="s">
        <v>255</v>
      </c>
      <c r="B3" s="1630"/>
      <c r="C3" s="1630"/>
      <c r="D3" s="1630"/>
      <c r="E3" s="1630"/>
      <c r="F3" s="1630"/>
      <c r="G3" s="1630"/>
      <c r="H3" s="1630"/>
      <c r="I3" s="1630"/>
      <c r="J3" s="1630"/>
      <c r="K3" s="1630"/>
      <c r="L3" s="1630"/>
      <c r="M3" s="1630"/>
      <c r="O3" s="787"/>
      <c r="P3" s="788"/>
      <c r="Q3" s="789"/>
    </row>
    <row r="4" spans="1:17" ht="18">
      <c r="A4" s="1630" t="s">
        <v>88</v>
      </c>
      <c r="B4" s="1630"/>
      <c r="C4" s="1630"/>
      <c r="D4" s="1630"/>
      <c r="E4" s="1630"/>
      <c r="F4" s="1630"/>
      <c r="G4" s="1630"/>
      <c r="H4" s="1630"/>
      <c r="I4" s="1630"/>
      <c r="J4" s="1630"/>
      <c r="K4" s="1630"/>
      <c r="L4" s="1630"/>
      <c r="M4" s="1630"/>
      <c r="O4" s="787"/>
      <c r="P4" s="788"/>
      <c r="Q4" s="789"/>
    </row>
    <row r="5" spans="1:17" ht="18">
      <c r="A5" s="1628" t="str">
        <f>SUMMARY!A7</f>
        <v>YEAR ENDING DECEMBER 31, ____</v>
      </c>
      <c r="B5" s="1628"/>
      <c r="C5" s="1628"/>
      <c r="D5" s="1628"/>
      <c r="E5" s="1628"/>
      <c r="F5" s="1628"/>
      <c r="G5" s="1628"/>
      <c r="H5" s="1628"/>
      <c r="I5" s="1628"/>
      <c r="J5" s="1628"/>
      <c r="K5" s="1628"/>
      <c r="L5" s="1628"/>
      <c r="M5" s="1628"/>
      <c r="O5" s="787"/>
      <c r="P5" s="788"/>
      <c r="Q5" s="789"/>
    </row>
    <row r="6" spans="1:17" ht="18">
      <c r="A6" s="137"/>
      <c r="B6" s="137"/>
      <c r="C6" s="142"/>
      <c r="D6" s="137"/>
      <c r="E6" s="137"/>
      <c r="F6" s="137"/>
      <c r="G6" s="137"/>
      <c r="H6" s="137"/>
      <c r="I6" s="137"/>
      <c r="J6" s="137"/>
      <c r="K6" s="137"/>
      <c r="L6" s="137"/>
      <c r="M6" s="137"/>
      <c r="O6" s="787"/>
      <c r="P6" s="788"/>
      <c r="Q6" s="789"/>
    </row>
    <row r="7" spans="1:17" ht="18">
      <c r="A7" s="1630" t="s">
        <v>1893</v>
      </c>
      <c r="B7" s="1630"/>
      <c r="C7" s="1630"/>
      <c r="D7" s="1630"/>
      <c r="E7" s="1630"/>
      <c r="F7" s="1630"/>
      <c r="G7" s="1630"/>
      <c r="H7" s="1630"/>
      <c r="I7" s="1630"/>
      <c r="J7" s="1630"/>
      <c r="K7" s="1630"/>
      <c r="L7" s="1630"/>
      <c r="M7" s="1630"/>
      <c r="O7" s="787"/>
      <c r="P7" s="788"/>
      <c r="Q7" s="789"/>
    </row>
    <row r="8" spans="1:17" s="133" customFormat="1" ht="18">
      <c r="A8" s="1630" t="s">
        <v>7</v>
      </c>
      <c r="B8" s="1630"/>
      <c r="C8" s="1630"/>
      <c r="D8" s="1630"/>
      <c r="E8" s="1630"/>
      <c r="F8" s="1630"/>
      <c r="G8" s="1630"/>
      <c r="H8" s="1630"/>
      <c r="I8" s="1630"/>
      <c r="J8" s="1630"/>
      <c r="K8" s="1630"/>
      <c r="L8" s="1630"/>
      <c r="M8" s="1630"/>
      <c r="O8" s="787"/>
      <c r="P8" s="788"/>
      <c r="Q8" s="789"/>
    </row>
    <row r="9" spans="1:17" s="44" customFormat="1" ht="18">
      <c r="A9" s="1142"/>
      <c r="B9" s="1142"/>
      <c r="C9" s="1142"/>
      <c r="D9" s="1142"/>
      <c r="E9" s="1142"/>
      <c r="F9" s="1142"/>
      <c r="G9" s="1142"/>
      <c r="H9" s="1142"/>
      <c r="I9" s="1142"/>
      <c r="J9" s="1142"/>
      <c r="K9" s="1142"/>
      <c r="L9" s="1142"/>
      <c r="M9" s="1142"/>
    </row>
    <row r="10" spans="1:17" s="44" customFormat="1" ht="15">
      <c r="C10" s="721"/>
    </row>
    <row r="11" spans="1:17" s="43" customFormat="1" ht="15.75">
      <c r="C11" s="660" t="s">
        <v>133</v>
      </c>
      <c r="H11" s="1144" t="s">
        <v>256</v>
      </c>
      <c r="I11" s="1144" t="s">
        <v>200</v>
      </c>
      <c r="J11" s="1144" t="s">
        <v>201</v>
      </c>
    </row>
    <row r="12" spans="1:17" s="43" customFormat="1" ht="15.75">
      <c r="B12" s="1160" t="s">
        <v>90</v>
      </c>
      <c r="C12" s="722" t="s">
        <v>134</v>
      </c>
      <c r="E12" s="204" t="s">
        <v>135</v>
      </c>
      <c r="G12" s="43" t="s">
        <v>136</v>
      </c>
      <c r="H12" s="1160" t="s">
        <v>257</v>
      </c>
      <c r="I12" s="1160" t="s">
        <v>203</v>
      </c>
      <c r="J12" s="1160" t="s">
        <v>258</v>
      </c>
      <c r="L12" s="204" t="s">
        <v>259</v>
      </c>
      <c r="M12" s="204" t="s">
        <v>139</v>
      </c>
    </row>
    <row r="13" spans="1:17" s="44" customFormat="1" ht="15">
      <c r="C13" s="721" t="s">
        <v>94</v>
      </c>
      <c r="E13" s="72" t="s">
        <v>95</v>
      </c>
      <c r="H13" s="72" t="s">
        <v>140</v>
      </c>
      <c r="I13" s="72" t="s">
        <v>141</v>
      </c>
      <c r="J13" s="72" t="s">
        <v>206</v>
      </c>
      <c r="L13" s="72" t="s">
        <v>261</v>
      </c>
      <c r="M13" s="721" t="s">
        <v>207</v>
      </c>
    </row>
    <row r="14" spans="1:17" s="44" customFormat="1" ht="15">
      <c r="C14" s="721"/>
    </row>
    <row r="15" spans="1:17" s="44" customFormat="1" ht="15.75">
      <c r="B15" s="1144"/>
      <c r="C15" s="723" t="s">
        <v>98</v>
      </c>
      <c r="D15" s="347"/>
      <c r="E15" s="347"/>
      <c r="O15"/>
      <c r="P15"/>
    </row>
    <row r="16" spans="1:17" s="44" customFormat="1" ht="15.75">
      <c r="B16" s="1144" t="s">
        <v>147</v>
      </c>
      <c r="C16" s="532">
        <v>920</v>
      </c>
      <c r="D16" s="44" t="s">
        <v>145</v>
      </c>
      <c r="E16" s="44" t="s">
        <v>262</v>
      </c>
      <c r="G16" s="44" t="s">
        <v>149</v>
      </c>
      <c r="H16" s="70">
        <f>'WP-AA'!F34</f>
        <v>0</v>
      </c>
      <c r="I16" s="79"/>
      <c r="J16" s="79"/>
      <c r="M16" s="44" t="s">
        <v>263</v>
      </c>
      <c r="O16"/>
      <c r="P16"/>
    </row>
    <row r="17" spans="2:16" s="44" customFormat="1" ht="15.75">
      <c r="B17" s="1144" t="s">
        <v>151</v>
      </c>
      <c r="C17" s="532">
        <v>921</v>
      </c>
      <c r="E17" s="44" t="s">
        <v>264</v>
      </c>
      <c r="G17" s="44" t="s">
        <v>149</v>
      </c>
      <c r="H17" s="70">
        <f>'WP-AA'!F35</f>
        <v>0</v>
      </c>
      <c r="I17" s="79"/>
      <c r="J17" s="79"/>
      <c r="M17" s="44" t="s">
        <v>265</v>
      </c>
      <c r="O17"/>
      <c r="P17"/>
    </row>
    <row r="18" spans="2:16" s="44" customFormat="1" ht="15.75">
      <c r="B18" s="1144" t="s">
        <v>154</v>
      </c>
      <c r="C18" s="532">
        <v>922</v>
      </c>
      <c r="E18" s="44" t="s">
        <v>266</v>
      </c>
      <c r="G18" s="44" t="s">
        <v>149</v>
      </c>
      <c r="H18" s="70">
        <f>'WP-AA'!F36</f>
        <v>0</v>
      </c>
      <c r="I18" s="79"/>
      <c r="J18" s="79"/>
      <c r="M18" s="44" t="s">
        <v>267</v>
      </c>
      <c r="O18"/>
      <c r="P18"/>
    </row>
    <row r="19" spans="2:16" s="44" customFormat="1" ht="15.75">
      <c r="B19" s="1144" t="s">
        <v>157</v>
      </c>
      <c r="C19" s="532">
        <v>923</v>
      </c>
      <c r="E19" s="44" t="s">
        <v>268</v>
      </c>
      <c r="G19" s="44" t="s">
        <v>149</v>
      </c>
      <c r="H19" s="70">
        <f>'WP-AA'!F37</f>
        <v>0</v>
      </c>
      <c r="I19" s="79"/>
      <c r="J19" s="79"/>
      <c r="M19" s="44" t="s">
        <v>269</v>
      </c>
      <c r="O19"/>
      <c r="P19"/>
    </row>
    <row r="20" spans="2:16" s="44" customFormat="1" ht="15.75">
      <c r="B20" s="1144" t="s">
        <v>213</v>
      </c>
      <c r="C20" s="532">
        <v>924</v>
      </c>
      <c r="E20" s="44" t="s">
        <v>270</v>
      </c>
      <c r="G20" s="44" t="s">
        <v>149</v>
      </c>
      <c r="H20" s="70">
        <f>'WP-AA'!F38</f>
        <v>0</v>
      </c>
      <c r="I20" s="31"/>
      <c r="J20" s="70">
        <f>'WP-AG'!J37</f>
        <v>0</v>
      </c>
      <c r="L20" s="44" t="s">
        <v>271</v>
      </c>
      <c r="M20" s="44" t="s">
        <v>272</v>
      </c>
      <c r="N20" s="724"/>
      <c r="O20"/>
      <c r="P20"/>
    </row>
    <row r="21" spans="2:16" s="44" customFormat="1" ht="15.75">
      <c r="B21" s="1144" t="s">
        <v>215</v>
      </c>
      <c r="C21" s="532" t="s">
        <v>273</v>
      </c>
      <c r="E21" s="44" t="s">
        <v>274</v>
      </c>
      <c r="G21" s="44" t="s">
        <v>149</v>
      </c>
      <c r="H21" s="70">
        <f>'WP-AA'!F39</f>
        <v>0</v>
      </c>
      <c r="I21" s="31"/>
      <c r="J21" s="70">
        <f>'WP-AH'!J36</f>
        <v>0</v>
      </c>
      <c r="L21" s="44" t="s">
        <v>275</v>
      </c>
      <c r="M21" s="44" t="s">
        <v>276</v>
      </c>
      <c r="N21" s="724"/>
      <c r="O21"/>
      <c r="P21"/>
    </row>
    <row r="22" spans="2:16" s="44" customFormat="1" ht="15.75">
      <c r="B22" s="1144" t="s">
        <v>217</v>
      </c>
      <c r="C22" s="532">
        <v>926</v>
      </c>
      <c r="E22" s="44" t="s">
        <v>277</v>
      </c>
      <c r="G22" s="44" t="s">
        <v>149</v>
      </c>
      <c r="H22" s="70">
        <f>'WP-AA'!F40+'WP-AA'!F41</f>
        <v>0</v>
      </c>
      <c r="I22" s="79"/>
      <c r="J22" s="70"/>
      <c r="M22" s="44" t="s">
        <v>278</v>
      </c>
      <c r="O22"/>
      <c r="P22"/>
    </row>
    <row r="23" spans="2:16" s="44" customFormat="1" ht="15.75">
      <c r="B23" s="1144" t="s">
        <v>219</v>
      </c>
      <c r="C23" s="532">
        <v>928</v>
      </c>
      <c r="E23" s="44" t="s">
        <v>279</v>
      </c>
      <c r="G23" s="44" t="s">
        <v>149</v>
      </c>
      <c r="H23" s="70">
        <f>'WP-AA'!F42</f>
        <v>0</v>
      </c>
      <c r="I23" s="79"/>
      <c r="J23" s="70">
        <f>'WP-AA'!D42</f>
        <v>0</v>
      </c>
      <c r="L23" s="44" t="s">
        <v>280</v>
      </c>
      <c r="M23" s="44" t="s">
        <v>281</v>
      </c>
      <c r="O23"/>
      <c r="P23"/>
    </row>
    <row r="24" spans="2:16" s="44" customFormat="1" ht="15.75">
      <c r="B24" s="1144" t="s">
        <v>282</v>
      </c>
      <c r="C24" s="532" t="s">
        <v>283</v>
      </c>
      <c r="E24" s="44" t="s">
        <v>284</v>
      </c>
      <c r="G24" s="44" t="s">
        <v>149</v>
      </c>
      <c r="H24" s="70">
        <f>'WP-AA'!F43</f>
        <v>0</v>
      </c>
      <c r="I24" s="79"/>
      <c r="J24" s="70"/>
      <c r="M24" s="44" t="s">
        <v>285</v>
      </c>
      <c r="O24"/>
      <c r="P24"/>
    </row>
    <row r="25" spans="2:16" s="44" customFormat="1" ht="15.75">
      <c r="B25" s="1144" t="s">
        <v>286</v>
      </c>
      <c r="C25" s="532" t="s">
        <v>287</v>
      </c>
      <c r="E25" s="44" t="s">
        <v>288</v>
      </c>
      <c r="G25" s="44" t="s">
        <v>149</v>
      </c>
      <c r="H25" s="70">
        <f>'WP-AA'!F44</f>
        <v>0</v>
      </c>
      <c r="I25" s="79"/>
      <c r="J25" s="70"/>
      <c r="M25" s="44" t="s">
        <v>289</v>
      </c>
      <c r="O25"/>
      <c r="P25"/>
    </row>
    <row r="26" spans="2:16" s="44" customFormat="1" ht="15.75">
      <c r="B26" s="1144" t="s">
        <v>290</v>
      </c>
      <c r="C26" s="532" t="s">
        <v>291</v>
      </c>
      <c r="E26" s="44" t="s">
        <v>292</v>
      </c>
      <c r="G26" s="44" t="s">
        <v>149</v>
      </c>
      <c r="H26" s="70">
        <f>'WP-AA'!F45</f>
        <v>0</v>
      </c>
      <c r="I26" s="79"/>
      <c r="J26" s="70"/>
      <c r="M26" s="44" t="s">
        <v>293</v>
      </c>
      <c r="O26"/>
      <c r="P26"/>
    </row>
    <row r="27" spans="2:16" s="44" customFormat="1" ht="15.75">
      <c r="B27" s="1144" t="s">
        <v>294</v>
      </c>
      <c r="C27" s="532" t="s">
        <v>295</v>
      </c>
      <c r="E27" s="44" t="s">
        <v>296</v>
      </c>
      <c r="G27" s="44" t="s">
        <v>297</v>
      </c>
      <c r="H27" s="70">
        <f>'WP-AA'!F46</f>
        <v>0</v>
      </c>
      <c r="I27" s="79"/>
      <c r="J27" s="70">
        <f>('WP-AA'!D46)+(('WP-AA'!E46)*'E1-Allocator'!F21)</f>
        <v>0</v>
      </c>
      <c r="L27" s="89" t="s">
        <v>297</v>
      </c>
      <c r="M27" s="44" t="s">
        <v>298</v>
      </c>
      <c r="O27"/>
      <c r="P27"/>
    </row>
    <row r="28" spans="2:16" s="44" customFormat="1" ht="15.75">
      <c r="B28" s="1144" t="s">
        <v>299</v>
      </c>
      <c r="C28" s="532">
        <v>931</v>
      </c>
      <c r="E28" s="44" t="s">
        <v>300</v>
      </c>
      <c r="G28" s="44" t="s">
        <v>149</v>
      </c>
      <c r="H28" s="70">
        <f>'WP-AA'!F47</f>
        <v>0</v>
      </c>
      <c r="I28" s="79"/>
      <c r="J28" s="79"/>
      <c r="M28" s="44" t="s">
        <v>301</v>
      </c>
      <c r="O28"/>
      <c r="P28"/>
    </row>
    <row r="29" spans="2:16" s="44" customFormat="1" ht="15.75">
      <c r="B29" s="1144" t="s">
        <v>302</v>
      </c>
      <c r="C29" s="532">
        <v>935</v>
      </c>
      <c r="E29" s="44" t="s">
        <v>303</v>
      </c>
      <c r="G29" s="44" t="s">
        <v>149</v>
      </c>
      <c r="H29" s="818">
        <f>'WP-AA'!F48</f>
        <v>0</v>
      </c>
      <c r="I29" s="79"/>
      <c r="J29" s="80"/>
      <c r="M29" s="44" t="s">
        <v>304</v>
      </c>
      <c r="O29"/>
      <c r="P29"/>
    </row>
    <row r="30" spans="2:16" s="44" customFormat="1" ht="15.75">
      <c r="B30" s="1143" t="s">
        <v>126</v>
      </c>
      <c r="C30" s="725" t="s">
        <v>126</v>
      </c>
      <c r="D30" s="84"/>
      <c r="E30" s="84" t="s">
        <v>126</v>
      </c>
      <c r="F30" s="84"/>
      <c r="G30" s="84" t="s">
        <v>126</v>
      </c>
      <c r="H30" s="819"/>
      <c r="I30" s="71"/>
      <c r="J30" s="71"/>
      <c r="K30" s="84"/>
      <c r="L30" s="84"/>
      <c r="M30" s="84"/>
      <c r="O30"/>
      <c r="P30"/>
    </row>
    <row r="31" spans="2:16" s="44" customFormat="1" ht="15.75">
      <c r="B31" s="1144">
        <v>2</v>
      </c>
      <c r="C31" s="721"/>
      <c r="E31" s="1144" t="s">
        <v>251</v>
      </c>
      <c r="G31" s="44" t="s">
        <v>161</v>
      </c>
      <c r="H31" s="718">
        <f>SUM(H16:H30)</f>
        <v>0</v>
      </c>
      <c r="I31" s="86"/>
      <c r="J31" s="86"/>
      <c r="O31"/>
      <c r="P31"/>
    </row>
    <row r="32" spans="2:16" s="44" customFormat="1" ht="15.75">
      <c r="B32" s="1144"/>
      <c r="C32" s="721"/>
      <c r="E32" s="1144"/>
      <c r="H32" s="718"/>
      <c r="I32" s="86"/>
      <c r="J32" s="86"/>
      <c r="O32"/>
      <c r="P32"/>
    </row>
    <row r="33" spans="1:16" s="44" customFormat="1" ht="15.75">
      <c r="B33" s="1144" t="s">
        <v>163</v>
      </c>
      <c r="C33" s="721"/>
      <c r="E33" s="44" t="s">
        <v>305</v>
      </c>
      <c r="G33" s="44" t="s">
        <v>306</v>
      </c>
      <c r="H33" s="818">
        <f>-H20</f>
        <v>0</v>
      </c>
      <c r="I33" s="79"/>
      <c r="J33" s="79"/>
      <c r="M33" s="44" t="s">
        <v>272</v>
      </c>
      <c r="O33"/>
      <c r="P33"/>
    </row>
    <row r="34" spans="1:16" s="44" customFormat="1" ht="17.25" customHeight="1">
      <c r="B34" s="1144" t="s">
        <v>165</v>
      </c>
      <c r="C34" s="721"/>
      <c r="E34" s="44" t="s">
        <v>307</v>
      </c>
      <c r="G34" s="44" t="s">
        <v>308</v>
      </c>
      <c r="H34" s="818">
        <f>-H21</f>
        <v>0</v>
      </c>
      <c r="I34" s="80"/>
      <c r="J34" s="80"/>
      <c r="M34" s="44" t="s">
        <v>276</v>
      </c>
      <c r="O34"/>
      <c r="P34"/>
    </row>
    <row r="35" spans="1:16" s="44" customFormat="1" ht="15.75">
      <c r="B35" s="1144" t="s">
        <v>168</v>
      </c>
      <c r="C35" s="721"/>
      <c r="E35" s="44" t="s">
        <v>309</v>
      </c>
      <c r="G35" s="44" t="s">
        <v>253</v>
      </c>
      <c r="H35" s="818">
        <v>0</v>
      </c>
      <c r="I35" s="80"/>
      <c r="J35" s="80"/>
      <c r="O35"/>
      <c r="P35"/>
    </row>
    <row r="36" spans="1:16" s="44" customFormat="1" ht="15.75">
      <c r="B36" s="1144" t="s">
        <v>171</v>
      </c>
      <c r="C36" s="721"/>
      <c r="E36" s="44" t="s">
        <v>310</v>
      </c>
      <c r="G36" s="44" t="s">
        <v>311</v>
      </c>
      <c r="H36" s="818">
        <f>-H23</f>
        <v>0</v>
      </c>
      <c r="I36" s="80"/>
      <c r="J36" s="80"/>
      <c r="M36" s="44" t="s">
        <v>281</v>
      </c>
      <c r="O36"/>
      <c r="P36"/>
    </row>
    <row r="37" spans="1:16" s="44" customFormat="1" ht="15.75">
      <c r="B37" s="1144" t="s">
        <v>174</v>
      </c>
      <c r="C37" s="721"/>
      <c r="E37" s="89" t="s">
        <v>312</v>
      </c>
      <c r="F37" s="89"/>
      <c r="G37" s="89" t="s">
        <v>313</v>
      </c>
      <c r="H37" s="820">
        <f>-H27</f>
        <v>0</v>
      </c>
      <c r="I37" s="715"/>
      <c r="J37" s="80"/>
      <c r="L37" s="89" t="s">
        <v>314</v>
      </c>
      <c r="O37"/>
      <c r="P37"/>
    </row>
    <row r="38" spans="1:16" s="44" customFormat="1" ht="15.75">
      <c r="B38" s="1144" t="s">
        <v>177</v>
      </c>
      <c r="C38" s="721"/>
      <c r="E38" s="44" t="s">
        <v>315</v>
      </c>
      <c r="G38" s="44" t="s">
        <v>316</v>
      </c>
      <c r="H38" s="818">
        <f>'WP-AF'!H21</f>
        <v>0</v>
      </c>
      <c r="I38" s="80"/>
      <c r="J38" s="80"/>
      <c r="O38"/>
      <c r="P38"/>
    </row>
    <row r="39" spans="1:16" s="44" customFormat="1" ht="15.75">
      <c r="B39" s="1144" t="s">
        <v>227</v>
      </c>
      <c r="C39" s="721"/>
      <c r="E39" s="44" t="s">
        <v>1980</v>
      </c>
      <c r="G39" s="44" t="s">
        <v>1963</v>
      </c>
      <c r="H39" s="818">
        <f>'WP-AA'!E68</f>
        <v>0</v>
      </c>
      <c r="I39" s="80"/>
      <c r="J39" s="80"/>
      <c r="O39"/>
      <c r="P39"/>
    </row>
    <row r="40" spans="1:16" s="44" customFormat="1" ht="15.75">
      <c r="B40" s="1143" t="s">
        <v>126</v>
      </c>
      <c r="C40" s="721"/>
      <c r="D40" s="84"/>
      <c r="E40" s="84" t="s">
        <v>126</v>
      </c>
      <c r="F40" s="84"/>
      <c r="G40" s="84" t="s">
        <v>126</v>
      </c>
      <c r="H40" s="819"/>
      <c r="I40" s="71"/>
      <c r="J40" s="71"/>
      <c r="K40" s="84"/>
      <c r="L40" s="84"/>
      <c r="M40" s="84"/>
    </row>
    <row r="41" spans="1:16" s="44" customFormat="1" ht="15.75">
      <c r="B41" s="1144">
        <v>4</v>
      </c>
      <c r="C41" s="721"/>
      <c r="E41" s="43" t="s">
        <v>317</v>
      </c>
      <c r="G41" s="89" t="s">
        <v>318</v>
      </c>
      <c r="H41" s="718">
        <f>SUM(H31:H40)</f>
        <v>0</v>
      </c>
      <c r="I41" s="718">
        <f>+'E1-Allocator'!F21</f>
        <v>0</v>
      </c>
      <c r="J41" s="718">
        <f>H41*I41</f>
        <v>0</v>
      </c>
      <c r="L41" s="726" t="s">
        <v>319</v>
      </c>
    </row>
    <row r="42" spans="1:16" s="44" customFormat="1" ht="15.75">
      <c r="B42" s="1144"/>
      <c r="C42" s="721"/>
      <c r="E42" s="43"/>
      <c r="G42" s="89"/>
      <c r="H42" s="86"/>
      <c r="I42" s="86"/>
      <c r="J42" s="86"/>
      <c r="L42" s="78" t="s">
        <v>320</v>
      </c>
    </row>
    <row r="43" spans="1:16" s="44" customFormat="1" ht="15.75">
      <c r="B43" s="1144">
        <v>5</v>
      </c>
      <c r="C43" s="721"/>
      <c r="E43" s="43" t="s">
        <v>321</v>
      </c>
      <c r="G43" s="89" t="s">
        <v>322</v>
      </c>
      <c r="H43" s="79"/>
      <c r="I43" s="79"/>
      <c r="J43" s="1174">
        <f>SUM(J16:J41)</f>
        <v>0</v>
      </c>
      <c r="L43" s="78" t="s">
        <v>323</v>
      </c>
    </row>
    <row r="44" spans="1:16" s="44" customFormat="1" ht="15">
      <c r="C44" s="721"/>
      <c r="H44" s="716"/>
      <c r="J44" s="716"/>
    </row>
    <row r="45" spans="1:16" s="44" customFormat="1" ht="15">
      <c r="A45" s="84" t="s">
        <v>1981</v>
      </c>
      <c r="B45" s="84"/>
      <c r="C45" s="725"/>
      <c r="D45" s="84"/>
      <c r="E45" s="84"/>
    </row>
    <row r="46" spans="1:16" s="44" customFormat="1" ht="15">
      <c r="A46" s="89" t="s">
        <v>1894</v>
      </c>
      <c r="B46" s="89"/>
      <c r="C46" s="727"/>
      <c r="D46" s="89"/>
      <c r="E46" s="89"/>
      <c r="F46" s="89"/>
      <c r="G46" s="89"/>
      <c r="H46" s="89"/>
      <c r="I46" s="89"/>
      <c r="J46" s="89"/>
      <c r="K46" s="89"/>
      <c r="L46" s="89"/>
      <c r="M46" s="89"/>
    </row>
    <row r="47" spans="1:16" s="44" customFormat="1" ht="15">
      <c r="A47" s="89" t="s">
        <v>324</v>
      </c>
      <c r="B47" s="89"/>
      <c r="C47" s="727"/>
      <c r="D47" s="89"/>
      <c r="E47" s="89"/>
      <c r="F47" s="89"/>
      <c r="G47" s="89"/>
      <c r="H47" s="89"/>
      <c r="I47" s="89"/>
      <c r="J47" s="89"/>
      <c r="K47" s="89"/>
      <c r="L47" s="89"/>
      <c r="M47" s="89"/>
    </row>
    <row r="48" spans="1:16" ht="18">
      <c r="A48" s="89" t="s">
        <v>325</v>
      </c>
      <c r="B48" s="237"/>
      <c r="C48" s="372"/>
      <c r="D48" s="237"/>
      <c r="E48" s="237"/>
      <c r="F48" s="237"/>
      <c r="G48" s="237"/>
      <c r="H48" s="237"/>
      <c r="I48" s="237"/>
      <c r="J48" s="237"/>
      <c r="K48" s="237"/>
      <c r="L48" s="237"/>
      <c r="M48" s="237"/>
    </row>
    <row r="49" spans="1:14" ht="18">
      <c r="A49" s="728" t="s">
        <v>126</v>
      </c>
      <c r="B49" s="728"/>
      <c r="C49" s="729"/>
      <c r="D49" s="728"/>
      <c r="E49" s="728"/>
      <c r="F49" s="728"/>
      <c r="G49" s="728"/>
      <c r="H49" s="728"/>
      <c r="I49" s="728"/>
      <c r="J49" s="728"/>
      <c r="K49" s="728"/>
      <c r="L49" s="728"/>
      <c r="M49" s="728"/>
      <c r="N49" s="249"/>
    </row>
  </sheetData>
  <customSheetViews>
    <customSheetView guid="{B321D76C-CDE5-48BB-9CDE-80FF97D58FCF}" scale="110" colorId="22" showPageBreaks="1" showGridLines="0" fitToPage="1" printArea="1" view="pageBreakPreview" topLeftCell="H22">
      <selection activeCell="D33" sqref="D33"/>
      <colBreaks count="2" manualBreakCount="2">
        <brk id="14" max="1048575" man="1"/>
        <brk id="15" max="1048575" man="1"/>
      </colBreaks>
      <pageMargins left="0" right="0" top="0" bottom="0" header="0" footer="0"/>
      <printOptions horizontalCentered="1"/>
      <pageSetup scale="60" orientation="landscape" r:id="rId1"/>
      <headerFooter alignWithMargins="0"/>
    </customSheetView>
    <customSheetView guid="{343BF296-013A-41F5-BDAB-AD6220EA7F78}" scale="90" colorId="22" showPageBreaks="1" showGridLines="0" fitToPage="1" printArea="1" view="pageBreakPreview" topLeftCell="D1">
      <selection activeCell="D33" sqref="D33"/>
      <colBreaks count="2" manualBreakCount="2">
        <brk id="14" max="1048575" man="1"/>
        <brk id="15" max="1048575" man="1"/>
      </colBreaks>
      <pageMargins left="0" right="0" top="0" bottom="0" header="0" footer="0"/>
      <printOptions horizontalCentered="1"/>
      <pageSetup scale="60" orientation="landscape" r:id="rId2"/>
      <headerFooter alignWithMargins="0"/>
    </customSheetView>
  </customSheetViews>
  <mergeCells count="5">
    <mergeCell ref="A3:M3"/>
    <mergeCell ref="A4:M4"/>
    <mergeCell ref="A8:M8"/>
    <mergeCell ref="A5:M5"/>
    <mergeCell ref="A7:M7"/>
  </mergeCells>
  <phoneticPr fontId="0" type="noConversion"/>
  <printOptions horizontalCentered="1"/>
  <pageMargins left="0.25" right="0.25" top="0.25" bottom="0.25" header="0.5" footer="0.5"/>
  <pageSetup scale="62" orientation="landscape" r:id="rId3"/>
  <headerFooter alignWithMargins="0"/>
  <colBreaks count="2" manualBreakCount="2">
    <brk id="14" max="1048575" man="1"/>
    <brk id="15" max="1048575" man="1"/>
  </colBreaks>
  <drawing r:id="rId4"/>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DE24D-FC04-462B-83DC-0E9AA137C89E}">
  <sheetPr codeName="Sheet47">
    <tabColor rgb="FFFFC000"/>
    <pageSetUpPr fitToPage="1"/>
  </sheetPr>
  <dimension ref="A1:U57"/>
  <sheetViews>
    <sheetView view="pageBreakPreview" zoomScale="80" zoomScaleNormal="70" zoomScaleSheetLayoutView="80" workbookViewId="0">
      <selection activeCell="H33" sqref="H33"/>
    </sheetView>
  </sheetViews>
  <sheetFormatPr defaultColWidth="9" defaultRowHeight="12.75"/>
  <cols>
    <col min="1" max="1" width="5.25" style="46" customWidth="1"/>
    <col min="2" max="2" width="3.125" style="46" customWidth="1"/>
    <col min="3" max="3" width="7.75" style="119" customWidth="1"/>
    <col min="4" max="4" width="9.25" style="46" customWidth="1"/>
    <col min="5" max="5" width="2.5" style="46" customWidth="1"/>
    <col min="6" max="6" width="30.375" style="46" customWidth="1"/>
    <col min="7" max="7" width="2.375" style="46" customWidth="1"/>
    <col min="8" max="20" width="15" style="46" customWidth="1"/>
    <col min="21" max="21" width="14.75" style="46" customWidth="1"/>
    <col min="22" max="16384" width="9" style="46"/>
  </cols>
  <sheetData>
    <row r="1" spans="1:21" s="44" customFormat="1" ht="15.75">
      <c r="A1" s="43"/>
      <c r="C1" s="1144"/>
    </row>
    <row r="3" spans="1:21" ht="18">
      <c r="A3" s="140"/>
      <c r="B3" s="137"/>
      <c r="C3" s="1142"/>
      <c r="D3" s="137"/>
      <c r="E3" s="137"/>
      <c r="F3" s="137"/>
      <c r="G3" s="137"/>
      <c r="H3" s="137"/>
      <c r="I3" s="137"/>
      <c r="J3" s="137"/>
      <c r="K3" s="137"/>
      <c r="L3" s="137"/>
      <c r="M3" s="137"/>
      <c r="N3" s="137"/>
      <c r="O3" s="137"/>
      <c r="P3" s="137"/>
      <c r="Q3" s="137"/>
      <c r="R3" s="137"/>
      <c r="S3" s="137"/>
      <c r="T3" s="137"/>
      <c r="U3" s="137"/>
    </row>
    <row r="4" spans="1:21" ht="18">
      <c r="A4" s="1630" t="s">
        <v>255</v>
      </c>
      <c r="B4" s="1630"/>
      <c r="C4" s="1630"/>
      <c r="D4" s="1630"/>
      <c r="E4" s="1630"/>
      <c r="F4" s="1630"/>
      <c r="G4" s="1630"/>
      <c r="H4" s="1630"/>
      <c r="I4" s="1630"/>
      <c r="J4" s="1630"/>
      <c r="K4" s="1630"/>
      <c r="L4" s="1630"/>
      <c r="M4" s="1630"/>
      <c r="N4" s="1630"/>
      <c r="O4" s="1630"/>
      <c r="P4" s="1630"/>
      <c r="Q4" s="1630"/>
      <c r="R4" s="1630"/>
      <c r="S4" s="1630"/>
      <c r="T4" s="1630"/>
      <c r="U4" s="1630"/>
    </row>
    <row r="5" spans="1:21" ht="18">
      <c r="A5" s="1630" t="s">
        <v>88</v>
      </c>
      <c r="B5" s="1630"/>
      <c r="C5" s="1630"/>
      <c r="D5" s="1630"/>
      <c r="E5" s="1630"/>
      <c r="F5" s="1630"/>
      <c r="G5" s="1630"/>
      <c r="H5" s="1630"/>
      <c r="I5" s="1630"/>
      <c r="J5" s="1630"/>
      <c r="K5" s="1630"/>
      <c r="L5" s="1630"/>
      <c r="M5" s="1630"/>
      <c r="N5" s="1630"/>
      <c r="O5" s="1630"/>
      <c r="P5" s="1630"/>
      <c r="Q5" s="1630"/>
      <c r="R5" s="1630"/>
      <c r="S5" s="1630"/>
      <c r="T5" s="1630"/>
      <c r="U5" s="1630"/>
    </row>
    <row r="6" spans="1:21" ht="18">
      <c r="A6" s="1628" t="str">
        <f>SUMMARY!A7</f>
        <v>YEAR ENDING DECEMBER 31, ____</v>
      </c>
      <c r="B6" s="1628"/>
      <c r="C6" s="1628"/>
      <c r="D6" s="1628"/>
      <c r="E6" s="1628"/>
      <c r="F6" s="1628"/>
      <c r="G6" s="1628"/>
      <c r="H6" s="1628"/>
      <c r="I6" s="1628"/>
      <c r="J6" s="1628"/>
      <c r="K6" s="1628"/>
      <c r="L6" s="1628"/>
      <c r="M6" s="1628"/>
      <c r="N6" s="1628"/>
      <c r="O6" s="1628"/>
      <c r="P6" s="1628"/>
      <c r="Q6" s="1628"/>
      <c r="R6" s="1628"/>
      <c r="S6" s="1628"/>
      <c r="T6" s="1628"/>
      <c r="U6" s="1628"/>
    </row>
    <row r="7" spans="1:21" ht="12" customHeight="1">
      <c r="A7" s="137"/>
      <c r="B7" s="137"/>
      <c r="C7" s="1142"/>
      <c r="D7" s="137"/>
      <c r="E7" s="137"/>
      <c r="F7" s="137"/>
      <c r="G7" s="137"/>
      <c r="H7" s="137"/>
      <c r="I7" s="137"/>
      <c r="J7" s="137"/>
      <c r="K7" s="137"/>
      <c r="L7" s="137"/>
      <c r="M7" s="137"/>
      <c r="N7" s="137"/>
      <c r="O7" s="137"/>
      <c r="P7" s="137"/>
      <c r="Q7" s="137"/>
      <c r="R7" s="137"/>
      <c r="S7" s="137"/>
      <c r="T7" s="137"/>
      <c r="U7" s="137"/>
    </row>
    <row r="8" spans="1:21" ht="18">
      <c r="A8" s="1630" t="s">
        <v>1572</v>
      </c>
      <c r="B8" s="1630"/>
      <c r="C8" s="1630"/>
      <c r="D8" s="1630"/>
      <c r="E8" s="1630"/>
      <c r="F8" s="1630"/>
      <c r="G8" s="1630"/>
      <c r="H8" s="1630"/>
      <c r="I8" s="1630"/>
      <c r="J8" s="1630"/>
      <c r="K8" s="1630"/>
      <c r="L8" s="1630"/>
      <c r="M8" s="1630"/>
      <c r="N8" s="1630"/>
      <c r="O8" s="1630"/>
      <c r="P8" s="1630"/>
      <c r="Q8" s="1630"/>
      <c r="R8" s="1630"/>
      <c r="S8" s="1630"/>
      <c r="T8" s="1630"/>
      <c r="U8" s="1630"/>
    </row>
    <row r="9" spans="1:21" ht="18">
      <c r="A9" s="1630" t="s">
        <v>71</v>
      </c>
      <c r="B9" s="1630"/>
      <c r="C9" s="1630"/>
      <c r="D9" s="1630"/>
      <c r="E9" s="1630"/>
      <c r="F9" s="1630"/>
      <c r="G9" s="1630"/>
      <c r="H9" s="1630"/>
      <c r="I9" s="1630"/>
      <c r="J9" s="1630"/>
      <c r="K9" s="1630"/>
      <c r="L9" s="1630"/>
      <c r="M9" s="1630"/>
      <c r="N9" s="1630"/>
      <c r="O9" s="1630"/>
      <c r="P9" s="1630"/>
      <c r="Q9" s="1630"/>
      <c r="R9" s="1630"/>
      <c r="S9" s="1630"/>
      <c r="T9" s="1630"/>
      <c r="U9" s="1630"/>
    </row>
    <row r="11" spans="1:21" ht="15.75">
      <c r="B11" s="44"/>
      <c r="C11" s="1144"/>
      <c r="D11" s="44"/>
      <c r="E11" s="44"/>
      <c r="F11" s="44"/>
      <c r="G11" s="44"/>
      <c r="H11" s="44"/>
      <c r="I11" s="44"/>
      <c r="J11" s="44"/>
      <c r="K11" s="44"/>
      <c r="L11" s="44"/>
      <c r="M11" s="44"/>
      <c r="N11" s="44"/>
      <c r="O11" s="44"/>
      <c r="P11" s="44"/>
      <c r="Q11" s="44"/>
      <c r="R11" s="44"/>
      <c r="S11" s="44"/>
      <c r="T11" s="44"/>
      <c r="U11" s="44"/>
    </row>
    <row r="12" spans="1:21" s="44" customFormat="1" ht="15.75">
      <c r="C12" s="1144"/>
      <c r="D12" s="1689" t="s">
        <v>1888</v>
      </c>
      <c r="H12" s="1687" t="s">
        <v>1573</v>
      </c>
      <c r="I12" s="1687"/>
      <c r="J12" s="1687"/>
      <c r="K12" s="1687"/>
      <c r="L12" s="1687"/>
      <c r="M12" s="1687"/>
      <c r="N12" s="1687"/>
      <c r="O12" s="1687"/>
      <c r="P12" s="1687"/>
      <c r="Q12" s="1687"/>
      <c r="R12" s="1687"/>
      <c r="S12" s="1687"/>
      <c r="T12" s="1687"/>
      <c r="U12" s="1688" t="s">
        <v>1890</v>
      </c>
    </row>
    <row r="13" spans="1:21" s="44" customFormat="1" ht="16.5" thickBot="1">
      <c r="D13" s="1689"/>
      <c r="E13" s="72"/>
      <c r="G13" s="72"/>
      <c r="H13" s="941" t="s">
        <v>1931</v>
      </c>
      <c r="I13" s="941" t="s">
        <v>1931</v>
      </c>
      <c r="J13" s="941" t="s">
        <v>1931</v>
      </c>
      <c r="K13" s="941" t="s">
        <v>1931</v>
      </c>
      <c r="L13" s="941" t="s">
        <v>1931</v>
      </c>
      <c r="M13" s="941" t="s">
        <v>1931</v>
      </c>
      <c r="N13" s="941" t="s">
        <v>1931</v>
      </c>
      <c r="O13" s="941" t="s">
        <v>1931</v>
      </c>
      <c r="P13" s="941" t="s">
        <v>1931</v>
      </c>
      <c r="Q13" s="941" t="s">
        <v>1931</v>
      </c>
      <c r="R13" s="941" t="s">
        <v>1931</v>
      </c>
      <c r="S13" s="941" t="s">
        <v>1931</v>
      </c>
      <c r="T13" s="941" t="s">
        <v>1931</v>
      </c>
      <c r="U13" s="1688"/>
    </row>
    <row r="14" spans="1:21" s="44" customFormat="1" ht="15.75">
      <c r="C14" s="1144" t="s">
        <v>90</v>
      </c>
      <c r="D14" s="1158" t="s">
        <v>1889</v>
      </c>
      <c r="E14" s="72"/>
      <c r="F14" s="87" t="s">
        <v>1541</v>
      </c>
      <c r="G14" s="72"/>
      <c r="H14" s="1215" t="s">
        <v>700</v>
      </c>
      <c r="I14" s="1215" t="s">
        <v>689</v>
      </c>
      <c r="J14" s="1215" t="s">
        <v>690</v>
      </c>
      <c r="K14" s="1215" t="s">
        <v>691</v>
      </c>
      <c r="L14" s="1215" t="s">
        <v>692</v>
      </c>
      <c r="M14" s="1215" t="s">
        <v>693</v>
      </c>
      <c r="N14" s="1215" t="s">
        <v>694</v>
      </c>
      <c r="O14" s="1215" t="s">
        <v>695</v>
      </c>
      <c r="P14" s="1215" t="s">
        <v>696</v>
      </c>
      <c r="Q14" s="1215" t="s">
        <v>697</v>
      </c>
      <c r="R14" s="1215" t="s">
        <v>698</v>
      </c>
      <c r="S14" s="1215" t="s">
        <v>699</v>
      </c>
      <c r="T14" s="1215" t="s">
        <v>700</v>
      </c>
      <c r="U14" s="1173" t="s">
        <v>1494</v>
      </c>
    </row>
    <row r="15" spans="1:21" s="43" customFormat="1" ht="16.5" thickBot="1">
      <c r="C15" s="927"/>
      <c r="D15" s="1289" t="s">
        <v>335</v>
      </c>
      <c r="E15" s="1308"/>
      <c r="F15" s="1289" t="s">
        <v>336</v>
      </c>
      <c r="G15" s="1308"/>
      <c r="H15" s="1289" t="s">
        <v>337</v>
      </c>
      <c r="I15" s="1289" t="s">
        <v>260</v>
      </c>
      <c r="J15" s="1289" t="s">
        <v>142</v>
      </c>
      <c r="K15" s="1289" t="s">
        <v>143</v>
      </c>
      <c r="L15" s="1289" t="s">
        <v>207</v>
      </c>
      <c r="M15" s="1289" t="s">
        <v>208</v>
      </c>
      <c r="N15" s="1289" t="s">
        <v>650</v>
      </c>
      <c r="O15" s="1289" t="s">
        <v>651</v>
      </c>
      <c r="P15" s="1289" t="s">
        <v>824</v>
      </c>
      <c r="Q15" s="1289" t="s">
        <v>825</v>
      </c>
      <c r="R15" s="1289" t="s">
        <v>826</v>
      </c>
      <c r="S15" s="1289" t="s">
        <v>560</v>
      </c>
      <c r="T15" s="1309" t="s">
        <v>562</v>
      </c>
      <c r="U15" s="1309" t="s">
        <v>563</v>
      </c>
    </row>
    <row r="16" spans="1:21" s="1343" customFormat="1" ht="14.25">
      <c r="C16" s="1486" t="s">
        <v>147</v>
      </c>
      <c r="D16" s="1487">
        <v>1100</v>
      </c>
      <c r="E16" s="1487"/>
      <c r="F16" s="1487" t="s">
        <v>1574</v>
      </c>
      <c r="G16" s="1488"/>
      <c r="H16" s="1489"/>
      <c r="I16" s="1489"/>
      <c r="J16" s="1489"/>
      <c r="K16" s="1489"/>
      <c r="L16" s="1489"/>
      <c r="M16" s="1489"/>
      <c r="N16" s="1489"/>
      <c r="O16" s="1489"/>
      <c r="P16" s="1489"/>
      <c r="Q16" s="1489"/>
      <c r="R16" s="1489"/>
      <c r="S16" s="1489"/>
      <c r="T16" s="1489"/>
      <c r="U16" s="1490">
        <v>0</v>
      </c>
    </row>
    <row r="17" spans="3:21" s="1343" customFormat="1" ht="14.25">
      <c r="C17" s="1486" t="s">
        <v>151</v>
      </c>
      <c r="D17" s="1487">
        <v>1200</v>
      </c>
      <c r="E17" s="1487"/>
      <c r="F17" s="1487" t="s">
        <v>1575</v>
      </c>
      <c r="G17" s="1488"/>
      <c r="H17" s="1489"/>
      <c r="I17" s="1489"/>
      <c r="J17" s="1489"/>
      <c r="K17" s="1489"/>
      <c r="L17" s="1489"/>
      <c r="M17" s="1489"/>
      <c r="N17" s="1489"/>
      <c r="O17" s="1489"/>
      <c r="P17" s="1489"/>
      <c r="Q17" s="1489"/>
      <c r="R17" s="1489"/>
      <c r="S17" s="1489"/>
      <c r="T17" s="1489"/>
      <c r="U17" s="1490">
        <v>0</v>
      </c>
    </row>
    <row r="18" spans="3:21" s="1343" customFormat="1" ht="14.25">
      <c r="C18" s="1486" t="s">
        <v>154</v>
      </c>
      <c r="D18" s="1487">
        <v>3100</v>
      </c>
      <c r="E18" s="1487"/>
      <c r="F18" s="1487" t="s">
        <v>1576</v>
      </c>
      <c r="G18" s="1488"/>
      <c r="H18" s="1489"/>
      <c r="I18" s="1489"/>
      <c r="J18" s="1489"/>
      <c r="K18" s="1489"/>
      <c r="L18" s="1489"/>
      <c r="M18" s="1489"/>
      <c r="N18" s="1489"/>
      <c r="O18" s="1489"/>
      <c r="P18" s="1489"/>
      <c r="Q18" s="1489"/>
      <c r="R18" s="1489"/>
      <c r="S18" s="1489"/>
      <c r="T18" s="1489"/>
      <c r="U18" s="1490">
        <v>0</v>
      </c>
    </row>
    <row r="19" spans="3:21" s="1343" customFormat="1" ht="14.25">
      <c r="C19" s="1486" t="s">
        <v>157</v>
      </c>
      <c r="D19" s="1487">
        <v>3200</v>
      </c>
      <c r="E19" s="1487"/>
      <c r="F19" s="1487" t="s">
        <v>910</v>
      </c>
      <c r="G19" s="1488"/>
      <c r="H19" s="1489"/>
      <c r="I19" s="1489"/>
      <c r="J19" s="1489"/>
      <c r="K19" s="1489"/>
      <c r="L19" s="1489"/>
      <c r="M19" s="1489"/>
      <c r="N19" s="1489"/>
      <c r="O19" s="1489"/>
      <c r="P19" s="1489"/>
      <c r="Q19" s="1489"/>
      <c r="R19" s="1489"/>
      <c r="S19" s="1489"/>
      <c r="T19" s="1489"/>
      <c r="U19" s="1490">
        <v>0</v>
      </c>
    </row>
    <row r="20" spans="3:21" s="1343" customFormat="1" ht="14.25">
      <c r="C20" s="1486" t="s">
        <v>213</v>
      </c>
      <c r="D20" s="1487">
        <v>1300</v>
      </c>
      <c r="E20" s="1487"/>
      <c r="F20" s="1487" t="s">
        <v>1577</v>
      </c>
      <c r="G20" s="1488"/>
      <c r="H20" s="1489"/>
      <c r="I20" s="1489"/>
      <c r="J20" s="1489"/>
      <c r="K20" s="1489"/>
      <c r="L20" s="1489"/>
      <c r="M20" s="1489"/>
      <c r="N20" s="1489"/>
      <c r="O20" s="1489"/>
      <c r="P20" s="1489"/>
      <c r="Q20" s="1489"/>
      <c r="R20" s="1489"/>
      <c r="S20" s="1489"/>
      <c r="T20" s="1489"/>
      <c r="U20" s="1490">
        <v>0</v>
      </c>
    </row>
    <row r="21" spans="3:21" s="1343" customFormat="1" ht="14.25">
      <c r="C21" s="1486" t="s">
        <v>215</v>
      </c>
      <c r="D21" s="1487">
        <v>3300</v>
      </c>
      <c r="E21" s="1487"/>
      <c r="F21" s="1487" t="s">
        <v>1578</v>
      </c>
      <c r="G21" s="1488"/>
      <c r="H21" s="1489"/>
      <c r="I21" s="1489"/>
      <c r="J21" s="1489"/>
      <c r="K21" s="1489"/>
      <c r="L21" s="1489"/>
      <c r="M21" s="1489"/>
      <c r="N21" s="1489"/>
      <c r="O21" s="1489"/>
      <c r="P21" s="1489"/>
      <c r="Q21" s="1489"/>
      <c r="R21" s="1489"/>
      <c r="S21" s="1489"/>
      <c r="T21" s="1489"/>
      <c r="U21" s="1490">
        <v>0</v>
      </c>
    </row>
    <row r="22" spans="3:21" s="1343" customFormat="1" ht="14.25">
      <c r="C22" s="1486" t="s">
        <v>217</v>
      </c>
      <c r="D22" s="1487">
        <v>2100</v>
      </c>
      <c r="E22" s="1487"/>
      <c r="F22" s="1487" t="s">
        <v>1579</v>
      </c>
      <c r="G22" s="1488"/>
      <c r="H22" s="1489"/>
      <c r="I22" s="1489"/>
      <c r="J22" s="1489"/>
      <c r="K22" s="1489"/>
      <c r="L22" s="1489"/>
      <c r="M22" s="1489"/>
      <c r="N22" s="1489"/>
      <c r="O22" s="1489"/>
      <c r="P22" s="1489"/>
      <c r="Q22" s="1489"/>
      <c r="R22" s="1489"/>
      <c r="S22" s="1489"/>
      <c r="T22" s="1489"/>
      <c r="U22" s="1490">
        <v>0</v>
      </c>
    </row>
    <row r="23" spans="3:21" s="1343" customFormat="1" ht="16.5">
      <c r="C23" s="1491" t="s">
        <v>126</v>
      </c>
      <c r="D23" s="1492" t="s">
        <v>730</v>
      </c>
      <c r="E23" s="1487"/>
      <c r="F23" s="1493" t="s">
        <v>730</v>
      </c>
      <c r="G23" s="1488"/>
      <c r="H23" s="1494"/>
      <c r="I23" s="1494"/>
      <c r="J23" s="1494"/>
      <c r="K23" s="1494"/>
      <c r="L23" s="1494"/>
      <c r="M23" s="1494"/>
      <c r="N23" s="1494"/>
      <c r="O23" s="1494"/>
      <c r="P23" s="1494"/>
      <c r="Q23" s="1494"/>
      <c r="R23" s="1494"/>
      <c r="S23" s="1494"/>
      <c r="T23" s="1494"/>
      <c r="U23" s="1494"/>
    </row>
    <row r="24" spans="3:21" s="1343" customFormat="1" ht="14.25">
      <c r="C24" s="1344">
        <v>2</v>
      </c>
      <c r="D24" s="1488"/>
      <c r="E24" s="1488"/>
      <c r="F24" s="1488" t="s">
        <v>1580</v>
      </c>
      <c r="G24" s="1488"/>
      <c r="H24" s="1490">
        <f>SUM(H16:H23)</f>
        <v>0</v>
      </c>
      <c r="I24" s="1490">
        <f t="shared" ref="I24:S24" si="0">SUM(I16:I23)</f>
        <v>0</v>
      </c>
      <c r="J24" s="1490">
        <f t="shared" si="0"/>
        <v>0</v>
      </c>
      <c r="K24" s="1490">
        <f t="shared" si="0"/>
        <v>0</v>
      </c>
      <c r="L24" s="1490">
        <f t="shared" si="0"/>
        <v>0</v>
      </c>
      <c r="M24" s="1490">
        <f t="shared" si="0"/>
        <v>0</v>
      </c>
      <c r="N24" s="1490">
        <f t="shared" si="0"/>
        <v>0</v>
      </c>
      <c r="O24" s="1490">
        <f t="shared" si="0"/>
        <v>0</v>
      </c>
      <c r="P24" s="1490">
        <f t="shared" si="0"/>
        <v>0</v>
      </c>
      <c r="Q24" s="1490">
        <f t="shared" si="0"/>
        <v>0</v>
      </c>
      <c r="R24" s="1490">
        <f t="shared" si="0"/>
        <v>0</v>
      </c>
      <c r="S24" s="1490">
        <f t="shared" si="0"/>
        <v>0</v>
      </c>
      <c r="T24" s="1490">
        <f>SUM(T16:T23)</f>
        <v>0</v>
      </c>
      <c r="U24" s="1490">
        <f>SUM(U16:U23)</f>
        <v>0</v>
      </c>
    </row>
    <row r="25" spans="3:21" s="1343" customFormat="1" ht="14.25">
      <c r="C25" s="1344"/>
      <c r="D25" s="1488"/>
      <c r="E25" s="1488"/>
      <c r="F25" s="1488"/>
      <c r="G25" s="1488"/>
      <c r="H25" s="1490"/>
      <c r="I25" s="1490"/>
      <c r="J25" s="1490"/>
      <c r="K25" s="1490"/>
      <c r="L25" s="1490"/>
      <c r="M25" s="1490"/>
      <c r="N25" s="1490"/>
      <c r="O25" s="1490"/>
      <c r="P25" s="1490"/>
      <c r="Q25" s="1490"/>
      <c r="R25" s="1490"/>
      <c r="S25" s="1490"/>
      <c r="T25" s="1490"/>
      <c r="U25" s="1490"/>
    </row>
    <row r="26" spans="3:21" s="1343" customFormat="1" ht="14.25">
      <c r="C26" s="1486" t="s">
        <v>163</v>
      </c>
      <c r="D26" s="1487" t="s">
        <v>1581</v>
      </c>
      <c r="E26" s="1487"/>
      <c r="F26" s="1487"/>
      <c r="G26" s="1488"/>
      <c r="H26" s="1489"/>
      <c r="I26" s="1489"/>
      <c r="J26" s="1489"/>
      <c r="K26" s="1489"/>
      <c r="L26" s="1489"/>
      <c r="M26" s="1489"/>
      <c r="N26" s="1489"/>
      <c r="O26" s="1489"/>
      <c r="P26" s="1489"/>
      <c r="Q26" s="1489"/>
      <c r="R26" s="1489"/>
      <c r="S26" s="1489"/>
      <c r="T26" s="1489"/>
      <c r="U26" s="1490">
        <v>0</v>
      </c>
    </row>
    <row r="27" spans="3:21" s="1343" customFormat="1" ht="14.25">
      <c r="C27" s="1486" t="s">
        <v>165</v>
      </c>
      <c r="D27" s="1487" t="s">
        <v>1582</v>
      </c>
      <c r="E27" s="1487"/>
      <c r="F27" s="1487"/>
      <c r="G27" s="1488"/>
      <c r="H27" s="1489"/>
      <c r="I27" s="1489"/>
      <c r="J27" s="1489"/>
      <c r="K27" s="1489"/>
      <c r="L27" s="1489"/>
      <c r="M27" s="1489"/>
      <c r="N27" s="1489"/>
      <c r="O27" s="1489"/>
      <c r="P27" s="1489"/>
      <c r="Q27" s="1489"/>
      <c r="R27" s="1489"/>
      <c r="S27" s="1489"/>
      <c r="T27" s="1489"/>
      <c r="U27" s="1490">
        <v>0</v>
      </c>
    </row>
    <row r="28" spans="3:21" s="1343" customFormat="1" ht="16.5">
      <c r="C28" s="1491" t="s">
        <v>126</v>
      </c>
      <c r="D28" s="1492" t="s">
        <v>730</v>
      </c>
      <c r="E28" s="1487"/>
      <c r="F28" s="1493" t="s">
        <v>730</v>
      </c>
      <c r="G28" s="1488"/>
      <c r="H28" s="1494"/>
      <c r="I28" s="1494"/>
      <c r="J28" s="1494"/>
      <c r="K28" s="1494"/>
      <c r="L28" s="1494"/>
      <c r="M28" s="1494"/>
      <c r="N28" s="1494"/>
      <c r="O28" s="1494"/>
      <c r="P28" s="1494"/>
      <c r="Q28" s="1494"/>
      <c r="R28" s="1494"/>
      <c r="S28" s="1494"/>
      <c r="T28" s="1494"/>
      <c r="U28" s="1494"/>
    </row>
    <row r="29" spans="3:21" s="1343" customFormat="1" ht="14.25">
      <c r="C29" s="1344">
        <v>4</v>
      </c>
      <c r="D29" s="1488"/>
      <c r="E29" s="1488"/>
      <c r="F29" s="1488" t="s">
        <v>1583</v>
      </c>
      <c r="G29" s="1488"/>
      <c r="H29" s="1495">
        <f>SUM(H26:H28)</f>
        <v>0</v>
      </c>
      <c r="I29" s="1495">
        <f t="shared" ref="I29:S29" si="1">SUM(I26:I28)</f>
        <v>0</v>
      </c>
      <c r="J29" s="1495">
        <f t="shared" si="1"/>
        <v>0</v>
      </c>
      <c r="K29" s="1495">
        <f t="shared" si="1"/>
        <v>0</v>
      </c>
      <c r="L29" s="1495">
        <f t="shared" si="1"/>
        <v>0</v>
      </c>
      <c r="M29" s="1495">
        <f t="shared" si="1"/>
        <v>0</v>
      </c>
      <c r="N29" s="1495">
        <f t="shared" si="1"/>
        <v>0</v>
      </c>
      <c r="O29" s="1495">
        <f t="shared" si="1"/>
        <v>0</v>
      </c>
      <c r="P29" s="1495">
        <f t="shared" si="1"/>
        <v>0</v>
      </c>
      <c r="Q29" s="1495">
        <f t="shared" si="1"/>
        <v>0</v>
      </c>
      <c r="R29" s="1495">
        <f t="shared" si="1"/>
        <v>0</v>
      </c>
      <c r="S29" s="1495">
        <f t="shared" si="1"/>
        <v>0</v>
      </c>
      <c r="T29" s="1495">
        <f>SUM(T26:T28)</f>
        <v>0</v>
      </c>
      <c r="U29" s="1495">
        <f>SUM(U26:U28)</f>
        <v>0</v>
      </c>
    </row>
    <row r="30" spans="3:21" s="1343" customFormat="1" ht="14.25">
      <c r="C30" s="1344"/>
      <c r="D30" s="1488"/>
      <c r="E30" s="1488"/>
      <c r="F30" s="1488"/>
      <c r="G30" s="1488"/>
      <c r="H30" s="1495"/>
      <c r="I30" s="1495"/>
      <c r="J30" s="1495"/>
      <c r="K30" s="1495"/>
      <c r="L30" s="1495"/>
      <c r="M30" s="1495"/>
      <c r="N30" s="1495"/>
      <c r="O30" s="1495"/>
      <c r="P30" s="1495"/>
      <c r="Q30" s="1495"/>
      <c r="R30" s="1495"/>
      <c r="S30" s="1495"/>
      <c r="T30" s="1495"/>
      <c r="U30" s="1495"/>
    </row>
    <row r="31" spans="3:21" s="1343" customFormat="1" ht="15.75" thickBot="1">
      <c r="C31" s="1344">
        <v>5</v>
      </c>
      <c r="D31" s="1496"/>
      <c r="E31" s="1496"/>
      <c r="F31" s="1496" t="s">
        <v>137</v>
      </c>
      <c r="G31" s="1496"/>
      <c r="H31" s="1497">
        <f>H24+H29</f>
        <v>0</v>
      </c>
      <c r="I31" s="1497">
        <f t="shared" ref="I31:R31" si="2">I24+I29</f>
        <v>0</v>
      </c>
      <c r="J31" s="1497">
        <f t="shared" si="2"/>
        <v>0</v>
      </c>
      <c r="K31" s="1497">
        <f t="shared" si="2"/>
        <v>0</v>
      </c>
      <c r="L31" s="1497">
        <f t="shared" si="2"/>
        <v>0</v>
      </c>
      <c r="M31" s="1497">
        <f t="shared" si="2"/>
        <v>0</v>
      </c>
      <c r="N31" s="1497">
        <f t="shared" si="2"/>
        <v>0</v>
      </c>
      <c r="O31" s="1497">
        <f t="shared" si="2"/>
        <v>0</v>
      </c>
      <c r="P31" s="1497">
        <f t="shared" si="2"/>
        <v>0</v>
      </c>
      <c r="Q31" s="1497">
        <f t="shared" si="2"/>
        <v>0</v>
      </c>
      <c r="R31" s="1497">
        <f t="shared" si="2"/>
        <v>0</v>
      </c>
      <c r="S31" s="1497">
        <f>S24+S29</f>
        <v>0</v>
      </c>
      <c r="T31" s="1497">
        <f>T24+T29</f>
        <v>0</v>
      </c>
      <c r="U31" s="1497">
        <f>U24+U29</f>
        <v>0</v>
      </c>
    </row>
    <row r="32" spans="3:21" s="1343" customFormat="1" ht="15" thickTop="1">
      <c r="C32" s="1344"/>
    </row>
    <row r="33" spans="1:21" s="1343" customFormat="1" ht="15">
      <c r="C33" s="1344">
        <v>6</v>
      </c>
      <c r="D33" s="1498" t="s">
        <v>1584</v>
      </c>
      <c r="H33" s="1564">
        <f>'E1-Allocator'!F21</f>
        <v>0</v>
      </c>
    </row>
    <row r="34" spans="1:21" s="1343" customFormat="1" ht="14.25">
      <c r="C34" s="1344"/>
      <c r="D34" s="1499"/>
    </row>
    <row r="35" spans="1:21" s="1343" customFormat="1" ht="15">
      <c r="C35" s="1344">
        <v>7</v>
      </c>
      <c r="D35" s="1498" t="s">
        <v>1585</v>
      </c>
      <c r="H35" s="1500">
        <f>H33*U31</f>
        <v>0</v>
      </c>
    </row>
    <row r="36" spans="1:21" s="1343" customFormat="1" ht="15.75">
      <c r="B36" s="44"/>
      <c r="C36" s="72"/>
      <c r="D36" s="56"/>
      <c r="E36" s="44"/>
      <c r="F36" s="44"/>
      <c r="G36" s="44"/>
      <c r="H36" s="262"/>
      <c r="I36" s="44"/>
      <c r="J36" s="44"/>
      <c r="K36" s="44"/>
      <c r="L36" s="44"/>
      <c r="M36" s="44"/>
      <c r="N36" s="44"/>
      <c r="O36" s="44"/>
      <c r="P36" s="44"/>
      <c r="Q36" s="44"/>
      <c r="R36" s="44"/>
      <c r="S36" s="44"/>
      <c r="T36" s="44"/>
      <c r="U36" s="44"/>
    </row>
    <row r="37" spans="1:21" s="10" customFormat="1" ht="15.75">
      <c r="A37" s="13"/>
      <c r="B37" s="1062" t="s">
        <v>370</v>
      </c>
      <c r="T37" s="831"/>
    </row>
    <row r="38" spans="1:21" s="10" customFormat="1" ht="15.75">
      <c r="A38" s="13"/>
      <c r="B38" s="1327" t="s">
        <v>253</v>
      </c>
      <c r="C38" s="1326" t="s">
        <v>1907</v>
      </c>
      <c r="D38" s="903"/>
      <c r="E38" s="903"/>
      <c r="F38" s="903"/>
      <c r="G38" s="903"/>
      <c r="H38" s="903"/>
      <c r="I38" s="903"/>
      <c r="J38" s="903"/>
      <c r="K38" s="903"/>
      <c r="L38" s="903"/>
      <c r="M38" s="903"/>
      <c r="N38" s="903"/>
      <c r="O38" s="903"/>
      <c r="P38" s="903"/>
      <c r="Q38" s="903"/>
      <c r="R38" s="903"/>
      <c r="S38" s="903"/>
      <c r="T38" s="904"/>
    </row>
    <row r="39" spans="1:21" s="17" customFormat="1" ht="15.75">
      <c r="A39" s="13"/>
      <c r="B39" s="903"/>
      <c r="C39" s="1326" t="s">
        <v>126</v>
      </c>
      <c r="D39" s="903"/>
      <c r="E39" s="903"/>
      <c r="F39" s="903"/>
      <c r="G39" s="903"/>
      <c r="H39" s="903"/>
      <c r="I39" s="903"/>
      <c r="J39" s="903"/>
      <c r="K39" s="903"/>
      <c r="L39" s="903"/>
      <c r="M39" s="903"/>
      <c r="N39" s="903"/>
      <c r="O39" s="903"/>
      <c r="P39" s="903"/>
      <c r="Q39" s="903"/>
      <c r="R39" s="903"/>
      <c r="S39" s="903"/>
      <c r="T39" s="904"/>
    </row>
    <row r="40" spans="1:21" ht="15">
      <c r="B40" s="1343"/>
      <c r="F40" s="880"/>
    </row>
    <row r="41" spans="1:21" ht="14.25">
      <c r="B41" s="1485"/>
    </row>
    <row r="42" spans="1:21" ht="14.25">
      <c r="B42" s="1485"/>
    </row>
    <row r="43" spans="1:21" ht="14.25">
      <c r="B43" s="1485"/>
    </row>
    <row r="44" spans="1:21" ht="14.25">
      <c r="B44" s="1485"/>
    </row>
    <row r="45" spans="1:21" ht="14.25">
      <c r="B45" s="1485"/>
    </row>
    <row r="46" spans="1:21" ht="14.25">
      <c r="B46" s="1485"/>
    </row>
    <row r="47" spans="1:21" ht="14.25">
      <c r="B47" s="1485"/>
    </row>
    <row r="48" spans="1:21" ht="14.25">
      <c r="B48" s="1485"/>
    </row>
    <row r="49" spans="2:2" ht="14.25">
      <c r="B49" s="1485"/>
    </row>
    <row r="50" spans="2:2" ht="14.25">
      <c r="B50" s="1343"/>
    </row>
    <row r="51" spans="2:2" ht="14.25">
      <c r="B51" s="1485"/>
    </row>
    <row r="52" spans="2:2" ht="14.25">
      <c r="B52" s="1485"/>
    </row>
    <row r="53" spans="2:2" ht="14.25">
      <c r="B53" s="1485"/>
    </row>
    <row r="54" spans="2:2" ht="14.25">
      <c r="B54" s="1343"/>
    </row>
    <row r="55" spans="2:2" ht="14.25">
      <c r="B55" s="1343"/>
    </row>
    <row r="56" spans="2:2" ht="14.25">
      <c r="B56" s="1343"/>
    </row>
    <row r="57" spans="2:2" ht="14.25">
      <c r="B57" s="1343"/>
    </row>
  </sheetData>
  <mergeCells count="8">
    <mergeCell ref="H12:T12"/>
    <mergeCell ref="U12:U13"/>
    <mergeCell ref="D12:D13"/>
    <mergeCell ref="A4:U4"/>
    <mergeCell ref="A5:U5"/>
    <mergeCell ref="A6:U6"/>
    <mergeCell ref="A8:U8"/>
    <mergeCell ref="A9:U9"/>
  </mergeCells>
  <printOptions horizontalCentered="1"/>
  <pageMargins left="0.45" right="0.45" top="0.75" bottom="0.75" header="0.3" footer="0.3"/>
  <pageSetup scale="48" orientation="landscape"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A52D2-CAD9-4573-BD95-5FDB123D0373}">
  <sheetPr codeName="Sheet48">
    <tabColor rgb="FFFFC000"/>
    <pageSetUpPr fitToPage="1"/>
  </sheetPr>
  <dimension ref="A1:T40"/>
  <sheetViews>
    <sheetView view="pageBreakPreview" zoomScale="80" zoomScaleNormal="100" zoomScaleSheetLayoutView="80" workbookViewId="0">
      <selection activeCell="M22" sqref="M22"/>
    </sheetView>
  </sheetViews>
  <sheetFormatPr defaultColWidth="9" defaultRowHeight="12.75"/>
  <cols>
    <col min="1" max="1" width="9" style="232"/>
    <col min="2" max="2" width="23.25" style="47" customWidth="1"/>
    <col min="3" max="3" width="6.375" style="47" customWidth="1"/>
    <col min="4" max="4" width="18.75" style="47" customWidth="1"/>
    <col min="5" max="5" width="5.5" style="47" customWidth="1"/>
    <col min="6" max="6" width="21.375" style="47" customWidth="1"/>
    <col min="7" max="7" width="7.375" style="47" customWidth="1"/>
    <col min="8" max="10" width="9" style="47"/>
    <col min="11" max="11" width="29.125" style="47" customWidth="1"/>
    <col min="12" max="16" width="9" style="47"/>
    <col min="17" max="17" width="11.25" style="47" bestFit="1" customWidth="1"/>
    <col min="18" max="16384" width="9" style="47"/>
  </cols>
  <sheetData>
    <row r="1" spans="1:7" s="225" customFormat="1" ht="15.75">
      <c r="A1" s="43"/>
      <c r="B1" s="224"/>
      <c r="G1" s="45"/>
    </row>
    <row r="2" spans="1:7" s="229" customFormat="1" ht="18">
      <c r="A2" s="226"/>
      <c r="B2" s="227"/>
      <c r="C2" s="228"/>
      <c r="D2" s="228"/>
      <c r="E2" s="228"/>
      <c r="F2" s="228"/>
      <c r="G2" s="1154"/>
    </row>
    <row r="3" spans="1:7" s="229" customFormat="1" ht="18">
      <c r="A3" s="1671" t="s">
        <v>255</v>
      </c>
      <c r="B3" s="1671"/>
      <c r="C3" s="1671"/>
      <c r="D3" s="1671"/>
      <c r="E3" s="1671"/>
      <c r="F3" s="1671"/>
      <c r="G3" s="1671"/>
    </row>
    <row r="4" spans="1:7" s="229" customFormat="1" ht="18">
      <c r="A4" s="1671" t="s">
        <v>88</v>
      </c>
      <c r="B4" s="1671"/>
      <c r="C4" s="1671"/>
      <c r="D4" s="1671"/>
      <c r="E4" s="1671"/>
      <c r="F4" s="1671"/>
      <c r="G4" s="1671"/>
    </row>
    <row r="5" spans="1:7" s="229" customFormat="1" ht="18">
      <c r="A5" s="1672" t="str">
        <f>SUMMARY!A7</f>
        <v>YEAR ENDING DECEMBER 31, ____</v>
      </c>
      <c r="B5" s="1672"/>
      <c r="C5" s="1672"/>
      <c r="D5" s="1672"/>
      <c r="E5" s="1672"/>
      <c r="F5" s="1672"/>
      <c r="G5" s="1672"/>
    </row>
    <row r="6" spans="1:7" s="229" customFormat="1" ht="12" customHeight="1">
      <c r="A6" s="226"/>
      <c r="B6" s="230"/>
      <c r="C6" s="228"/>
      <c r="D6" s="228"/>
      <c r="E6" s="228"/>
      <c r="F6" s="228"/>
      <c r="G6" s="228"/>
    </row>
    <row r="7" spans="1:7" s="229" customFormat="1" ht="18">
      <c r="A7" s="1671" t="s">
        <v>1586</v>
      </c>
      <c r="B7" s="1671"/>
      <c r="C7" s="1671"/>
      <c r="D7" s="1671"/>
      <c r="E7" s="1671"/>
      <c r="F7" s="1671"/>
      <c r="G7" s="1671"/>
    </row>
    <row r="8" spans="1:7" ht="18">
      <c r="A8" s="1671" t="s">
        <v>1974</v>
      </c>
      <c r="B8" s="1671"/>
      <c r="C8" s="1671"/>
      <c r="D8" s="1671"/>
      <c r="E8" s="1671"/>
      <c r="F8" s="1671"/>
      <c r="G8" s="1671"/>
    </row>
    <row r="9" spans="1:7" ht="18">
      <c r="A9" s="1154"/>
      <c r="B9" s="135"/>
      <c r="C9" s="135"/>
      <c r="D9" s="135"/>
      <c r="E9" s="1154"/>
      <c r="F9" s="1154"/>
      <c r="G9" s="1154"/>
    </row>
    <row r="10" spans="1:7" ht="15.75">
      <c r="A10" s="264"/>
      <c r="B10" s="264"/>
      <c r="C10" s="264"/>
      <c r="D10" s="1156" t="s">
        <v>1587</v>
      </c>
      <c r="E10" s="264"/>
      <c r="F10" s="1156" t="s">
        <v>1588</v>
      </c>
      <c r="G10" s="49"/>
    </row>
    <row r="11" spans="1:7" ht="15.75">
      <c r="A11" s="1051" t="s">
        <v>1589</v>
      </c>
      <c r="B11" s="1051" t="s">
        <v>619</v>
      </c>
      <c r="C11" s="1052"/>
      <c r="D11" s="1051" t="s">
        <v>1590</v>
      </c>
      <c r="E11" s="1052"/>
      <c r="F11" s="1051" t="s">
        <v>1591</v>
      </c>
      <c r="G11" s="49"/>
    </row>
    <row r="12" spans="1:7" ht="15.75">
      <c r="A12" s="264"/>
      <c r="B12" s="252" t="s">
        <v>335</v>
      </c>
      <c r="C12" s="49"/>
      <c r="D12" s="252" t="s">
        <v>336</v>
      </c>
      <c r="E12" s="49"/>
      <c r="F12" s="252" t="s">
        <v>337</v>
      </c>
      <c r="G12" s="49"/>
    </row>
    <row r="13" spans="1:7" ht="15">
      <c r="A13" s="49"/>
      <c r="B13" s="49"/>
      <c r="C13" s="49"/>
      <c r="D13" s="49"/>
      <c r="E13" s="49"/>
      <c r="F13" s="49"/>
      <c r="G13" s="49"/>
    </row>
    <row r="14" spans="1:7" ht="15">
      <c r="A14" s="1291">
        <v>1</v>
      </c>
      <c r="B14" s="1053"/>
      <c r="C14" s="49"/>
      <c r="D14" s="822"/>
      <c r="E14" s="1054"/>
      <c r="F14" s="822"/>
      <c r="G14" s="49"/>
    </row>
    <row r="15" spans="1:7" ht="15">
      <c r="A15" s="1291">
        <f>A14+1</f>
        <v>2</v>
      </c>
      <c r="B15" s="1053"/>
      <c r="C15" s="49"/>
      <c r="D15" s="822"/>
      <c r="E15" s="1054"/>
      <c r="F15" s="822"/>
      <c r="G15" s="49"/>
    </row>
    <row r="16" spans="1:7" ht="15">
      <c r="A16" s="1291">
        <f t="shared" ref="A16:A26" si="0">A15+1</f>
        <v>3</v>
      </c>
      <c r="B16" s="1053"/>
      <c r="C16" s="49"/>
      <c r="D16" s="822"/>
      <c r="E16" s="1054"/>
      <c r="F16" s="822"/>
      <c r="G16" s="49"/>
    </row>
    <row r="17" spans="1:20" ht="15">
      <c r="A17" s="1291">
        <f t="shared" si="0"/>
        <v>4</v>
      </c>
      <c r="B17" s="1053"/>
      <c r="C17" s="49"/>
      <c r="D17" s="822"/>
      <c r="E17" s="1054"/>
      <c r="F17" s="822"/>
      <c r="G17" s="49"/>
    </row>
    <row r="18" spans="1:20" ht="15">
      <c r="A18" s="1291">
        <f t="shared" si="0"/>
        <v>5</v>
      </c>
      <c r="B18" s="1053"/>
      <c r="C18" s="49"/>
      <c r="D18" s="822"/>
      <c r="E18" s="1054"/>
      <c r="F18" s="822"/>
      <c r="G18" s="49"/>
    </row>
    <row r="19" spans="1:20" ht="15">
      <c r="A19" s="1291">
        <f t="shared" si="0"/>
        <v>6</v>
      </c>
      <c r="B19" s="1053"/>
      <c r="C19" s="49"/>
      <c r="D19" s="822"/>
      <c r="E19" s="1054"/>
      <c r="F19" s="822"/>
      <c r="G19" s="49"/>
    </row>
    <row r="20" spans="1:20" ht="15">
      <c r="A20" s="1291">
        <f t="shared" si="0"/>
        <v>7</v>
      </c>
      <c r="B20" s="1053"/>
      <c r="C20" s="49"/>
      <c r="D20" s="822"/>
      <c r="E20" s="1054"/>
      <c r="F20" s="822"/>
      <c r="G20" s="49"/>
    </row>
    <row r="21" spans="1:20" ht="15">
      <c r="A21" s="1291">
        <f t="shared" si="0"/>
        <v>8</v>
      </c>
      <c r="B21" s="1053"/>
      <c r="C21" s="49"/>
      <c r="D21" s="822"/>
      <c r="E21" s="1054"/>
      <c r="F21" s="822"/>
      <c r="G21" s="49"/>
    </row>
    <row r="22" spans="1:20" ht="15">
      <c r="A22" s="1291">
        <f t="shared" si="0"/>
        <v>9</v>
      </c>
      <c r="B22" s="1053"/>
      <c r="C22" s="49"/>
      <c r="D22" s="822"/>
      <c r="E22" s="1054"/>
      <c r="F22" s="822"/>
      <c r="G22" s="49"/>
    </row>
    <row r="23" spans="1:20" ht="15">
      <c r="A23" s="1291">
        <f t="shared" si="0"/>
        <v>10</v>
      </c>
      <c r="B23" s="1053"/>
      <c r="C23" s="49"/>
      <c r="D23" s="822"/>
      <c r="E23" s="1054"/>
      <c r="F23" s="822"/>
      <c r="G23" s="49"/>
    </row>
    <row r="24" spans="1:20" ht="15">
      <c r="A24" s="1291">
        <f t="shared" si="0"/>
        <v>11</v>
      </c>
      <c r="B24" s="1053"/>
      <c r="C24" s="49"/>
      <c r="D24" s="822"/>
      <c r="E24" s="1054"/>
      <c r="F24" s="822"/>
      <c r="G24" s="49"/>
    </row>
    <row r="25" spans="1:20" ht="15">
      <c r="A25" s="1291">
        <f t="shared" si="0"/>
        <v>12</v>
      </c>
      <c r="B25" s="1053"/>
      <c r="C25" s="49"/>
      <c r="D25" s="822"/>
      <c r="E25" s="1054"/>
      <c r="F25" s="822"/>
      <c r="G25" s="49"/>
    </row>
    <row r="26" spans="1:20" ht="15">
      <c r="A26" s="1291">
        <f t="shared" si="0"/>
        <v>13</v>
      </c>
      <c r="B26" s="1053"/>
      <c r="C26" s="49"/>
      <c r="D26" s="822"/>
      <c r="E26" s="272"/>
      <c r="F26" s="822"/>
      <c r="G26" s="49"/>
      <c r="Q26" s="213"/>
    </row>
    <row r="27" spans="1:20" ht="15.75">
      <c r="A27" s="1156"/>
      <c r="B27" s="49"/>
      <c r="C27" s="49"/>
      <c r="D27" s="272"/>
      <c r="E27" s="272"/>
      <c r="F27" s="272"/>
      <c r="G27" s="49"/>
      <c r="Q27" s="213"/>
    </row>
    <row r="28" spans="1:20" ht="15.75">
      <c r="A28" s="1156"/>
      <c r="B28" s="49"/>
      <c r="C28" s="49"/>
      <c r="D28" s="49"/>
      <c r="E28" s="49"/>
      <c r="F28" s="49"/>
      <c r="G28" s="49"/>
      <c r="Q28" s="213"/>
    </row>
    <row r="29" spans="1:20" ht="15.75">
      <c r="A29" s="1291">
        <f>A26+1</f>
        <v>14</v>
      </c>
      <c r="B29" s="264" t="s">
        <v>326</v>
      </c>
      <c r="C29" s="1055"/>
      <c r="D29" s="1056">
        <f>IF(D14&gt;0,AVERAGE(D14:D26),0)</f>
        <v>0</v>
      </c>
      <c r="E29" s="1057"/>
      <c r="F29" s="1056">
        <v>0</v>
      </c>
      <c r="G29" s="49"/>
      <c r="Q29" s="213"/>
    </row>
    <row r="30" spans="1:20" ht="15.75">
      <c r="A30" s="264"/>
      <c r="B30" s="49"/>
      <c r="C30" s="49"/>
      <c r="D30" s="49"/>
      <c r="E30" s="49"/>
      <c r="F30" s="49"/>
      <c r="G30" s="49"/>
      <c r="Q30" s="213"/>
    </row>
    <row r="31" spans="1:20" s="10" customFormat="1" ht="15.75">
      <c r="A31" s="13"/>
      <c r="B31" s="1062" t="s">
        <v>370</v>
      </c>
      <c r="T31" s="831"/>
    </row>
    <row r="32" spans="1:20" s="10" customFormat="1" ht="15.75">
      <c r="A32" s="13"/>
      <c r="B32" s="1483" t="s">
        <v>1913</v>
      </c>
      <c r="C32" s="1326"/>
      <c r="D32" s="903"/>
      <c r="E32" s="903"/>
      <c r="F32" s="903"/>
      <c r="G32" s="903"/>
      <c r="H32" s="903"/>
      <c r="I32" s="903"/>
      <c r="J32" s="903"/>
      <c r="K32" s="903"/>
      <c r="L32" s="903"/>
      <c r="M32" s="903"/>
      <c r="N32" s="903"/>
      <c r="O32" s="903"/>
      <c r="P32" s="903"/>
      <c r="Q32" s="903"/>
      <c r="R32" s="903"/>
      <c r="S32" s="903"/>
      <c r="T32" s="904"/>
    </row>
    <row r="33" spans="1:20" s="17" customFormat="1" ht="15.75">
      <c r="A33" s="13"/>
      <c r="B33" s="1690" t="s">
        <v>126</v>
      </c>
      <c r="C33" s="1690"/>
      <c r="D33" s="1690"/>
      <c r="E33" s="1690"/>
      <c r="F33" s="1690"/>
      <c r="G33" s="1690"/>
      <c r="H33" s="903"/>
      <c r="I33" s="903"/>
      <c r="J33" s="903"/>
      <c r="K33" s="903"/>
      <c r="L33" s="903"/>
      <c r="M33" s="903"/>
      <c r="N33" s="903"/>
      <c r="O33" s="903"/>
      <c r="P33" s="903"/>
      <c r="Q33" s="903"/>
      <c r="R33" s="903"/>
      <c r="S33" s="903"/>
      <c r="T33" s="904"/>
    </row>
    <row r="34" spans="1:20">
      <c r="Q34" s="213"/>
    </row>
    <row r="35" spans="1:20">
      <c r="Q35" s="213"/>
    </row>
    <row r="36" spans="1:20">
      <c r="Q36" s="213"/>
    </row>
    <row r="37" spans="1:20">
      <c r="Q37" s="213"/>
    </row>
    <row r="38" spans="1:20">
      <c r="Q38" s="213"/>
    </row>
    <row r="39" spans="1:20">
      <c r="Q39" s="213"/>
    </row>
    <row r="40" spans="1:20">
      <c r="Q40" s="213"/>
    </row>
  </sheetData>
  <mergeCells count="6">
    <mergeCell ref="B33:G33"/>
    <mergeCell ref="A3:G3"/>
    <mergeCell ref="A4:G4"/>
    <mergeCell ref="A5:G5"/>
    <mergeCell ref="A7:G7"/>
    <mergeCell ref="A8:G8"/>
  </mergeCells>
  <printOptions horizontalCentered="1"/>
  <pageMargins left="0.2" right="0.2" top="0.5" bottom="0.5" header="0.3" footer="0.3"/>
  <pageSetup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962FD-B3D5-42E2-A5B6-43E1E55A02A0}">
  <sheetPr>
    <tabColor rgb="FFFFC000"/>
  </sheetPr>
  <dimension ref="A1:T31"/>
  <sheetViews>
    <sheetView view="pageBreakPreview" zoomScale="60" zoomScaleNormal="70" workbookViewId="0">
      <selection activeCell="J46" sqref="J46"/>
    </sheetView>
  </sheetViews>
  <sheetFormatPr defaultRowHeight="12"/>
  <cols>
    <col min="1" max="1" width="5.25" customWidth="1"/>
    <col min="2" max="2" width="3.125" customWidth="1"/>
    <col min="3" max="3" width="7.75" customWidth="1"/>
    <col min="4" max="4" width="2.5" customWidth="1"/>
    <col min="5" max="5" width="30.375" customWidth="1"/>
    <col min="6" max="6" width="2.375" customWidth="1"/>
    <col min="7" max="19" width="15" customWidth="1"/>
    <col min="20" max="20" width="14.75" customWidth="1"/>
  </cols>
  <sheetData>
    <row r="1" spans="1:20" ht="15.75">
      <c r="A1" s="43"/>
      <c r="B1" s="44"/>
      <c r="C1" s="1144"/>
      <c r="D1" s="44"/>
      <c r="E1" s="44"/>
      <c r="F1" s="44"/>
      <c r="G1" s="44"/>
      <c r="H1" s="44"/>
      <c r="I1" s="44"/>
      <c r="J1" s="44"/>
      <c r="K1" s="44"/>
      <c r="L1" s="44"/>
      <c r="M1" s="44"/>
      <c r="N1" s="44"/>
      <c r="O1" s="44"/>
      <c r="P1" s="44"/>
      <c r="Q1" s="44"/>
      <c r="R1" s="44"/>
      <c r="S1" s="44"/>
      <c r="T1" s="44"/>
    </row>
    <row r="2" spans="1:20" ht="12.75">
      <c r="A2" s="46"/>
      <c r="B2" s="46"/>
      <c r="C2" s="119"/>
      <c r="D2" s="46"/>
      <c r="E2" s="46"/>
      <c r="F2" s="46"/>
      <c r="G2" s="46"/>
      <c r="H2" s="46"/>
      <c r="I2" s="46"/>
      <c r="J2" s="46"/>
      <c r="K2" s="46"/>
      <c r="L2" s="46"/>
      <c r="M2" s="46"/>
      <c r="N2" s="46"/>
      <c r="O2" s="46"/>
      <c r="P2" s="46"/>
      <c r="Q2" s="46"/>
      <c r="R2" s="46"/>
      <c r="S2" s="46"/>
      <c r="T2" s="46"/>
    </row>
    <row r="3" spans="1:20" ht="18">
      <c r="A3" s="140"/>
      <c r="B3" s="137"/>
      <c r="C3" s="1142"/>
      <c r="D3" s="137"/>
      <c r="E3" s="137"/>
      <c r="F3" s="137"/>
      <c r="G3" s="137"/>
      <c r="H3" s="137"/>
      <c r="I3" s="137"/>
      <c r="J3" s="137"/>
      <c r="K3" s="137"/>
      <c r="L3" s="137"/>
      <c r="M3" s="137"/>
      <c r="N3" s="137"/>
      <c r="O3" s="137"/>
      <c r="P3" s="137"/>
      <c r="Q3" s="137"/>
      <c r="R3" s="137"/>
      <c r="S3" s="137"/>
      <c r="T3" s="137"/>
    </row>
    <row r="4" spans="1:20" ht="18">
      <c r="A4" s="1630" t="s">
        <v>255</v>
      </c>
      <c r="B4" s="1630"/>
      <c r="C4" s="1630"/>
      <c r="D4" s="1630"/>
      <c r="E4" s="1630"/>
      <c r="F4" s="1630"/>
      <c r="G4" s="1630"/>
      <c r="H4" s="1630"/>
      <c r="I4" s="1630"/>
      <c r="J4" s="1630"/>
      <c r="K4" s="1630"/>
      <c r="L4" s="1630"/>
      <c r="M4" s="1630"/>
      <c r="N4" s="1630"/>
      <c r="O4" s="1630"/>
      <c r="P4" s="1630"/>
      <c r="Q4" s="1630"/>
      <c r="R4" s="1630"/>
      <c r="S4" s="1630"/>
      <c r="T4" s="1630"/>
    </row>
    <row r="5" spans="1:20" ht="18">
      <c r="A5" s="1630" t="s">
        <v>88</v>
      </c>
      <c r="B5" s="1630"/>
      <c r="C5" s="1630"/>
      <c r="D5" s="1630"/>
      <c r="E5" s="1630"/>
      <c r="F5" s="1630"/>
      <c r="G5" s="1630"/>
      <c r="H5" s="1630"/>
      <c r="I5" s="1630"/>
      <c r="J5" s="1630"/>
      <c r="K5" s="1630"/>
      <c r="L5" s="1630"/>
      <c r="M5" s="1630"/>
      <c r="N5" s="1630"/>
      <c r="O5" s="1630"/>
      <c r="P5" s="1630"/>
      <c r="Q5" s="1630"/>
      <c r="R5" s="1630"/>
      <c r="S5" s="1630"/>
      <c r="T5" s="1630"/>
    </row>
    <row r="6" spans="1:20" ht="18">
      <c r="A6" s="1628" t="str">
        <f>SUMMARY!A7</f>
        <v>YEAR ENDING DECEMBER 31, ____</v>
      </c>
      <c r="B6" s="1628"/>
      <c r="C6" s="1628"/>
      <c r="D6" s="1628"/>
      <c r="E6" s="1628"/>
      <c r="F6" s="1628"/>
      <c r="G6" s="1628"/>
      <c r="H6" s="1628"/>
      <c r="I6" s="1628"/>
      <c r="J6" s="1628"/>
      <c r="K6" s="1628"/>
      <c r="L6" s="1628"/>
      <c r="M6" s="1628"/>
      <c r="N6" s="1628"/>
      <c r="O6" s="1628"/>
      <c r="P6" s="1628"/>
      <c r="Q6" s="1628"/>
      <c r="R6" s="1628"/>
      <c r="S6" s="1628"/>
      <c r="T6" s="1628"/>
    </row>
    <row r="7" spans="1:20" ht="18">
      <c r="A7" s="137"/>
      <c r="B7" s="137"/>
      <c r="C7" s="1142"/>
      <c r="D7" s="137"/>
      <c r="E7" s="137"/>
      <c r="F7" s="137"/>
      <c r="G7" s="137"/>
      <c r="H7" s="137"/>
      <c r="I7" s="137"/>
      <c r="J7" s="137"/>
      <c r="K7" s="137"/>
      <c r="L7" s="137"/>
      <c r="M7" s="137"/>
      <c r="N7" s="137"/>
      <c r="O7" s="137"/>
      <c r="P7" s="137"/>
      <c r="Q7" s="137"/>
      <c r="R7" s="137"/>
      <c r="S7" s="137"/>
      <c r="T7" s="137"/>
    </row>
    <row r="8" spans="1:20" ht="18">
      <c r="A8" s="1630" t="s">
        <v>1940</v>
      </c>
      <c r="B8" s="1630"/>
      <c r="C8" s="1630"/>
      <c r="D8" s="1630"/>
      <c r="E8" s="1630"/>
      <c r="F8" s="1630"/>
      <c r="G8" s="1630"/>
      <c r="H8" s="1630"/>
      <c r="I8" s="1630"/>
      <c r="J8" s="1630"/>
      <c r="K8" s="1630"/>
      <c r="L8" s="1630"/>
      <c r="M8" s="1630"/>
      <c r="N8" s="1630"/>
      <c r="O8" s="1630"/>
      <c r="P8" s="1630"/>
      <c r="Q8" s="1630"/>
      <c r="R8" s="1630"/>
      <c r="S8" s="1630"/>
      <c r="T8" s="1630"/>
    </row>
    <row r="9" spans="1:20" ht="18">
      <c r="A9" s="1630" t="s">
        <v>1941</v>
      </c>
      <c r="B9" s="1630"/>
      <c r="C9" s="1630"/>
      <c r="D9" s="1630"/>
      <c r="E9" s="1630"/>
      <c r="F9" s="1630"/>
      <c r="G9" s="1630"/>
      <c r="H9" s="1630"/>
      <c r="I9" s="1630"/>
      <c r="J9" s="1630"/>
      <c r="K9" s="1630"/>
      <c r="L9" s="1630"/>
      <c r="M9" s="1630"/>
      <c r="N9" s="1630"/>
      <c r="O9" s="1630"/>
      <c r="P9" s="1630"/>
      <c r="Q9" s="1630"/>
      <c r="R9" s="1630"/>
      <c r="S9" s="1630"/>
      <c r="T9" s="1630"/>
    </row>
    <row r="10" spans="1:20" ht="12.75">
      <c r="A10" s="46"/>
      <c r="B10" s="46"/>
      <c r="C10" s="119"/>
      <c r="D10" s="46"/>
      <c r="E10" s="46"/>
      <c r="F10" s="46"/>
      <c r="G10" s="46"/>
      <c r="H10" s="46"/>
      <c r="I10" s="46"/>
      <c r="J10" s="46"/>
      <c r="K10" s="46"/>
      <c r="L10" s="46"/>
      <c r="M10" s="46"/>
      <c r="N10" s="46"/>
      <c r="O10" s="46"/>
      <c r="P10" s="46"/>
      <c r="Q10" s="46"/>
      <c r="R10" s="46"/>
      <c r="S10" s="46"/>
      <c r="T10" s="46"/>
    </row>
    <row r="11" spans="1:20" ht="15.75">
      <c r="A11" s="46"/>
      <c r="B11" s="44"/>
      <c r="C11" s="1144"/>
      <c r="D11" s="44"/>
      <c r="E11" s="44"/>
      <c r="F11" s="44"/>
      <c r="G11" s="44"/>
      <c r="H11" s="44"/>
      <c r="I11" s="44"/>
      <c r="J11" s="44"/>
      <c r="K11" s="44"/>
      <c r="L11" s="44"/>
      <c r="M11" s="44"/>
      <c r="N11" s="44"/>
      <c r="O11" s="44"/>
      <c r="P11" s="44"/>
      <c r="Q11" s="44"/>
      <c r="R11" s="44"/>
      <c r="S11" s="44"/>
      <c r="T11" s="44"/>
    </row>
    <row r="12" spans="1:20" ht="15.75">
      <c r="A12" s="44"/>
      <c r="B12" s="44"/>
      <c r="C12" s="1144"/>
      <c r="D12" s="44"/>
      <c r="E12" s="44"/>
      <c r="F12" s="44"/>
      <c r="G12" s="1687"/>
      <c r="H12" s="1687"/>
      <c r="I12" s="1687"/>
      <c r="J12" s="1687"/>
      <c r="K12" s="1687"/>
      <c r="L12" s="1687"/>
      <c r="M12" s="1687"/>
      <c r="N12" s="1687"/>
      <c r="O12" s="1687"/>
      <c r="P12" s="1687"/>
      <c r="Q12" s="1687"/>
      <c r="R12" s="1687"/>
      <c r="S12" s="1687"/>
      <c r="T12" s="1688" t="s">
        <v>1890</v>
      </c>
    </row>
    <row r="13" spans="1:20" ht="16.5" thickBot="1">
      <c r="A13" s="44"/>
      <c r="B13" s="44"/>
      <c r="C13" s="44"/>
      <c r="D13" s="72"/>
      <c r="E13" s="44"/>
      <c r="F13" s="72"/>
      <c r="G13" s="1567" t="s">
        <v>1931</v>
      </c>
      <c r="H13" s="1567" t="s">
        <v>1931</v>
      </c>
      <c r="I13" s="1567" t="s">
        <v>1931</v>
      </c>
      <c r="J13" s="1567" t="s">
        <v>1931</v>
      </c>
      <c r="K13" s="1567" t="s">
        <v>1931</v>
      </c>
      <c r="L13" s="1567" t="s">
        <v>1931</v>
      </c>
      <c r="M13" s="1567" t="s">
        <v>1931</v>
      </c>
      <c r="N13" s="1567" t="s">
        <v>1931</v>
      </c>
      <c r="O13" s="1567" t="s">
        <v>1931</v>
      </c>
      <c r="P13" s="1567" t="s">
        <v>1931</v>
      </c>
      <c r="Q13" s="1567" t="s">
        <v>1931</v>
      </c>
      <c r="R13" s="1567" t="s">
        <v>1931</v>
      </c>
      <c r="S13" s="1567" t="s">
        <v>1931</v>
      </c>
      <c r="T13" s="1688"/>
    </row>
    <row r="14" spans="1:20" ht="15.75">
      <c r="A14" s="44"/>
      <c r="B14" s="44"/>
      <c r="C14" s="1144" t="s">
        <v>90</v>
      </c>
      <c r="D14" s="72"/>
      <c r="E14" s="1144" t="s">
        <v>1942</v>
      </c>
      <c r="F14" s="72"/>
      <c r="G14" s="1215" t="s">
        <v>700</v>
      </c>
      <c r="H14" s="1215" t="s">
        <v>689</v>
      </c>
      <c r="I14" s="1215" t="s">
        <v>690</v>
      </c>
      <c r="J14" s="1215" t="s">
        <v>691</v>
      </c>
      <c r="K14" s="1215" t="s">
        <v>692</v>
      </c>
      <c r="L14" s="1215" t="s">
        <v>693</v>
      </c>
      <c r="M14" s="1215" t="s">
        <v>694</v>
      </c>
      <c r="N14" s="1215" t="s">
        <v>695</v>
      </c>
      <c r="O14" s="1215" t="s">
        <v>696</v>
      </c>
      <c r="P14" s="1215" t="s">
        <v>697</v>
      </c>
      <c r="Q14" s="1215" t="s">
        <v>698</v>
      </c>
      <c r="R14" s="1215" t="s">
        <v>699</v>
      </c>
      <c r="S14" s="1215" t="s">
        <v>700</v>
      </c>
      <c r="T14" s="1173" t="s">
        <v>1494</v>
      </c>
    </row>
    <row r="15" spans="1:20" ht="16.5" thickBot="1">
      <c r="A15" s="43"/>
      <c r="B15" s="43"/>
      <c r="C15" s="1289" t="s">
        <v>335</v>
      </c>
      <c r="D15" s="1308"/>
      <c r="E15" s="1289" t="s">
        <v>336</v>
      </c>
      <c r="F15" s="1308"/>
      <c r="G15" s="1289" t="s">
        <v>337</v>
      </c>
      <c r="H15" s="1289" t="s">
        <v>260</v>
      </c>
      <c r="I15" s="1289" t="s">
        <v>142</v>
      </c>
      <c r="J15" s="1289" t="s">
        <v>143</v>
      </c>
      <c r="K15" s="1289" t="s">
        <v>207</v>
      </c>
      <c r="L15" s="1289" t="s">
        <v>208</v>
      </c>
      <c r="M15" s="1289" t="s">
        <v>650</v>
      </c>
      <c r="N15" s="1289" t="s">
        <v>651</v>
      </c>
      <c r="O15" s="1289" t="s">
        <v>824</v>
      </c>
      <c r="P15" s="1289" t="s">
        <v>825</v>
      </c>
      <c r="Q15" s="1289" t="s">
        <v>826</v>
      </c>
      <c r="R15" s="1289" t="s">
        <v>560</v>
      </c>
      <c r="S15" s="1309" t="s">
        <v>562</v>
      </c>
      <c r="T15" s="1309" t="s">
        <v>563</v>
      </c>
    </row>
    <row r="16" spans="1:20" ht="14.25">
      <c r="A16" s="1568"/>
      <c r="B16" s="1568"/>
      <c r="C16" s="1569" t="s">
        <v>147</v>
      </c>
      <c r="D16" s="1570"/>
      <c r="E16" s="1570"/>
      <c r="F16" s="1571"/>
      <c r="G16" s="1572">
        <v>0</v>
      </c>
      <c r="H16" s="1572">
        <v>0</v>
      </c>
      <c r="I16" s="1572">
        <v>0</v>
      </c>
      <c r="J16" s="1572">
        <v>0</v>
      </c>
      <c r="K16" s="1572">
        <v>0</v>
      </c>
      <c r="L16" s="1572">
        <v>0</v>
      </c>
      <c r="M16" s="1572">
        <v>0</v>
      </c>
      <c r="N16" s="1572">
        <v>0</v>
      </c>
      <c r="O16" s="1572">
        <v>0</v>
      </c>
      <c r="P16" s="1572">
        <v>0</v>
      </c>
      <c r="Q16" s="1572">
        <v>0</v>
      </c>
      <c r="R16" s="1572">
        <v>0</v>
      </c>
      <c r="S16" s="1572">
        <v>0</v>
      </c>
      <c r="T16" s="1573">
        <f>+AVERAGE(G16:S16)</f>
        <v>0</v>
      </c>
    </row>
    <row r="17" spans="1:20" ht="14.25">
      <c r="A17" s="1568"/>
      <c r="B17" s="1568"/>
      <c r="C17" s="1569" t="s">
        <v>151</v>
      </c>
      <c r="D17" s="1570"/>
      <c r="E17" s="1570"/>
      <c r="F17" s="1571"/>
      <c r="G17" s="1572">
        <v>0</v>
      </c>
      <c r="H17" s="1572">
        <v>0</v>
      </c>
      <c r="I17" s="1572">
        <v>0</v>
      </c>
      <c r="J17" s="1572">
        <v>0</v>
      </c>
      <c r="K17" s="1572">
        <v>0</v>
      </c>
      <c r="L17" s="1572">
        <v>0</v>
      </c>
      <c r="M17" s="1572">
        <v>0</v>
      </c>
      <c r="N17" s="1572">
        <v>0</v>
      </c>
      <c r="O17" s="1572">
        <v>0</v>
      </c>
      <c r="P17" s="1572">
        <v>0</v>
      </c>
      <c r="Q17" s="1572">
        <v>0</v>
      </c>
      <c r="R17" s="1572">
        <v>0</v>
      </c>
      <c r="S17" s="1572">
        <v>0</v>
      </c>
      <c r="T17" s="1573">
        <f t="shared" ref="T17:T23" si="0">+AVERAGE(G17:S17)</f>
        <v>0</v>
      </c>
    </row>
    <row r="18" spans="1:20" ht="14.25">
      <c r="A18" s="1568"/>
      <c r="B18" s="1568"/>
      <c r="C18" s="1569" t="s">
        <v>154</v>
      </c>
      <c r="D18" s="1570"/>
      <c r="E18" s="1570"/>
      <c r="F18" s="1571"/>
      <c r="G18" s="1572">
        <v>0</v>
      </c>
      <c r="H18" s="1572">
        <v>0</v>
      </c>
      <c r="I18" s="1572">
        <v>0</v>
      </c>
      <c r="J18" s="1572">
        <v>0</v>
      </c>
      <c r="K18" s="1572">
        <v>0</v>
      </c>
      <c r="L18" s="1572">
        <v>0</v>
      </c>
      <c r="M18" s="1572">
        <v>0</v>
      </c>
      <c r="N18" s="1572">
        <v>0</v>
      </c>
      <c r="O18" s="1572">
        <v>0</v>
      </c>
      <c r="P18" s="1572">
        <v>0</v>
      </c>
      <c r="Q18" s="1572">
        <v>0</v>
      </c>
      <c r="R18" s="1572">
        <v>0</v>
      </c>
      <c r="S18" s="1572">
        <v>0</v>
      </c>
      <c r="T18" s="1573">
        <f t="shared" si="0"/>
        <v>0</v>
      </c>
    </row>
    <row r="19" spans="1:20" ht="14.25">
      <c r="A19" s="1568"/>
      <c r="B19" s="1568"/>
      <c r="C19" s="1569" t="s">
        <v>157</v>
      </c>
      <c r="D19" s="1570"/>
      <c r="E19" s="1570"/>
      <c r="F19" s="1571"/>
      <c r="G19" s="1572">
        <v>0</v>
      </c>
      <c r="H19" s="1572">
        <v>0</v>
      </c>
      <c r="I19" s="1572">
        <v>0</v>
      </c>
      <c r="J19" s="1572">
        <v>0</v>
      </c>
      <c r="K19" s="1572">
        <v>0</v>
      </c>
      <c r="L19" s="1572">
        <v>0</v>
      </c>
      <c r="M19" s="1572">
        <v>0</v>
      </c>
      <c r="N19" s="1572">
        <v>0</v>
      </c>
      <c r="O19" s="1572">
        <v>0</v>
      </c>
      <c r="P19" s="1572">
        <v>0</v>
      </c>
      <c r="Q19" s="1572">
        <v>0</v>
      </c>
      <c r="R19" s="1572">
        <v>0</v>
      </c>
      <c r="S19" s="1572">
        <v>0</v>
      </c>
      <c r="T19" s="1573">
        <f t="shared" si="0"/>
        <v>0</v>
      </c>
    </row>
    <row r="20" spans="1:20" ht="14.25">
      <c r="A20" s="1568"/>
      <c r="B20" s="1568"/>
      <c r="C20" s="1569" t="s">
        <v>213</v>
      </c>
      <c r="D20" s="1570"/>
      <c r="E20" s="1570"/>
      <c r="F20" s="1571"/>
      <c r="G20" s="1572">
        <v>0</v>
      </c>
      <c r="H20" s="1572">
        <v>0</v>
      </c>
      <c r="I20" s="1572">
        <v>0</v>
      </c>
      <c r="J20" s="1572">
        <v>0</v>
      </c>
      <c r="K20" s="1572">
        <v>0</v>
      </c>
      <c r="L20" s="1572">
        <v>0</v>
      </c>
      <c r="M20" s="1572">
        <v>0</v>
      </c>
      <c r="N20" s="1572">
        <v>0</v>
      </c>
      <c r="O20" s="1572">
        <v>0</v>
      </c>
      <c r="P20" s="1572">
        <v>0</v>
      </c>
      <c r="Q20" s="1572">
        <v>0</v>
      </c>
      <c r="R20" s="1572">
        <v>0</v>
      </c>
      <c r="S20" s="1572">
        <v>0</v>
      </c>
      <c r="T20" s="1573">
        <f t="shared" si="0"/>
        <v>0</v>
      </c>
    </row>
    <row r="21" spans="1:20" ht="14.25">
      <c r="A21" s="1568"/>
      <c r="B21" s="1568"/>
      <c r="C21" s="1569" t="s">
        <v>215</v>
      </c>
      <c r="D21" s="1570"/>
      <c r="E21" s="1570"/>
      <c r="F21" s="1571"/>
      <c r="G21" s="1572">
        <v>0</v>
      </c>
      <c r="H21" s="1572">
        <v>0</v>
      </c>
      <c r="I21" s="1572">
        <v>0</v>
      </c>
      <c r="J21" s="1572">
        <v>0</v>
      </c>
      <c r="K21" s="1572">
        <v>0</v>
      </c>
      <c r="L21" s="1572">
        <v>0</v>
      </c>
      <c r="M21" s="1572">
        <v>0</v>
      </c>
      <c r="N21" s="1572">
        <v>0</v>
      </c>
      <c r="O21" s="1572">
        <v>0</v>
      </c>
      <c r="P21" s="1572">
        <v>0</v>
      </c>
      <c r="Q21" s="1572">
        <v>0</v>
      </c>
      <c r="R21" s="1572">
        <v>0</v>
      </c>
      <c r="S21" s="1572">
        <v>0</v>
      </c>
      <c r="T21" s="1573">
        <f t="shared" si="0"/>
        <v>0</v>
      </c>
    </row>
    <row r="22" spans="1:20" ht="14.25">
      <c r="A22" s="1568"/>
      <c r="B22" s="1568"/>
      <c r="C22" s="1569" t="s">
        <v>217</v>
      </c>
      <c r="D22" s="1570"/>
      <c r="E22" s="1570"/>
      <c r="F22" s="1571"/>
      <c r="G22" s="1572">
        <v>0</v>
      </c>
      <c r="H22" s="1572">
        <v>0</v>
      </c>
      <c r="I22" s="1572">
        <v>0</v>
      </c>
      <c r="J22" s="1572">
        <v>0</v>
      </c>
      <c r="K22" s="1572">
        <v>0</v>
      </c>
      <c r="L22" s="1572">
        <v>0</v>
      </c>
      <c r="M22" s="1572">
        <v>0</v>
      </c>
      <c r="N22" s="1572">
        <v>0</v>
      </c>
      <c r="O22" s="1572">
        <v>0</v>
      </c>
      <c r="P22" s="1572">
        <v>0</v>
      </c>
      <c r="Q22" s="1572">
        <v>0</v>
      </c>
      <c r="R22" s="1572">
        <v>0</v>
      </c>
      <c r="S22" s="1572">
        <v>0</v>
      </c>
      <c r="T22" s="1573">
        <f t="shared" si="0"/>
        <v>0</v>
      </c>
    </row>
    <row r="23" spans="1:20" ht="14.25">
      <c r="A23" s="1568"/>
      <c r="B23" s="1568"/>
      <c r="C23" s="1574" t="s">
        <v>126</v>
      </c>
      <c r="D23" s="1570"/>
      <c r="E23" s="1575"/>
      <c r="F23" s="1571"/>
      <c r="G23" s="1572">
        <v>0</v>
      </c>
      <c r="H23" s="1572">
        <v>0</v>
      </c>
      <c r="I23" s="1572">
        <v>0</v>
      </c>
      <c r="J23" s="1572">
        <v>0</v>
      </c>
      <c r="K23" s="1572">
        <v>0</v>
      </c>
      <c r="L23" s="1572">
        <v>0</v>
      </c>
      <c r="M23" s="1572">
        <v>0</v>
      </c>
      <c r="N23" s="1572">
        <v>0</v>
      </c>
      <c r="O23" s="1572">
        <v>0</v>
      </c>
      <c r="P23" s="1572">
        <v>0</v>
      </c>
      <c r="Q23" s="1572">
        <v>0</v>
      </c>
      <c r="R23" s="1572">
        <v>0</v>
      </c>
      <c r="S23" s="1572">
        <v>0</v>
      </c>
      <c r="T23" s="1573">
        <f t="shared" si="0"/>
        <v>0</v>
      </c>
    </row>
    <row r="24" spans="1:20" ht="14.25">
      <c r="A24" s="1568"/>
      <c r="B24" s="1568"/>
      <c r="C24" s="1576"/>
      <c r="D24" s="1568"/>
      <c r="E24" s="1568"/>
      <c r="F24" s="1568"/>
      <c r="G24" s="1568"/>
      <c r="H24" s="1568"/>
      <c r="I24" s="1568"/>
      <c r="J24" s="1568"/>
      <c r="K24" s="1568"/>
      <c r="L24" s="1568"/>
      <c r="M24" s="1568"/>
      <c r="N24" s="1568"/>
      <c r="O24" s="1568"/>
      <c r="P24" s="1568"/>
      <c r="Q24" s="1568"/>
      <c r="R24" s="1568"/>
      <c r="S24" s="1568"/>
      <c r="T24" s="1568"/>
    </row>
    <row r="25" spans="1:20" ht="15">
      <c r="A25" s="1568"/>
      <c r="B25" s="1568"/>
      <c r="C25" s="1576">
        <v>2</v>
      </c>
      <c r="D25" s="1568"/>
      <c r="E25" s="1568" t="s">
        <v>137</v>
      </c>
      <c r="F25" s="1568"/>
      <c r="G25" s="1564">
        <f>+SUM(G16:G23)</f>
        <v>0</v>
      </c>
      <c r="H25" s="1564">
        <f t="shared" ref="H25:S25" si="1">+SUM(H16:H23)</f>
        <v>0</v>
      </c>
      <c r="I25" s="1564">
        <f t="shared" si="1"/>
        <v>0</v>
      </c>
      <c r="J25" s="1564">
        <f t="shared" si="1"/>
        <v>0</v>
      </c>
      <c r="K25" s="1564">
        <f t="shared" si="1"/>
        <v>0</v>
      </c>
      <c r="L25" s="1564">
        <f t="shared" si="1"/>
        <v>0</v>
      </c>
      <c r="M25" s="1564">
        <f t="shared" si="1"/>
        <v>0</v>
      </c>
      <c r="N25" s="1564">
        <f t="shared" si="1"/>
        <v>0</v>
      </c>
      <c r="O25" s="1564">
        <f t="shared" si="1"/>
        <v>0</v>
      </c>
      <c r="P25" s="1564">
        <f t="shared" si="1"/>
        <v>0</v>
      </c>
      <c r="Q25" s="1564">
        <f t="shared" si="1"/>
        <v>0</v>
      </c>
      <c r="R25" s="1564">
        <f t="shared" si="1"/>
        <v>0</v>
      </c>
      <c r="S25" s="1564">
        <f t="shared" si="1"/>
        <v>0</v>
      </c>
      <c r="T25" s="1564">
        <f>+SUM(T16:T23)</f>
        <v>0</v>
      </c>
    </row>
    <row r="26" spans="1:20" ht="15.75">
      <c r="A26" s="1568"/>
      <c r="B26" s="44"/>
      <c r="C26" s="72"/>
      <c r="D26" s="44"/>
      <c r="E26" s="44"/>
      <c r="F26" s="44"/>
      <c r="G26" s="847"/>
      <c r="H26" s="44"/>
      <c r="I26" s="44"/>
      <c r="J26" s="44"/>
      <c r="K26" s="44"/>
      <c r="L26" s="44"/>
      <c r="M26" s="44"/>
      <c r="N26" s="44"/>
      <c r="O26" s="44"/>
      <c r="P26" s="44"/>
      <c r="Q26" s="44"/>
      <c r="R26" s="44"/>
      <c r="S26" s="44"/>
      <c r="T26" s="44"/>
    </row>
    <row r="27" spans="1:20" ht="15.75">
      <c r="A27" s="1577"/>
      <c r="B27" s="1578" t="s">
        <v>370</v>
      </c>
      <c r="C27" s="1579"/>
      <c r="D27" s="1579"/>
      <c r="E27" s="1579"/>
      <c r="F27" s="1579"/>
      <c r="G27" s="1579"/>
      <c r="H27" s="1579"/>
      <c r="I27" s="1579"/>
      <c r="J27" s="1579"/>
      <c r="K27" s="1579"/>
      <c r="L27" s="1579"/>
      <c r="M27" s="1579"/>
      <c r="N27" s="1579"/>
      <c r="O27" s="1579"/>
      <c r="P27" s="1579"/>
      <c r="Q27" s="1579"/>
      <c r="R27" s="1579"/>
      <c r="S27" s="1580"/>
      <c r="T27" s="1579"/>
    </row>
    <row r="28" spans="1:20" ht="15.75">
      <c r="A28" s="1577"/>
      <c r="B28" s="1581" t="s">
        <v>253</v>
      </c>
      <c r="C28" s="1582" t="s">
        <v>1943</v>
      </c>
      <c r="D28" s="1583"/>
      <c r="E28" s="1583"/>
      <c r="F28" s="1583"/>
      <c r="G28" s="1583"/>
      <c r="H28" s="1583"/>
      <c r="I28" s="1583"/>
      <c r="J28" s="1583"/>
      <c r="K28" s="1583"/>
      <c r="L28" s="1583"/>
      <c r="M28" s="1583"/>
      <c r="N28" s="1583"/>
      <c r="O28" s="1583"/>
      <c r="P28" s="1583"/>
      <c r="Q28" s="1583"/>
      <c r="R28" s="1583"/>
      <c r="S28" s="1584"/>
      <c r="T28" s="1579"/>
    </row>
    <row r="29" spans="1:20" ht="15.75">
      <c r="A29" s="1577"/>
      <c r="B29" s="1581" t="s">
        <v>297</v>
      </c>
      <c r="C29" s="1582" t="s">
        <v>1944</v>
      </c>
      <c r="D29" s="1583"/>
      <c r="E29" s="1583"/>
      <c r="F29" s="1583"/>
      <c r="G29" s="1583"/>
      <c r="H29" s="1583"/>
      <c r="I29" s="1583"/>
      <c r="J29" s="1583"/>
      <c r="K29" s="1583"/>
      <c r="L29" s="1583"/>
      <c r="M29" s="1583"/>
      <c r="N29" s="1583"/>
      <c r="O29" s="1583"/>
      <c r="P29" s="1583"/>
      <c r="Q29" s="1583"/>
      <c r="R29" s="1583"/>
      <c r="S29" s="1584"/>
      <c r="T29" s="1579"/>
    </row>
    <row r="30" spans="1:20" ht="15.75">
      <c r="A30" s="1577"/>
      <c r="B30" s="1583"/>
      <c r="C30" s="1582" t="s">
        <v>126</v>
      </c>
      <c r="D30" s="1583"/>
      <c r="E30" s="1583"/>
      <c r="F30" s="1583"/>
      <c r="G30" s="1583"/>
      <c r="H30" s="1583"/>
      <c r="I30" s="1583"/>
      <c r="J30" s="1583"/>
      <c r="K30" s="1583"/>
      <c r="L30" s="1583"/>
      <c r="M30" s="1583"/>
      <c r="N30" s="1583"/>
      <c r="O30" s="1583"/>
      <c r="P30" s="1583"/>
      <c r="Q30" s="1583"/>
      <c r="R30" s="1583"/>
      <c r="S30" s="1584"/>
      <c r="T30" s="1585"/>
    </row>
    <row r="31" spans="1:20" ht="15">
      <c r="A31" s="46"/>
      <c r="B31" s="1568"/>
      <c r="C31" s="119"/>
      <c r="D31" s="46"/>
      <c r="E31" s="880"/>
      <c r="F31" s="46"/>
      <c r="G31" s="46"/>
      <c r="H31" s="46"/>
      <c r="I31" s="46"/>
      <c r="J31" s="46"/>
      <c r="K31" s="46"/>
      <c r="L31" s="46"/>
      <c r="M31" s="46"/>
      <c r="N31" s="46"/>
      <c r="O31" s="46"/>
      <c r="P31" s="46"/>
      <c r="Q31" s="46"/>
      <c r="R31" s="46"/>
      <c r="S31" s="46"/>
      <c r="T31" s="46"/>
    </row>
  </sheetData>
  <mergeCells count="7">
    <mergeCell ref="G12:S12"/>
    <mergeCell ref="T12:T13"/>
    <mergeCell ref="A4:T4"/>
    <mergeCell ref="A5:T5"/>
    <mergeCell ref="A6:T6"/>
    <mergeCell ref="A8:T8"/>
    <mergeCell ref="A9:T9"/>
  </mergeCells>
  <pageMargins left="0.7" right="0.7" top="0.75" bottom="0.75" header="0.3" footer="0.3"/>
  <pageSetup scale="35" orientation="landscape"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23">
    <tabColor rgb="FF7030A0"/>
    <pageSetUpPr fitToPage="1"/>
  </sheetPr>
  <dimension ref="A1:W50"/>
  <sheetViews>
    <sheetView view="pageBreakPreview" zoomScale="80" zoomScaleNormal="80" zoomScaleSheetLayoutView="80" workbookViewId="0">
      <selection activeCell="E14" sqref="E14"/>
    </sheetView>
  </sheetViews>
  <sheetFormatPr defaultRowHeight="15.75"/>
  <cols>
    <col min="1" max="1" width="3.375" style="205" customWidth="1"/>
    <col min="2" max="2" width="9.75" style="216" customWidth="1"/>
    <col min="3" max="3" width="43.75" style="205" customWidth="1"/>
    <col min="4" max="4" width="1.75" style="205" customWidth="1"/>
    <col min="5" max="5" width="21.5" style="31" customWidth="1"/>
    <col min="6" max="6" width="8.75" style="31" customWidth="1"/>
    <col min="7" max="7" width="9.375" style="31" customWidth="1"/>
    <col min="8" max="8" width="2.75" style="31" customWidth="1"/>
    <col min="9" max="9" width="10.375" style="31" customWidth="1"/>
    <col min="10" max="10" width="2.75" style="31" customWidth="1"/>
    <col min="11" max="11" width="29.125" style="31" customWidth="1"/>
    <col min="12" max="12" width="4" style="31" customWidth="1"/>
    <col min="13" max="13" width="11.375" style="31" customWidth="1"/>
    <col min="14" max="14" width="6.375" style="31" customWidth="1"/>
    <col min="15" max="15" width="9.375" style="31" customWidth="1"/>
    <col min="16" max="16" width="11.125" style="31" customWidth="1"/>
    <col min="17" max="17" width="6.375" style="205" customWidth="1"/>
    <col min="18" max="251" width="9" style="205"/>
    <col min="252" max="252" width="22.375" style="205" customWidth="1"/>
    <col min="253" max="253" width="1.75" style="205" customWidth="1"/>
    <col min="254" max="254" width="15.375" style="205" customWidth="1"/>
    <col min="255" max="255" width="1.75" style="205" customWidth="1"/>
    <col min="256" max="256" width="17" style="205" customWidth="1"/>
    <col min="257" max="257" width="1.375" style="205" customWidth="1"/>
    <col min="258" max="258" width="9.375" style="205" customWidth="1"/>
    <col min="259" max="259" width="2" style="205" customWidth="1"/>
    <col min="260" max="260" width="11.375" style="205" customWidth="1"/>
    <col min="261" max="261" width="10.125" style="205" customWidth="1"/>
    <col min="262" max="262" width="11.75" style="205" customWidth="1"/>
    <col min="263" max="263" width="18.125" style="205" customWidth="1"/>
    <col min="264" max="507" width="9" style="205"/>
    <col min="508" max="508" width="22.375" style="205" customWidth="1"/>
    <col min="509" max="509" width="1.75" style="205" customWidth="1"/>
    <col min="510" max="510" width="15.375" style="205" customWidth="1"/>
    <col min="511" max="511" width="1.75" style="205" customWidth="1"/>
    <col min="512" max="512" width="17" style="205" customWidth="1"/>
    <col min="513" max="513" width="1.375" style="205" customWidth="1"/>
    <col min="514" max="514" width="9.375" style="205" customWidth="1"/>
    <col min="515" max="515" width="2" style="205" customWidth="1"/>
    <col min="516" max="516" width="11.375" style="205" customWidth="1"/>
    <col min="517" max="517" width="10.125" style="205" customWidth="1"/>
    <col min="518" max="518" width="11.75" style="205" customWidth="1"/>
    <col min="519" max="519" width="18.125" style="205" customWidth="1"/>
    <col min="520" max="763" width="9" style="205"/>
    <col min="764" max="764" width="22.375" style="205" customWidth="1"/>
    <col min="765" max="765" width="1.75" style="205" customWidth="1"/>
    <col min="766" max="766" width="15.375" style="205" customWidth="1"/>
    <col min="767" max="767" width="1.75" style="205" customWidth="1"/>
    <col min="768" max="768" width="17" style="205" customWidth="1"/>
    <col min="769" max="769" width="1.375" style="205" customWidth="1"/>
    <col min="770" max="770" width="9.375" style="205" customWidth="1"/>
    <col min="771" max="771" width="2" style="205" customWidth="1"/>
    <col min="772" max="772" width="11.375" style="205" customWidth="1"/>
    <col min="773" max="773" width="10.125" style="205" customWidth="1"/>
    <col min="774" max="774" width="11.75" style="205" customWidth="1"/>
    <col min="775" max="775" width="18.125" style="205" customWidth="1"/>
    <col min="776" max="1019" width="9" style="205"/>
    <col min="1020" max="1020" width="22.375" style="205" customWidth="1"/>
    <col min="1021" max="1021" width="1.75" style="205" customWidth="1"/>
    <col min="1022" max="1022" width="15.375" style="205" customWidth="1"/>
    <col min="1023" max="1023" width="1.75" style="205" customWidth="1"/>
    <col min="1024" max="1024" width="17" style="205" customWidth="1"/>
    <col min="1025" max="1025" width="1.375" style="205" customWidth="1"/>
    <col min="1026" max="1026" width="9.375" style="205" customWidth="1"/>
    <col min="1027" max="1027" width="2" style="205" customWidth="1"/>
    <col min="1028" max="1028" width="11.375" style="205" customWidth="1"/>
    <col min="1029" max="1029" width="10.125" style="205" customWidth="1"/>
    <col min="1030" max="1030" width="11.75" style="205" customWidth="1"/>
    <col min="1031" max="1031" width="18.125" style="205" customWidth="1"/>
    <col min="1032" max="1275" width="9" style="205"/>
    <col min="1276" max="1276" width="22.375" style="205" customWidth="1"/>
    <col min="1277" max="1277" width="1.75" style="205" customWidth="1"/>
    <col min="1278" max="1278" width="15.375" style="205" customWidth="1"/>
    <col min="1279" max="1279" width="1.75" style="205" customWidth="1"/>
    <col min="1280" max="1280" width="17" style="205" customWidth="1"/>
    <col min="1281" max="1281" width="1.375" style="205" customWidth="1"/>
    <col min="1282" max="1282" width="9.375" style="205" customWidth="1"/>
    <col min="1283" max="1283" width="2" style="205" customWidth="1"/>
    <col min="1284" max="1284" width="11.375" style="205" customWidth="1"/>
    <col min="1285" max="1285" width="10.125" style="205" customWidth="1"/>
    <col min="1286" max="1286" width="11.75" style="205" customWidth="1"/>
    <col min="1287" max="1287" width="18.125" style="205" customWidth="1"/>
    <col min="1288" max="1531" width="9" style="205"/>
    <col min="1532" max="1532" width="22.375" style="205" customWidth="1"/>
    <col min="1533" max="1533" width="1.75" style="205" customWidth="1"/>
    <col min="1534" max="1534" width="15.375" style="205" customWidth="1"/>
    <col min="1535" max="1535" width="1.75" style="205" customWidth="1"/>
    <col min="1536" max="1536" width="17" style="205" customWidth="1"/>
    <col min="1537" max="1537" width="1.375" style="205" customWidth="1"/>
    <col min="1538" max="1538" width="9.375" style="205" customWidth="1"/>
    <col min="1539" max="1539" width="2" style="205" customWidth="1"/>
    <col min="1540" max="1540" width="11.375" style="205" customWidth="1"/>
    <col min="1541" max="1541" width="10.125" style="205" customWidth="1"/>
    <col min="1542" max="1542" width="11.75" style="205" customWidth="1"/>
    <col min="1543" max="1543" width="18.125" style="205" customWidth="1"/>
    <col min="1544" max="1787" width="9" style="205"/>
    <col min="1788" max="1788" width="22.375" style="205" customWidth="1"/>
    <col min="1789" max="1789" width="1.75" style="205" customWidth="1"/>
    <col min="1790" max="1790" width="15.375" style="205" customWidth="1"/>
    <col min="1791" max="1791" width="1.75" style="205" customWidth="1"/>
    <col min="1792" max="1792" width="17" style="205" customWidth="1"/>
    <col min="1793" max="1793" width="1.375" style="205" customWidth="1"/>
    <col min="1794" max="1794" width="9.375" style="205" customWidth="1"/>
    <col min="1795" max="1795" width="2" style="205" customWidth="1"/>
    <col min="1796" max="1796" width="11.375" style="205" customWidth="1"/>
    <col min="1797" max="1797" width="10.125" style="205" customWidth="1"/>
    <col min="1798" max="1798" width="11.75" style="205" customWidth="1"/>
    <col min="1799" max="1799" width="18.125" style="205" customWidth="1"/>
    <col min="1800" max="2043" width="9" style="205"/>
    <col min="2044" max="2044" width="22.375" style="205" customWidth="1"/>
    <col min="2045" max="2045" width="1.75" style="205" customWidth="1"/>
    <col min="2046" max="2046" width="15.375" style="205" customWidth="1"/>
    <col min="2047" max="2047" width="1.75" style="205" customWidth="1"/>
    <col min="2048" max="2048" width="17" style="205" customWidth="1"/>
    <col min="2049" max="2049" width="1.375" style="205" customWidth="1"/>
    <col min="2050" max="2050" width="9.375" style="205" customWidth="1"/>
    <col min="2051" max="2051" width="2" style="205" customWidth="1"/>
    <col min="2052" max="2052" width="11.375" style="205" customWidth="1"/>
    <col min="2053" max="2053" width="10.125" style="205" customWidth="1"/>
    <col min="2054" max="2054" width="11.75" style="205" customWidth="1"/>
    <col min="2055" max="2055" width="18.125" style="205" customWidth="1"/>
    <col min="2056" max="2299" width="9" style="205"/>
    <col min="2300" max="2300" width="22.375" style="205" customWidth="1"/>
    <col min="2301" max="2301" width="1.75" style="205" customWidth="1"/>
    <col min="2302" max="2302" width="15.375" style="205" customWidth="1"/>
    <col min="2303" max="2303" width="1.75" style="205" customWidth="1"/>
    <col min="2304" max="2304" width="17" style="205" customWidth="1"/>
    <col min="2305" max="2305" width="1.375" style="205" customWidth="1"/>
    <col min="2306" max="2306" width="9.375" style="205" customWidth="1"/>
    <col min="2307" max="2307" width="2" style="205" customWidth="1"/>
    <col min="2308" max="2308" width="11.375" style="205" customWidth="1"/>
    <col min="2309" max="2309" width="10.125" style="205" customWidth="1"/>
    <col min="2310" max="2310" width="11.75" style="205" customWidth="1"/>
    <col min="2311" max="2311" width="18.125" style="205" customWidth="1"/>
    <col min="2312" max="2555" width="9" style="205"/>
    <col min="2556" max="2556" width="22.375" style="205" customWidth="1"/>
    <col min="2557" max="2557" width="1.75" style="205" customWidth="1"/>
    <col min="2558" max="2558" width="15.375" style="205" customWidth="1"/>
    <col min="2559" max="2559" width="1.75" style="205" customWidth="1"/>
    <col min="2560" max="2560" width="17" style="205" customWidth="1"/>
    <col min="2561" max="2561" width="1.375" style="205" customWidth="1"/>
    <col min="2562" max="2562" width="9.375" style="205" customWidth="1"/>
    <col min="2563" max="2563" width="2" style="205" customWidth="1"/>
    <col min="2564" max="2564" width="11.375" style="205" customWidth="1"/>
    <col min="2565" max="2565" width="10.125" style="205" customWidth="1"/>
    <col min="2566" max="2566" width="11.75" style="205" customWidth="1"/>
    <col min="2567" max="2567" width="18.125" style="205" customWidth="1"/>
    <col min="2568" max="2811" width="9" style="205"/>
    <col min="2812" max="2812" width="22.375" style="205" customWidth="1"/>
    <col min="2813" max="2813" width="1.75" style="205" customWidth="1"/>
    <col min="2814" max="2814" width="15.375" style="205" customWidth="1"/>
    <col min="2815" max="2815" width="1.75" style="205" customWidth="1"/>
    <col min="2816" max="2816" width="17" style="205" customWidth="1"/>
    <col min="2817" max="2817" width="1.375" style="205" customWidth="1"/>
    <col min="2818" max="2818" width="9.375" style="205" customWidth="1"/>
    <col min="2819" max="2819" width="2" style="205" customWidth="1"/>
    <col min="2820" max="2820" width="11.375" style="205" customWidth="1"/>
    <col min="2821" max="2821" width="10.125" style="205" customWidth="1"/>
    <col min="2822" max="2822" width="11.75" style="205" customWidth="1"/>
    <col min="2823" max="2823" width="18.125" style="205" customWidth="1"/>
    <col min="2824" max="3067" width="9" style="205"/>
    <col min="3068" max="3068" width="22.375" style="205" customWidth="1"/>
    <col min="3069" max="3069" width="1.75" style="205" customWidth="1"/>
    <col min="3070" max="3070" width="15.375" style="205" customWidth="1"/>
    <col min="3071" max="3071" width="1.75" style="205" customWidth="1"/>
    <col min="3072" max="3072" width="17" style="205" customWidth="1"/>
    <col min="3073" max="3073" width="1.375" style="205" customWidth="1"/>
    <col min="3074" max="3074" width="9.375" style="205" customWidth="1"/>
    <col min="3075" max="3075" width="2" style="205" customWidth="1"/>
    <col min="3076" max="3076" width="11.375" style="205" customWidth="1"/>
    <col min="3077" max="3077" width="10.125" style="205" customWidth="1"/>
    <col min="3078" max="3078" width="11.75" style="205" customWidth="1"/>
    <col min="3079" max="3079" width="18.125" style="205" customWidth="1"/>
    <col min="3080" max="3323" width="9" style="205"/>
    <col min="3324" max="3324" width="22.375" style="205" customWidth="1"/>
    <col min="3325" max="3325" width="1.75" style="205" customWidth="1"/>
    <col min="3326" max="3326" width="15.375" style="205" customWidth="1"/>
    <col min="3327" max="3327" width="1.75" style="205" customWidth="1"/>
    <col min="3328" max="3328" width="17" style="205" customWidth="1"/>
    <col min="3329" max="3329" width="1.375" style="205" customWidth="1"/>
    <col min="3330" max="3330" width="9.375" style="205" customWidth="1"/>
    <col min="3331" max="3331" width="2" style="205" customWidth="1"/>
    <col min="3332" max="3332" width="11.375" style="205" customWidth="1"/>
    <col min="3333" max="3333" width="10.125" style="205" customWidth="1"/>
    <col min="3334" max="3334" width="11.75" style="205" customWidth="1"/>
    <col min="3335" max="3335" width="18.125" style="205" customWidth="1"/>
    <col min="3336" max="3579" width="9" style="205"/>
    <col min="3580" max="3580" width="22.375" style="205" customWidth="1"/>
    <col min="3581" max="3581" width="1.75" style="205" customWidth="1"/>
    <col min="3582" max="3582" width="15.375" style="205" customWidth="1"/>
    <col min="3583" max="3583" width="1.75" style="205" customWidth="1"/>
    <col min="3584" max="3584" width="17" style="205" customWidth="1"/>
    <col min="3585" max="3585" width="1.375" style="205" customWidth="1"/>
    <col min="3586" max="3586" width="9.375" style="205" customWidth="1"/>
    <col min="3587" max="3587" width="2" style="205" customWidth="1"/>
    <col min="3588" max="3588" width="11.375" style="205" customWidth="1"/>
    <col min="3589" max="3589" width="10.125" style="205" customWidth="1"/>
    <col min="3590" max="3590" width="11.75" style="205" customWidth="1"/>
    <col min="3591" max="3591" width="18.125" style="205" customWidth="1"/>
    <col min="3592" max="3835" width="9" style="205"/>
    <col min="3836" max="3836" width="22.375" style="205" customWidth="1"/>
    <col min="3837" max="3837" width="1.75" style="205" customWidth="1"/>
    <col min="3838" max="3838" width="15.375" style="205" customWidth="1"/>
    <col min="3839" max="3839" width="1.75" style="205" customWidth="1"/>
    <col min="3840" max="3840" width="17" style="205" customWidth="1"/>
    <col min="3841" max="3841" width="1.375" style="205" customWidth="1"/>
    <col min="3842" max="3842" width="9.375" style="205" customWidth="1"/>
    <col min="3843" max="3843" width="2" style="205" customWidth="1"/>
    <col min="3844" max="3844" width="11.375" style="205" customWidth="1"/>
    <col min="3845" max="3845" width="10.125" style="205" customWidth="1"/>
    <col min="3846" max="3846" width="11.75" style="205" customWidth="1"/>
    <col min="3847" max="3847" width="18.125" style="205" customWidth="1"/>
    <col min="3848" max="4091" width="9" style="205"/>
    <col min="4092" max="4092" width="22.375" style="205" customWidth="1"/>
    <col min="4093" max="4093" width="1.75" style="205" customWidth="1"/>
    <col min="4094" max="4094" width="15.375" style="205" customWidth="1"/>
    <col min="4095" max="4095" width="1.75" style="205" customWidth="1"/>
    <col min="4096" max="4096" width="17" style="205" customWidth="1"/>
    <col min="4097" max="4097" width="1.375" style="205" customWidth="1"/>
    <col min="4098" max="4098" width="9.375" style="205" customWidth="1"/>
    <col min="4099" max="4099" width="2" style="205" customWidth="1"/>
    <col min="4100" max="4100" width="11.375" style="205" customWidth="1"/>
    <col min="4101" max="4101" width="10.125" style="205" customWidth="1"/>
    <col min="4102" max="4102" width="11.75" style="205" customWidth="1"/>
    <col min="4103" max="4103" width="18.125" style="205" customWidth="1"/>
    <col min="4104" max="4347" width="9" style="205"/>
    <col min="4348" max="4348" width="22.375" style="205" customWidth="1"/>
    <col min="4349" max="4349" width="1.75" style="205" customWidth="1"/>
    <col min="4350" max="4350" width="15.375" style="205" customWidth="1"/>
    <col min="4351" max="4351" width="1.75" style="205" customWidth="1"/>
    <col min="4352" max="4352" width="17" style="205" customWidth="1"/>
    <col min="4353" max="4353" width="1.375" style="205" customWidth="1"/>
    <col min="4354" max="4354" width="9.375" style="205" customWidth="1"/>
    <col min="4355" max="4355" width="2" style="205" customWidth="1"/>
    <col min="4356" max="4356" width="11.375" style="205" customWidth="1"/>
    <col min="4357" max="4357" width="10.125" style="205" customWidth="1"/>
    <col min="4358" max="4358" width="11.75" style="205" customWidth="1"/>
    <col min="4359" max="4359" width="18.125" style="205" customWidth="1"/>
    <col min="4360" max="4603" width="9" style="205"/>
    <col min="4604" max="4604" width="22.375" style="205" customWidth="1"/>
    <col min="4605" max="4605" width="1.75" style="205" customWidth="1"/>
    <col min="4606" max="4606" width="15.375" style="205" customWidth="1"/>
    <col min="4607" max="4607" width="1.75" style="205" customWidth="1"/>
    <col min="4608" max="4608" width="17" style="205" customWidth="1"/>
    <col min="4609" max="4609" width="1.375" style="205" customWidth="1"/>
    <col min="4610" max="4610" width="9.375" style="205" customWidth="1"/>
    <col min="4611" max="4611" width="2" style="205" customWidth="1"/>
    <col min="4612" max="4612" width="11.375" style="205" customWidth="1"/>
    <col min="4613" max="4613" width="10.125" style="205" customWidth="1"/>
    <col min="4614" max="4614" width="11.75" style="205" customWidth="1"/>
    <col min="4615" max="4615" width="18.125" style="205" customWidth="1"/>
    <col min="4616" max="4859" width="9" style="205"/>
    <col min="4860" max="4860" width="22.375" style="205" customWidth="1"/>
    <col min="4861" max="4861" width="1.75" style="205" customWidth="1"/>
    <col min="4862" max="4862" width="15.375" style="205" customWidth="1"/>
    <col min="4863" max="4863" width="1.75" style="205" customWidth="1"/>
    <col min="4864" max="4864" width="17" style="205" customWidth="1"/>
    <col min="4865" max="4865" width="1.375" style="205" customWidth="1"/>
    <col min="4866" max="4866" width="9.375" style="205" customWidth="1"/>
    <col min="4867" max="4867" width="2" style="205" customWidth="1"/>
    <col min="4868" max="4868" width="11.375" style="205" customWidth="1"/>
    <col min="4869" max="4869" width="10.125" style="205" customWidth="1"/>
    <col min="4870" max="4870" width="11.75" style="205" customWidth="1"/>
    <col min="4871" max="4871" width="18.125" style="205" customWidth="1"/>
    <col min="4872" max="5115" width="9" style="205"/>
    <col min="5116" max="5116" width="22.375" style="205" customWidth="1"/>
    <col min="5117" max="5117" width="1.75" style="205" customWidth="1"/>
    <col min="5118" max="5118" width="15.375" style="205" customWidth="1"/>
    <col min="5119" max="5119" width="1.75" style="205" customWidth="1"/>
    <col min="5120" max="5120" width="17" style="205" customWidth="1"/>
    <col min="5121" max="5121" width="1.375" style="205" customWidth="1"/>
    <col min="5122" max="5122" width="9.375" style="205" customWidth="1"/>
    <col min="5123" max="5123" width="2" style="205" customWidth="1"/>
    <col min="5124" max="5124" width="11.375" style="205" customWidth="1"/>
    <col min="5125" max="5125" width="10.125" style="205" customWidth="1"/>
    <col min="5126" max="5126" width="11.75" style="205" customWidth="1"/>
    <col min="5127" max="5127" width="18.125" style="205" customWidth="1"/>
    <col min="5128" max="5371" width="9" style="205"/>
    <col min="5372" max="5372" width="22.375" style="205" customWidth="1"/>
    <col min="5373" max="5373" width="1.75" style="205" customWidth="1"/>
    <col min="5374" max="5374" width="15.375" style="205" customWidth="1"/>
    <col min="5375" max="5375" width="1.75" style="205" customWidth="1"/>
    <col min="5376" max="5376" width="17" style="205" customWidth="1"/>
    <col min="5377" max="5377" width="1.375" style="205" customWidth="1"/>
    <col min="5378" max="5378" width="9.375" style="205" customWidth="1"/>
    <col min="5379" max="5379" width="2" style="205" customWidth="1"/>
    <col min="5380" max="5380" width="11.375" style="205" customWidth="1"/>
    <col min="5381" max="5381" width="10.125" style="205" customWidth="1"/>
    <col min="5382" max="5382" width="11.75" style="205" customWidth="1"/>
    <col min="5383" max="5383" width="18.125" style="205" customWidth="1"/>
    <col min="5384" max="5627" width="9" style="205"/>
    <col min="5628" max="5628" width="22.375" style="205" customWidth="1"/>
    <col min="5629" max="5629" width="1.75" style="205" customWidth="1"/>
    <col min="5630" max="5630" width="15.375" style="205" customWidth="1"/>
    <col min="5631" max="5631" width="1.75" style="205" customWidth="1"/>
    <col min="5632" max="5632" width="17" style="205" customWidth="1"/>
    <col min="5633" max="5633" width="1.375" style="205" customWidth="1"/>
    <col min="5634" max="5634" width="9.375" style="205" customWidth="1"/>
    <col min="5635" max="5635" width="2" style="205" customWidth="1"/>
    <col min="5636" max="5636" width="11.375" style="205" customWidth="1"/>
    <col min="5637" max="5637" width="10.125" style="205" customWidth="1"/>
    <col min="5638" max="5638" width="11.75" style="205" customWidth="1"/>
    <col min="5639" max="5639" width="18.125" style="205" customWidth="1"/>
    <col min="5640" max="5883" width="9" style="205"/>
    <col min="5884" max="5884" width="22.375" style="205" customWidth="1"/>
    <col min="5885" max="5885" width="1.75" style="205" customWidth="1"/>
    <col min="5886" max="5886" width="15.375" style="205" customWidth="1"/>
    <col min="5887" max="5887" width="1.75" style="205" customWidth="1"/>
    <col min="5888" max="5888" width="17" style="205" customWidth="1"/>
    <col min="5889" max="5889" width="1.375" style="205" customWidth="1"/>
    <col min="5890" max="5890" width="9.375" style="205" customWidth="1"/>
    <col min="5891" max="5891" width="2" style="205" customWidth="1"/>
    <col min="5892" max="5892" width="11.375" style="205" customWidth="1"/>
    <col min="5893" max="5893" width="10.125" style="205" customWidth="1"/>
    <col min="5894" max="5894" width="11.75" style="205" customWidth="1"/>
    <col min="5895" max="5895" width="18.125" style="205" customWidth="1"/>
    <col min="5896" max="6139" width="9" style="205"/>
    <col min="6140" max="6140" width="22.375" style="205" customWidth="1"/>
    <col min="6141" max="6141" width="1.75" style="205" customWidth="1"/>
    <col min="6142" max="6142" width="15.375" style="205" customWidth="1"/>
    <col min="6143" max="6143" width="1.75" style="205" customWidth="1"/>
    <col min="6144" max="6144" width="17" style="205" customWidth="1"/>
    <col min="6145" max="6145" width="1.375" style="205" customWidth="1"/>
    <col min="6146" max="6146" width="9.375" style="205" customWidth="1"/>
    <col min="6147" max="6147" width="2" style="205" customWidth="1"/>
    <col min="6148" max="6148" width="11.375" style="205" customWidth="1"/>
    <col min="6149" max="6149" width="10.125" style="205" customWidth="1"/>
    <col min="6150" max="6150" width="11.75" style="205" customWidth="1"/>
    <col min="6151" max="6151" width="18.125" style="205" customWidth="1"/>
    <col min="6152" max="6395" width="9" style="205"/>
    <col min="6396" max="6396" width="22.375" style="205" customWidth="1"/>
    <col min="6397" max="6397" width="1.75" style="205" customWidth="1"/>
    <col min="6398" max="6398" width="15.375" style="205" customWidth="1"/>
    <col min="6399" max="6399" width="1.75" style="205" customWidth="1"/>
    <col min="6400" max="6400" width="17" style="205" customWidth="1"/>
    <col min="6401" max="6401" width="1.375" style="205" customWidth="1"/>
    <col min="6402" max="6402" width="9.375" style="205" customWidth="1"/>
    <col min="6403" max="6403" width="2" style="205" customWidth="1"/>
    <col min="6404" max="6404" width="11.375" style="205" customWidth="1"/>
    <col min="6405" max="6405" width="10.125" style="205" customWidth="1"/>
    <col min="6406" max="6406" width="11.75" style="205" customWidth="1"/>
    <col min="6407" max="6407" width="18.125" style="205" customWidth="1"/>
    <col min="6408" max="6651" width="9" style="205"/>
    <col min="6652" max="6652" width="22.375" style="205" customWidth="1"/>
    <col min="6653" max="6653" width="1.75" style="205" customWidth="1"/>
    <col min="6654" max="6654" width="15.375" style="205" customWidth="1"/>
    <col min="6655" max="6655" width="1.75" style="205" customWidth="1"/>
    <col min="6656" max="6656" width="17" style="205" customWidth="1"/>
    <col min="6657" max="6657" width="1.375" style="205" customWidth="1"/>
    <col min="6658" max="6658" width="9.375" style="205" customWidth="1"/>
    <col min="6659" max="6659" width="2" style="205" customWidth="1"/>
    <col min="6660" max="6660" width="11.375" style="205" customWidth="1"/>
    <col min="6661" max="6661" width="10.125" style="205" customWidth="1"/>
    <col min="6662" max="6662" width="11.75" style="205" customWidth="1"/>
    <col min="6663" max="6663" width="18.125" style="205" customWidth="1"/>
    <col min="6664" max="6907" width="9" style="205"/>
    <col min="6908" max="6908" width="22.375" style="205" customWidth="1"/>
    <col min="6909" max="6909" width="1.75" style="205" customWidth="1"/>
    <col min="6910" max="6910" width="15.375" style="205" customWidth="1"/>
    <col min="6911" max="6911" width="1.75" style="205" customWidth="1"/>
    <col min="6912" max="6912" width="17" style="205" customWidth="1"/>
    <col min="6913" max="6913" width="1.375" style="205" customWidth="1"/>
    <col min="6914" max="6914" width="9.375" style="205" customWidth="1"/>
    <col min="6915" max="6915" width="2" style="205" customWidth="1"/>
    <col min="6916" max="6916" width="11.375" style="205" customWidth="1"/>
    <col min="6917" max="6917" width="10.125" style="205" customWidth="1"/>
    <col min="6918" max="6918" width="11.75" style="205" customWidth="1"/>
    <col min="6919" max="6919" width="18.125" style="205" customWidth="1"/>
    <col min="6920" max="7163" width="9" style="205"/>
    <col min="7164" max="7164" width="22.375" style="205" customWidth="1"/>
    <col min="7165" max="7165" width="1.75" style="205" customWidth="1"/>
    <col min="7166" max="7166" width="15.375" style="205" customWidth="1"/>
    <col min="7167" max="7167" width="1.75" style="205" customWidth="1"/>
    <col min="7168" max="7168" width="17" style="205" customWidth="1"/>
    <col min="7169" max="7169" width="1.375" style="205" customWidth="1"/>
    <col min="7170" max="7170" width="9.375" style="205" customWidth="1"/>
    <col min="7171" max="7171" width="2" style="205" customWidth="1"/>
    <col min="7172" max="7172" width="11.375" style="205" customWidth="1"/>
    <col min="7173" max="7173" width="10.125" style="205" customWidth="1"/>
    <col min="7174" max="7174" width="11.75" style="205" customWidth="1"/>
    <col min="7175" max="7175" width="18.125" style="205" customWidth="1"/>
    <col min="7176" max="7419" width="9" style="205"/>
    <col min="7420" max="7420" width="22.375" style="205" customWidth="1"/>
    <col min="7421" max="7421" width="1.75" style="205" customWidth="1"/>
    <col min="7422" max="7422" width="15.375" style="205" customWidth="1"/>
    <col min="7423" max="7423" width="1.75" style="205" customWidth="1"/>
    <col min="7424" max="7424" width="17" style="205" customWidth="1"/>
    <col min="7425" max="7425" width="1.375" style="205" customWidth="1"/>
    <col min="7426" max="7426" width="9.375" style="205" customWidth="1"/>
    <col min="7427" max="7427" width="2" style="205" customWidth="1"/>
    <col min="7428" max="7428" width="11.375" style="205" customWidth="1"/>
    <col min="7429" max="7429" width="10.125" style="205" customWidth="1"/>
    <col min="7430" max="7430" width="11.75" style="205" customWidth="1"/>
    <col min="7431" max="7431" width="18.125" style="205" customWidth="1"/>
    <col min="7432" max="7675" width="9" style="205"/>
    <col min="7676" max="7676" width="22.375" style="205" customWidth="1"/>
    <col min="7677" max="7677" width="1.75" style="205" customWidth="1"/>
    <col min="7678" max="7678" width="15.375" style="205" customWidth="1"/>
    <col min="7679" max="7679" width="1.75" style="205" customWidth="1"/>
    <col min="7680" max="7680" width="17" style="205" customWidth="1"/>
    <col min="7681" max="7681" width="1.375" style="205" customWidth="1"/>
    <col min="7682" max="7682" width="9.375" style="205" customWidth="1"/>
    <col min="7683" max="7683" width="2" style="205" customWidth="1"/>
    <col min="7684" max="7684" width="11.375" style="205" customWidth="1"/>
    <col min="7685" max="7685" width="10.125" style="205" customWidth="1"/>
    <col min="7686" max="7686" width="11.75" style="205" customWidth="1"/>
    <col min="7687" max="7687" width="18.125" style="205" customWidth="1"/>
    <col min="7688" max="7931" width="9" style="205"/>
    <col min="7932" max="7932" width="22.375" style="205" customWidth="1"/>
    <col min="7933" max="7933" width="1.75" style="205" customWidth="1"/>
    <col min="7934" max="7934" width="15.375" style="205" customWidth="1"/>
    <col min="7935" max="7935" width="1.75" style="205" customWidth="1"/>
    <col min="7936" max="7936" width="17" style="205" customWidth="1"/>
    <col min="7937" max="7937" width="1.375" style="205" customWidth="1"/>
    <col min="7938" max="7938" width="9.375" style="205" customWidth="1"/>
    <col min="7939" max="7939" width="2" style="205" customWidth="1"/>
    <col min="7940" max="7940" width="11.375" style="205" customWidth="1"/>
    <col min="7941" max="7941" width="10.125" style="205" customWidth="1"/>
    <col min="7942" max="7942" width="11.75" style="205" customWidth="1"/>
    <col min="7943" max="7943" width="18.125" style="205" customWidth="1"/>
    <col min="7944" max="8187" width="9" style="205"/>
    <col min="8188" max="8188" width="22.375" style="205" customWidth="1"/>
    <col min="8189" max="8189" width="1.75" style="205" customWidth="1"/>
    <col min="8190" max="8190" width="15.375" style="205" customWidth="1"/>
    <col min="8191" max="8191" width="1.75" style="205" customWidth="1"/>
    <col min="8192" max="8192" width="17" style="205" customWidth="1"/>
    <col min="8193" max="8193" width="1.375" style="205" customWidth="1"/>
    <col min="8194" max="8194" width="9.375" style="205" customWidth="1"/>
    <col min="8195" max="8195" width="2" style="205" customWidth="1"/>
    <col min="8196" max="8196" width="11.375" style="205" customWidth="1"/>
    <col min="8197" max="8197" width="10.125" style="205" customWidth="1"/>
    <col min="8198" max="8198" width="11.75" style="205" customWidth="1"/>
    <col min="8199" max="8199" width="18.125" style="205" customWidth="1"/>
    <col min="8200" max="8443" width="9" style="205"/>
    <col min="8444" max="8444" width="22.375" style="205" customWidth="1"/>
    <col min="8445" max="8445" width="1.75" style="205" customWidth="1"/>
    <col min="8446" max="8446" width="15.375" style="205" customWidth="1"/>
    <col min="8447" max="8447" width="1.75" style="205" customWidth="1"/>
    <col min="8448" max="8448" width="17" style="205" customWidth="1"/>
    <col min="8449" max="8449" width="1.375" style="205" customWidth="1"/>
    <col min="8450" max="8450" width="9.375" style="205" customWidth="1"/>
    <col min="8451" max="8451" width="2" style="205" customWidth="1"/>
    <col min="8452" max="8452" width="11.375" style="205" customWidth="1"/>
    <col min="8453" max="8453" width="10.125" style="205" customWidth="1"/>
    <col min="8454" max="8454" width="11.75" style="205" customWidth="1"/>
    <col min="8455" max="8455" width="18.125" style="205" customWidth="1"/>
    <col min="8456" max="8699" width="9" style="205"/>
    <col min="8700" max="8700" width="22.375" style="205" customWidth="1"/>
    <col min="8701" max="8701" width="1.75" style="205" customWidth="1"/>
    <col min="8702" max="8702" width="15.375" style="205" customWidth="1"/>
    <col min="8703" max="8703" width="1.75" style="205" customWidth="1"/>
    <col min="8704" max="8704" width="17" style="205" customWidth="1"/>
    <col min="8705" max="8705" width="1.375" style="205" customWidth="1"/>
    <col min="8706" max="8706" width="9.375" style="205" customWidth="1"/>
    <col min="8707" max="8707" width="2" style="205" customWidth="1"/>
    <col min="8708" max="8708" width="11.375" style="205" customWidth="1"/>
    <col min="8709" max="8709" width="10.125" style="205" customWidth="1"/>
    <col min="8710" max="8710" width="11.75" style="205" customWidth="1"/>
    <col min="8711" max="8711" width="18.125" style="205" customWidth="1"/>
    <col min="8712" max="8955" width="9" style="205"/>
    <col min="8956" max="8956" width="22.375" style="205" customWidth="1"/>
    <col min="8957" max="8957" width="1.75" style="205" customWidth="1"/>
    <col min="8958" max="8958" width="15.375" style="205" customWidth="1"/>
    <col min="8959" max="8959" width="1.75" style="205" customWidth="1"/>
    <col min="8960" max="8960" width="17" style="205" customWidth="1"/>
    <col min="8961" max="8961" width="1.375" style="205" customWidth="1"/>
    <col min="8962" max="8962" width="9.375" style="205" customWidth="1"/>
    <col min="8963" max="8963" width="2" style="205" customWidth="1"/>
    <col min="8964" max="8964" width="11.375" style="205" customWidth="1"/>
    <col min="8965" max="8965" width="10.125" style="205" customWidth="1"/>
    <col min="8966" max="8966" width="11.75" style="205" customWidth="1"/>
    <col min="8967" max="8967" width="18.125" style="205" customWidth="1"/>
    <col min="8968" max="9211" width="9" style="205"/>
    <col min="9212" max="9212" width="22.375" style="205" customWidth="1"/>
    <col min="9213" max="9213" width="1.75" style="205" customWidth="1"/>
    <col min="9214" max="9214" width="15.375" style="205" customWidth="1"/>
    <col min="9215" max="9215" width="1.75" style="205" customWidth="1"/>
    <col min="9216" max="9216" width="17" style="205" customWidth="1"/>
    <col min="9217" max="9217" width="1.375" style="205" customWidth="1"/>
    <col min="9218" max="9218" width="9.375" style="205" customWidth="1"/>
    <col min="9219" max="9219" width="2" style="205" customWidth="1"/>
    <col min="9220" max="9220" width="11.375" style="205" customWidth="1"/>
    <col min="9221" max="9221" width="10.125" style="205" customWidth="1"/>
    <col min="9222" max="9222" width="11.75" style="205" customWidth="1"/>
    <col min="9223" max="9223" width="18.125" style="205" customWidth="1"/>
    <col min="9224" max="9467" width="9" style="205"/>
    <col min="9468" max="9468" width="22.375" style="205" customWidth="1"/>
    <col min="9469" max="9469" width="1.75" style="205" customWidth="1"/>
    <col min="9470" max="9470" width="15.375" style="205" customWidth="1"/>
    <col min="9471" max="9471" width="1.75" style="205" customWidth="1"/>
    <col min="9472" max="9472" width="17" style="205" customWidth="1"/>
    <col min="9473" max="9473" width="1.375" style="205" customWidth="1"/>
    <col min="9474" max="9474" width="9.375" style="205" customWidth="1"/>
    <col min="9475" max="9475" width="2" style="205" customWidth="1"/>
    <col min="9476" max="9476" width="11.375" style="205" customWidth="1"/>
    <col min="9477" max="9477" width="10.125" style="205" customWidth="1"/>
    <col min="9478" max="9478" width="11.75" style="205" customWidth="1"/>
    <col min="9479" max="9479" width="18.125" style="205" customWidth="1"/>
    <col min="9480" max="9723" width="9" style="205"/>
    <col min="9724" max="9724" width="22.375" style="205" customWidth="1"/>
    <col min="9725" max="9725" width="1.75" style="205" customWidth="1"/>
    <col min="9726" max="9726" width="15.375" style="205" customWidth="1"/>
    <col min="9727" max="9727" width="1.75" style="205" customWidth="1"/>
    <col min="9728" max="9728" width="17" style="205" customWidth="1"/>
    <col min="9729" max="9729" width="1.375" style="205" customWidth="1"/>
    <col min="9730" max="9730" width="9.375" style="205" customWidth="1"/>
    <col min="9731" max="9731" width="2" style="205" customWidth="1"/>
    <col min="9732" max="9732" width="11.375" style="205" customWidth="1"/>
    <col min="9733" max="9733" width="10.125" style="205" customWidth="1"/>
    <col min="9734" max="9734" width="11.75" style="205" customWidth="1"/>
    <col min="9735" max="9735" width="18.125" style="205" customWidth="1"/>
    <col min="9736" max="9979" width="9" style="205"/>
    <col min="9980" max="9980" width="22.375" style="205" customWidth="1"/>
    <col min="9981" max="9981" width="1.75" style="205" customWidth="1"/>
    <col min="9982" max="9982" width="15.375" style="205" customWidth="1"/>
    <col min="9983" max="9983" width="1.75" style="205" customWidth="1"/>
    <col min="9984" max="9984" width="17" style="205" customWidth="1"/>
    <col min="9985" max="9985" width="1.375" style="205" customWidth="1"/>
    <col min="9986" max="9986" width="9.375" style="205" customWidth="1"/>
    <col min="9987" max="9987" width="2" style="205" customWidth="1"/>
    <col min="9988" max="9988" width="11.375" style="205" customWidth="1"/>
    <col min="9989" max="9989" width="10.125" style="205" customWidth="1"/>
    <col min="9990" max="9990" width="11.75" style="205" customWidth="1"/>
    <col min="9991" max="9991" width="18.125" style="205" customWidth="1"/>
    <col min="9992" max="10235" width="9" style="205"/>
    <col min="10236" max="10236" width="22.375" style="205" customWidth="1"/>
    <col min="10237" max="10237" width="1.75" style="205" customWidth="1"/>
    <col min="10238" max="10238" width="15.375" style="205" customWidth="1"/>
    <col min="10239" max="10239" width="1.75" style="205" customWidth="1"/>
    <col min="10240" max="10240" width="17" style="205" customWidth="1"/>
    <col min="10241" max="10241" width="1.375" style="205" customWidth="1"/>
    <col min="10242" max="10242" width="9.375" style="205" customWidth="1"/>
    <col min="10243" max="10243" width="2" style="205" customWidth="1"/>
    <col min="10244" max="10244" width="11.375" style="205" customWidth="1"/>
    <col min="10245" max="10245" width="10.125" style="205" customWidth="1"/>
    <col min="10246" max="10246" width="11.75" style="205" customWidth="1"/>
    <col min="10247" max="10247" width="18.125" style="205" customWidth="1"/>
    <col min="10248" max="10491" width="9" style="205"/>
    <col min="10492" max="10492" width="22.375" style="205" customWidth="1"/>
    <col min="10493" max="10493" width="1.75" style="205" customWidth="1"/>
    <col min="10494" max="10494" width="15.375" style="205" customWidth="1"/>
    <col min="10495" max="10495" width="1.75" style="205" customWidth="1"/>
    <col min="10496" max="10496" width="17" style="205" customWidth="1"/>
    <col min="10497" max="10497" width="1.375" style="205" customWidth="1"/>
    <col min="10498" max="10498" width="9.375" style="205" customWidth="1"/>
    <col min="10499" max="10499" width="2" style="205" customWidth="1"/>
    <col min="10500" max="10500" width="11.375" style="205" customWidth="1"/>
    <col min="10501" max="10501" width="10.125" style="205" customWidth="1"/>
    <col min="10502" max="10502" width="11.75" style="205" customWidth="1"/>
    <col min="10503" max="10503" width="18.125" style="205" customWidth="1"/>
    <col min="10504" max="10747" width="9" style="205"/>
    <col min="10748" max="10748" width="22.375" style="205" customWidth="1"/>
    <col min="10749" max="10749" width="1.75" style="205" customWidth="1"/>
    <col min="10750" max="10750" width="15.375" style="205" customWidth="1"/>
    <col min="10751" max="10751" width="1.75" style="205" customWidth="1"/>
    <col min="10752" max="10752" width="17" style="205" customWidth="1"/>
    <col min="10753" max="10753" width="1.375" style="205" customWidth="1"/>
    <col min="10754" max="10754" width="9.375" style="205" customWidth="1"/>
    <col min="10755" max="10755" width="2" style="205" customWidth="1"/>
    <col min="10756" max="10756" width="11.375" style="205" customWidth="1"/>
    <col min="10757" max="10757" width="10.125" style="205" customWidth="1"/>
    <col min="10758" max="10758" width="11.75" style="205" customWidth="1"/>
    <col min="10759" max="10759" width="18.125" style="205" customWidth="1"/>
    <col min="10760" max="11003" width="9" style="205"/>
    <col min="11004" max="11004" width="22.375" style="205" customWidth="1"/>
    <col min="11005" max="11005" width="1.75" style="205" customWidth="1"/>
    <col min="11006" max="11006" width="15.375" style="205" customWidth="1"/>
    <col min="11007" max="11007" width="1.75" style="205" customWidth="1"/>
    <col min="11008" max="11008" width="17" style="205" customWidth="1"/>
    <col min="11009" max="11009" width="1.375" style="205" customWidth="1"/>
    <col min="11010" max="11010" width="9.375" style="205" customWidth="1"/>
    <col min="11011" max="11011" width="2" style="205" customWidth="1"/>
    <col min="11012" max="11012" width="11.375" style="205" customWidth="1"/>
    <col min="11013" max="11013" width="10.125" style="205" customWidth="1"/>
    <col min="11014" max="11014" width="11.75" style="205" customWidth="1"/>
    <col min="11015" max="11015" width="18.125" style="205" customWidth="1"/>
    <col min="11016" max="11259" width="9" style="205"/>
    <col min="11260" max="11260" width="22.375" style="205" customWidth="1"/>
    <col min="11261" max="11261" width="1.75" style="205" customWidth="1"/>
    <col min="11262" max="11262" width="15.375" style="205" customWidth="1"/>
    <col min="11263" max="11263" width="1.75" style="205" customWidth="1"/>
    <col min="11264" max="11264" width="17" style="205" customWidth="1"/>
    <col min="11265" max="11265" width="1.375" style="205" customWidth="1"/>
    <col min="11266" max="11266" width="9.375" style="205" customWidth="1"/>
    <col min="11267" max="11267" width="2" style="205" customWidth="1"/>
    <col min="11268" max="11268" width="11.375" style="205" customWidth="1"/>
    <col min="11269" max="11269" width="10.125" style="205" customWidth="1"/>
    <col min="11270" max="11270" width="11.75" style="205" customWidth="1"/>
    <col min="11271" max="11271" width="18.125" style="205" customWidth="1"/>
    <col min="11272" max="11515" width="9" style="205"/>
    <col min="11516" max="11516" width="22.375" style="205" customWidth="1"/>
    <col min="11517" max="11517" width="1.75" style="205" customWidth="1"/>
    <col min="11518" max="11518" width="15.375" style="205" customWidth="1"/>
    <col min="11519" max="11519" width="1.75" style="205" customWidth="1"/>
    <col min="11520" max="11520" width="17" style="205" customWidth="1"/>
    <col min="11521" max="11521" width="1.375" style="205" customWidth="1"/>
    <col min="11522" max="11522" width="9.375" style="205" customWidth="1"/>
    <col min="11523" max="11523" width="2" style="205" customWidth="1"/>
    <col min="11524" max="11524" width="11.375" style="205" customWidth="1"/>
    <col min="11525" max="11525" width="10.125" style="205" customWidth="1"/>
    <col min="11526" max="11526" width="11.75" style="205" customWidth="1"/>
    <col min="11527" max="11527" width="18.125" style="205" customWidth="1"/>
    <col min="11528" max="11771" width="9" style="205"/>
    <col min="11772" max="11772" width="22.375" style="205" customWidth="1"/>
    <col min="11773" max="11773" width="1.75" style="205" customWidth="1"/>
    <col min="11774" max="11774" width="15.375" style="205" customWidth="1"/>
    <col min="11775" max="11775" width="1.75" style="205" customWidth="1"/>
    <col min="11776" max="11776" width="17" style="205" customWidth="1"/>
    <col min="11777" max="11777" width="1.375" style="205" customWidth="1"/>
    <col min="11778" max="11778" width="9.375" style="205" customWidth="1"/>
    <col min="11779" max="11779" width="2" style="205" customWidth="1"/>
    <col min="11780" max="11780" width="11.375" style="205" customWidth="1"/>
    <col min="11781" max="11781" width="10.125" style="205" customWidth="1"/>
    <col min="11782" max="11782" width="11.75" style="205" customWidth="1"/>
    <col min="11783" max="11783" width="18.125" style="205" customWidth="1"/>
    <col min="11784" max="12027" width="9" style="205"/>
    <col min="12028" max="12028" width="22.375" style="205" customWidth="1"/>
    <col min="12029" max="12029" width="1.75" style="205" customWidth="1"/>
    <col min="12030" max="12030" width="15.375" style="205" customWidth="1"/>
    <col min="12031" max="12031" width="1.75" style="205" customWidth="1"/>
    <col min="12032" max="12032" width="17" style="205" customWidth="1"/>
    <col min="12033" max="12033" width="1.375" style="205" customWidth="1"/>
    <col min="12034" max="12034" width="9.375" style="205" customWidth="1"/>
    <col min="12035" max="12035" width="2" style="205" customWidth="1"/>
    <col min="12036" max="12036" width="11.375" style="205" customWidth="1"/>
    <col min="12037" max="12037" width="10.125" style="205" customWidth="1"/>
    <col min="12038" max="12038" width="11.75" style="205" customWidth="1"/>
    <col min="12039" max="12039" width="18.125" style="205" customWidth="1"/>
    <col min="12040" max="12283" width="9" style="205"/>
    <col min="12284" max="12284" width="22.375" style="205" customWidth="1"/>
    <col min="12285" max="12285" width="1.75" style="205" customWidth="1"/>
    <col min="12286" max="12286" width="15.375" style="205" customWidth="1"/>
    <col min="12287" max="12287" width="1.75" style="205" customWidth="1"/>
    <col min="12288" max="12288" width="17" style="205" customWidth="1"/>
    <col min="12289" max="12289" width="1.375" style="205" customWidth="1"/>
    <col min="12290" max="12290" width="9.375" style="205" customWidth="1"/>
    <col min="12291" max="12291" width="2" style="205" customWidth="1"/>
    <col min="12292" max="12292" width="11.375" style="205" customWidth="1"/>
    <col min="12293" max="12293" width="10.125" style="205" customWidth="1"/>
    <col min="12294" max="12294" width="11.75" style="205" customWidth="1"/>
    <col min="12295" max="12295" width="18.125" style="205" customWidth="1"/>
    <col min="12296" max="12539" width="9" style="205"/>
    <col min="12540" max="12540" width="22.375" style="205" customWidth="1"/>
    <col min="12541" max="12541" width="1.75" style="205" customWidth="1"/>
    <col min="12542" max="12542" width="15.375" style="205" customWidth="1"/>
    <col min="12543" max="12543" width="1.75" style="205" customWidth="1"/>
    <col min="12544" max="12544" width="17" style="205" customWidth="1"/>
    <col min="12545" max="12545" width="1.375" style="205" customWidth="1"/>
    <col min="12546" max="12546" width="9.375" style="205" customWidth="1"/>
    <col min="12547" max="12547" width="2" style="205" customWidth="1"/>
    <col min="12548" max="12548" width="11.375" style="205" customWidth="1"/>
    <col min="12549" max="12549" width="10.125" style="205" customWidth="1"/>
    <col min="12550" max="12550" width="11.75" style="205" customWidth="1"/>
    <col min="12551" max="12551" width="18.125" style="205" customWidth="1"/>
    <col min="12552" max="12795" width="9" style="205"/>
    <col min="12796" max="12796" width="22.375" style="205" customWidth="1"/>
    <col min="12797" max="12797" width="1.75" style="205" customWidth="1"/>
    <col min="12798" max="12798" width="15.375" style="205" customWidth="1"/>
    <col min="12799" max="12799" width="1.75" style="205" customWidth="1"/>
    <col min="12800" max="12800" width="17" style="205" customWidth="1"/>
    <col min="12801" max="12801" width="1.375" style="205" customWidth="1"/>
    <col min="12802" max="12802" width="9.375" style="205" customWidth="1"/>
    <col min="12803" max="12803" width="2" style="205" customWidth="1"/>
    <col min="12804" max="12804" width="11.375" style="205" customWidth="1"/>
    <col min="12805" max="12805" width="10.125" style="205" customWidth="1"/>
    <col min="12806" max="12806" width="11.75" style="205" customWidth="1"/>
    <col min="12807" max="12807" width="18.125" style="205" customWidth="1"/>
    <col min="12808" max="13051" width="9" style="205"/>
    <col min="13052" max="13052" width="22.375" style="205" customWidth="1"/>
    <col min="13053" max="13053" width="1.75" style="205" customWidth="1"/>
    <col min="13054" max="13054" width="15.375" style="205" customWidth="1"/>
    <col min="13055" max="13055" width="1.75" style="205" customWidth="1"/>
    <col min="13056" max="13056" width="17" style="205" customWidth="1"/>
    <col min="13057" max="13057" width="1.375" style="205" customWidth="1"/>
    <col min="13058" max="13058" width="9.375" style="205" customWidth="1"/>
    <col min="13059" max="13059" width="2" style="205" customWidth="1"/>
    <col min="13060" max="13060" width="11.375" style="205" customWidth="1"/>
    <col min="13061" max="13061" width="10.125" style="205" customWidth="1"/>
    <col min="13062" max="13062" width="11.75" style="205" customWidth="1"/>
    <col min="13063" max="13063" width="18.125" style="205" customWidth="1"/>
    <col min="13064" max="13307" width="9" style="205"/>
    <col min="13308" max="13308" width="22.375" style="205" customWidth="1"/>
    <col min="13309" max="13309" width="1.75" style="205" customWidth="1"/>
    <col min="13310" max="13310" width="15.375" style="205" customWidth="1"/>
    <col min="13311" max="13311" width="1.75" style="205" customWidth="1"/>
    <col min="13312" max="13312" width="17" style="205" customWidth="1"/>
    <col min="13313" max="13313" width="1.375" style="205" customWidth="1"/>
    <col min="13314" max="13314" width="9.375" style="205" customWidth="1"/>
    <col min="13315" max="13315" width="2" style="205" customWidth="1"/>
    <col min="13316" max="13316" width="11.375" style="205" customWidth="1"/>
    <col min="13317" max="13317" width="10.125" style="205" customWidth="1"/>
    <col min="13318" max="13318" width="11.75" style="205" customWidth="1"/>
    <col min="13319" max="13319" width="18.125" style="205" customWidth="1"/>
    <col min="13320" max="13563" width="9" style="205"/>
    <col min="13564" max="13564" width="22.375" style="205" customWidth="1"/>
    <col min="13565" max="13565" width="1.75" style="205" customWidth="1"/>
    <col min="13566" max="13566" width="15.375" style="205" customWidth="1"/>
    <col min="13567" max="13567" width="1.75" style="205" customWidth="1"/>
    <col min="13568" max="13568" width="17" style="205" customWidth="1"/>
    <col min="13569" max="13569" width="1.375" style="205" customWidth="1"/>
    <col min="13570" max="13570" width="9.375" style="205" customWidth="1"/>
    <col min="13571" max="13571" width="2" style="205" customWidth="1"/>
    <col min="13572" max="13572" width="11.375" style="205" customWidth="1"/>
    <col min="13573" max="13573" width="10.125" style="205" customWidth="1"/>
    <col min="13574" max="13574" width="11.75" style="205" customWidth="1"/>
    <col min="13575" max="13575" width="18.125" style="205" customWidth="1"/>
    <col min="13576" max="13819" width="9" style="205"/>
    <col min="13820" max="13820" width="22.375" style="205" customWidth="1"/>
    <col min="13821" max="13821" width="1.75" style="205" customWidth="1"/>
    <col min="13822" max="13822" width="15.375" style="205" customWidth="1"/>
    <col min="13823" max="13823" width="1.75" style="205" customWidth="1"/>
    <col min="13824" max="13824" width="17" style="205" customWidth="1"/>
    <col min="13825" max="13825" width="1.375" style="205" customWidth="1"/>
    <col min="13826" max="13826" width="9.375" style="205" customWidth="1"/>
    <col min="13827" max="13827" width="2" style="205" customWidth="1"/>
    <col min="13828" max="13828" width="11.375" style="205" customWidth="1"/>
    <col min="13829" max="13829" width="10.125" style="205" customWidth="1"/>
    <col min="13830" max="13830" width="11.75" style="205" customWidth="1"/>
    <col min="13831" max="13831" width="18.125" style="205" customWidth="1"/>
    <col min="13832" max="14075" width="9" style="205"/>
    <col min="14076" max="14076" width="22.375" style="205" customWidth="1"/>
    <col min="14077" max="14077" width="1.75" style="205" customWidth="1"/>
    <col min="14078" max="14078" width="15.375" style="205" customWidth="1"/>
    <col min="14079" max="14079" width="1.75" style="205" customWidth="1"/>
    <col min="14080" max="14080" width="17" style="205" customWidth="1"/>
    <col min="14081" max="14081" width="1.375" style="205" customWidth="1"/>
    <col min="14082" max="14082" width="9.375" style="205" customWidth="1"/>
    <col min="14083" max="14083" width="2" style="205" customWidth="1"/>
    <col min="14084" max="14084" width="11.375" style="205" customWidth="1"/>
    <col min="14085" max="14085" width="10.125" style="205" customWidth="1"/>
    <col min="14086" max="14086" width="11.75" style="205" customWidth="1"/>
    <col min="14087" max="14087" width="18.125" style="205" customWidth="1"/>
    <col min="14088" max="14331" width="9" style="205"/>
    <col min="14332" max="14332" width="22.375" style="205" customWidth="1"/>
    <col min="14333" max="14333" width="1.75" style="205" customWidth="1"/>
    <col min="14334" max="14334" width="15.375" style="205" customWidth="1"/>
    <col min="14335" max="14335" width="1.75" style="205" customWidth="1"/>
    <col min="14336" max="14336" width="17" style="205" customWidth="1"/>
    <col min="14337" max="14337" width="1.375" style="205" customWidth="1"/>
    <col min="14338" max="14338" width="9.375" style="205" customWidth="1"/>
    <col min="14339" max="14339" width="2" style="205" customWidth="1"/>
    <col min="14340" max="14340" width="11.375" style="205" customWidth="1"/>
    <col min="14341" max="14341" width="10.125" style="205" customWidth="1"/>
    <col min="14342" max="14342" width="11.75" style="205" customWidth="1"/>
    <col min="14343" max="14343" width="18.125" style="205" customWidth="1"/>
    <col min="14344" max="14587" width="9" style="205"/>
    <col min="14588" max="14588" width="22.375" style="205" customWidth="1"/>
    <col min="14589" max="14589" width="1.75" style="205" customWidth="1"/>
    <col min="14590" max="14590" width="15.375" style="205" customWidth="1"/>
    <col min="14591" max="14591" width="1.75" style="205" customWidth="1"/>
    <col min="14592" max="14592" width="17" style="205" customWidth="1"/>
    <col min="14593" max="14593" width="1.375" style="205" customWidth="1"/>
    <col min="14594" max="14594" width="9.375" style="205" customWidth="1"/>
    <col min="14595" max="14595" width="2" style="205" customWidth="1"/>
    <col min="14596" max="14596" width="11.375" style="205" customWidth="1"/>
    <col min="14597" max="14597" width="10.125" style="205" customWidth="1"/>
    <col min="14598" max="14598" width="11.75" style="205" customWidth="1"/>
    <col min="14599" max="14599" width="18.125" style="205" customWidth="1"/>
    <col min="14600" max="14843" width="9" style="205"/>
    <col min="14844" max="14844" width="22.375" style="205" customWidth="1"/>
    <col min="14845" max="14845" width="1.75" style="205" customWidth="1"/>
    <col min="14846" max="14846" width="15.375" style="205" customWidth="1"/>
    <col min="14847" max="14847" width="1.75" style="205" customWidth="1"/>
    <col min="14848" max="14848" width="17" style="205" customWidth="1"/>
    <col min="14849" max="14849" width="1.375" style="205" customWidth="1"/>
    <col min="14850" max="14850" width="9.375" style="205" customWidth="1"/>
    <col min="14851" max="14851" width="2" style="205" customWidth="1"/>
    <col min="14852" max="14852" width="11.375" style="205" customWidth="1"/>
    <col min="14853" max="14853" width="10.125" style="205" customWidth="1"/>
    <col min="14854" max="14854" width="11.75" style="205" customWidth="1"/>
    <col min="14855" max="14855" width="18.125" style="205" customWidth="1"/>
    <col min="14856" max="15099" width="9" style="205"/>
    <col min="15100" max="15100" width="22.375" style="205" customWidth="1"/>
    <col min="15101" max="15101" width="1.75" style="205" customWidth="1"/>
    <col min="15102" max="15102" width="15.375" style="205" customWidth="1"/>
    <col min="15103" max="15103" width="1.75" style="205" customWidth="1"/>
    <col min="15104" max="15104" width="17" style="205" customWidth="1"/>
    <col min="15105" max="15105" width="1.375" style="205" customWidth="1"/>
    <col min="15106" max="15106" width="9.375" style="205" customWidth="1"/>
    <col min="15107" max="15107" width="2" style="205" customWidth="1"/>
    <col min="15108" max="15108" width="11.375" style="205" customWidth="1"/>
    <col min="15109" max="15109" width="10.125" style="205" customWidth="1"/>
    <col min="15110" max="15110" width="11.75" style="205" customWidth="1"/>
    <col min="15111" max="15111" width="18.125" style="205" customWidth="1"/>
    <col min="15112" max="15355" width="9" style="205"/>
    <col min="15356" max="15356" width="22.375" style="205" customWidth="1"/>
    <col min="15357" max="15357" width="1.75" style="205" customWidth="1"/>
    <col min="15358" max="15358" width="15.375" style="205" customWidth="1"/>
    <col min="15359" max="15359" width="1.75" style="205" customWidth="1"/>
    <col min="15360" max="15360" width="17" style="205" customWidth="1"/>
    <col min="15361" max="15361" width="1.375" style="205" customWidth="1"/>
    <col min="15362" max="15362" width="9.375" style="205" customWidth="1"/>
    <col min="15363" max="15363" width="2" style="205" customWidth="1"/>
    <col min="15364" max="15364" width="11.375" style="205" customWidth="1"/>
    <col min="15365" max="15365" width="10.125" style="205" customWidth="1"/>
    <col min="15366" max="15366" width="11.75" style="205" customWidth="1"/>
    <col min="15367" max="15367" width="18.125" style="205" customWidth="1"/>
    <col min="15368" max="15611" width="9" style="205"/>
    <col min="15612" max="15612" width="22.375" style="205" customWidth="1"/>
    <col min="15613" max="15613" width="1.75" style="205" customWidth="1"/>
    <col min="15614" max="15614" width="15.375" style="205" customWidth="1"/>
    <col min="15615" max="15615" width="1.75" style="205" customWidth="1"/>
    <col min="15616" max="15616" width="17" style="205" customWidth="1"/>
    <col min="15617" max="15617" width="1.375" style="205" customWidth="1"/>
    <col min="15618" max="15618" width="9.375" style="205" customWidth="1"/>
    <col min="15619" max="15619" width="2" style="205" customWidth="1"/>
    <col min="15620" max="15620" width="11.375" style="205" customWidth="1"/>
    <col min="15621" max="15621" width="10.125" style="205" customWidth="1"/>
    <col min="15622" max="15622" width="11.75" style="205" customWidth="1"/>
    <col min="15623" max="15623" width="18.125" style="205" customWidth="1"/>
    <col min="15624" max="15867" width="9" style="205"/>
    <col min="15868" max="15868" width="22.375" style="205" customWidth="1"/>
    <col min="15869" max="15869" width="1.75" style="205" customWidth="1"/>
    <col min="15870" max="15870" width="15.375" style="205" customWidth="1"/>
    <col min="15871" max="15871" width="1.75" style="205" customWidth="1"/>
    <col min="15872" max="15872" width="17" style="205" customWidth="1"/>
    <col min="15873" max="15873" width="1.375" style="205" customWidth="1"/>
    <col min="15874" max="15874" width="9.375" style="205" customWidth="1"/>
    <col min="15875" max="15875" width="2" style="205" customWidth="1"/>
    <col min="15876" max="15876" width="11.375" style="205" customWidth="1"/>
    <col min="15877" max="15877" width="10.125" style="205" customWidth="1"/>
    <col min="15878" max="15878" width="11.75" style="205" customWidth="1"/>
    <col min="15879" max="15879" width="18.125" style="205" customWidth="1"/>
    <col min="15880" max="16123" width="9" style="205"/>
    <col min="16124" max="16124" width="22.375" style="205" customWidth="1"/>
    <col min="16125" max="16125" width="1.75" style="205" customWidth="1"/>
    <col min="16126" max="16126" width="15.375" style="205" customWidth="1"/>
    <col min="16127" max="16127" width="1.75" style="205" customWidth="1"/>
    <col min="16128" max="16128" width="17" style="205" customWidth="1"/>
    <col min="16129" max="16129" width="1.375" style="205" customWidth="1"/>
    <col min="16130" max="16130" width="9.375" style="205" customWidth="1"/>
    <col min="16131" max="16131" width="2" style="205" customWidth="1"/>
    <col min="16132" max="16132" width="11.375" style="205" customWidth="1"/>
    <col min="16133" max="16133" width="10.125" style="205" customWidth="1"/>
    <col min="16134" max="16134" width="11.75" style="205" customWidth="1"/>
    <col min="16135" max="16135" width="18.125" style="205" customWidth="1"/>
    <col min="16136" max="16384" width="9" style="205"/>
  </cols>
  <sheetData>
    <row r="1" spans="1:23" s="209" customFormat="1">
      <c r="E1" s="210"/>
      <c r="F1" s="210"/>
      <c r="G1" s="210"/>
      <c r="H1" s="210"/>
      <c r="I1" s="210"/>
      <c r="J1" s="210"/>
      <c r="K1" s="210"/>
      <c r="L1" s="210"/>
      <c r="M1" s="210"/>
      <c r="N1" s="210"/>
      <c r="O1" s="210"/>
      <c r="P1" s="211"/>
    </row>
    <row r="2" spans="1:23" s="46" customFormat="1" ht="18">
      <c r="B2" s="1142"/>
      <c r="D2" s="140"/>
      <c r="E2" s="212"/>
      <c r="F2" s="212"/>
      <c r="G2" s="212"/>
      <c r="H2" s="212"/>
      <c r="I2" s="212"/>
      <c r="J2" s="212"/>
      <c r="K2" s="212"/>
      <c r="L2" s="212"/>
      <c r="M2" s="212"/>
      <c r="N2" s="212"/>
      <c r="O2" s="213"/>
      <c r="P2" s="212"/>
      <c r="Q2" s="140"/>
      <c r="R2" s="140"/>
      <c r="S2" s="140"/>
      <c r="T2" s="140"/>
      <c r="U2" s="140"/>
      <c r="V2" s="140"/>
      <c r="W2" s="140"/>
    </row>
    <row r="3" spans="1:23" s="46" customFormat="1" ht="18">
      <c r="A3" s="1630" t="s">
        <v>255</v>
      </c>
      <c r="B3" s="1630"/>
      <c r="C3" s="1630"/>
      <c r="D3" s="1630"/>
      <c r="E3" s="1630"/>
      <c r="F3" s="1630"/>
      <c r="G3" s="1630"/>
      <c r="H3" s="1630"/>
      <c r="I3" s="1630"/>
      <c r="J3" s="1630"/>
      <c r="K3" s="1630"/>
      <c r="L3" s="1630"/>
      <c r="M3" s="1630"/>
      <c r="N3" s="1630"/>
      <c r="O3" s="1630"/>
      <c r="P3" s="1630"/>
      <c r="Q3" s="140"/>
      <c r="R3" s="140"/>
      <c r="S3" s="140"/>
      <c r="T3" s="140"/>
      <c r="U3" s="140"/>
      <c r="V3" s="140"/>
      <c r="W3" s="140"/>
    </row>
    <row r="4" spans="1:23" s="46" customFormat="1" ht="18">
      <c r="A4" s="1630" t="s">
        <v>88</v>
      </c>
      <c r="B4" s="1630"/>
      <c r="C4" s="1630"/>
      <c r="D4" s="1630"/>
      <c r="E4" s="1630"/>
      <c r="F4" s="1630"/>
      <c r="G4" s="1630"/>
      <c r="H4" s="1630"/>
      <c r="I4" s="1630"/>
      <c r="J4" s="1630"/>
      <c r="K4" s="1630"/>
      <c r="L4" s="1630"/>
      <c r="M4" s="1630"/>
      <c r="N4" s="1630"/>
      <c r="O4" s="1630"/>
      <c r="P4" s="1630"/>
      <c r="Q4" s="140"/>
      <c r="R4" s="140"/>
      <c r="S4" s="140"/>
      <c r="T4" s="140"/>
      <c r="U4" s="140"/>
      <c r="V4" s="140"/>
      <c r="W4" s="140"/>
    </row>
    <row r="5" spans="1:23" s="46" customFormat="1" ht="18">
      <c r="A5" s="1628" t="str">
        <f>SUMMARY!A7</f>
        <v>YEAR ENDING DECEMBER 31, ____</v>
      </c>
      <c r="B5" s="1628"/>
      <c r="C5" s="1628"/>
      <c r="D5" s="1628"/>
      <c r="E5" s="1628"/>
      <c r="F5" s="1628"/>
      <c r="G5" s="1628"/>
      <c r="H5" s="1628"/>
      <c r="I5" s="1628"/>
      <c r="J5" s="1628"/>
      <c r="K5" s="1628"/>
      <c r="L5" s="1628"/>
      <c r="M5" s="1628"/>
      <c r="N5" s="1628"/>
      <c r="O5" s="1628"/>
      <c r="P5" s="1628"/>
    </row>
    <row r="6" spans="1:23" s="46" customFormat="1" ht="18">
      <c r="B6" s="200"/>
      <c r="E6" s="213"/>
      <c r="F6" s="213"/>
      <c r="G6" s="213"/>
      <c r="H6" s="213"/>
      <c r="I6" s="213"/>
      <c r="J6" s="213"/>
      <c r="K6" s="213"/>
      <c r="L6" s="213"/>
      <c r="M6" s="213"/>
      <c r="N6" s="213"/>
      <c r="O6" s="213"/>
      <c r="P6" s="213"/>
      <c r="Q6" s="140"/>
      <c r="R6" s="140"/>
      <c r="S6" s="140"/>
      <c r="T6" s="140"/>
      <c r="U6" s="140"/>
      <c r="V6" s="140"/>
      <c r="W6" s="140"/>
    </row>
    <row r="7" spans="1:23" s="209" customFormat="1" ht="18">
      <c r="A7" s="1630" t="s">
        <v>1592</v>
      </c>
      <c r="B7" s="1630"/>
      <c r="C7" s="1630"/>
      <c r="D7" s="1630"/>
      <c r="E7" s="1630"/>
      <c r="F7" s="1630"/>
      <c r="G7" s="1630"/>
      <c r="H7" s="1630"/>
      <c r="I7" s="1630"/>
      <c r="J7" s="1630"/>
      <c r="K7" s="1630"/>
      <c r="L7" s="1630"/>
      <c r="M7" s="1630"/>
      <c r="N7" s="1630"/>
      <c r="O7" s="1630"/>
      <c r="P7" s="1630"/>
    </row>
    <row r="8" spans="1:23" s="209" customFormat="1" ht="18">
      <c r="A8" s="1630" t="s">
        <v>74</v>
      </c>
      <c r="B8" s="1630"/>
      <c r="C8" s="1630"/>
      <c r="D8" s="1630"/>
      <c r="E8" s="1630"/>
      <c r="F8" s="1630"/>
      <c r="G8" s="1630"/>
      <c r="H8" s="1630"/>
      <c r="I8" s="1630"/>
      <c r="J8" s="1630"/>
      <c r="K8" s="1630"/>
      <c r="L8" s="1630"/>
      <c r="M8" s="1630"/>
      <c r="N8" s="1630"/>
      <c r="O8" s="1630"/>
      <c r="P8" s="1630"/>
    </row>
    <row r="10" spans="1:23">
      <c r="C10" s="209"/>
      <c r="D10" s="209"/>
      <c r="E10" s="215"/>
      <c r="F10" s="215"/>
      <c r="G10" s="215" t="s">
        <v>652</v>
      </c>
      <c r="H10" s="215"/>
      <c r="I10" s="215" t="s">
        <v>1593</v>
      </c>
      <c r="J10" s="215"/>
      <c r="K10" s="215" t="s">
        <v>1594</v>
      </c>
      <c r="L10" s="215"/>
      <c r="M10" s="215" t="s">
        <v>629</v>
      </c>
      <c r="N10" s="215"/>
      <c r="O10" s="215" t="s">
        <v>627</v>
      </c>
    </row>
    <row r="11" spans="1:23">
      <c r="B11" s="1059" t="s">
        <v>1589</v>
      </c>
      <c r="C11" s="1059" t="s">
        <v>1595</v>
      </c>
      <c r="D11" s="1059"/>
      <c r="E11" s="1060" t="s">
        <v>620</v>
      </c>
      <c r="F11" s="1060"/>
      <c r="G11" s="1060" t="s">
        <v>1596</v>
      </c>
      <c r="H11" s="1060"/>
      <c r="I11" s="1060" t="s">
        <v>1597</v>
      </c>
      <c r="J11" s="1060"/>
      <c r="K11" s="1060" t="s">
        <v>1596</v>
      </c>
      <c r="L11" s="1060"/>
      <c r="M11" s="1060" t="s">
        <v>1598</v>
      </c>
      <c r="N11" s="1060"/>
      <c r="O11" s="1060" t="s">
        <v>629</v>
      </c>
    </row>
    <row r="12" spans="1:23" s="209" customFormat="1">
      <c r="B12" s="216"/>
      <c r="C12" s="271" t="s">
        <v>335</v>
      </c>
      <c r="E12" s="1061" t="s">
        <v>336</v>
      </c>
      <c r="F12" s="210"/>
      <c r="G12" s="1061" t="s">
        <v>337</v>
      </c>
      <c r="H12" s="210"/>
      <c r="I12" s="1061" t="s">
        <v>260</v>
      </c>
      <c r="J12" s="210"/>
      <c r="K12" s="1061" t="s">
        <v>142</v>
      </c>
      <c r="L12" s="210"/>
      <c r="M12" s="1061" t="s">
        <v>143</v>
      </c>
      <c r="N12" s="210"/>
      <c r="O12" s="1061" t="s">
        <v>207</v>
      </c>
      <c r="P12" s="210"/>
    </row>
    <row r="13" spans="1:23">
      <c r="C13" s="252"/>
      <c r="E13" s="1058"/>
      <c r="G13" s="1058"/>
      <c r="I13" s="1058"/>
      <c r="K13" s="1058"/>
      <c r="M13" s="1058"/>
      <c r="O13" s="1058"/>
    </row>
    <row r="14" spans="1:23" ht="15">
      <c r="B14" s="214">
        <v>1</v>
      </c>
      <c r="C14" s="205" t="s">
        <v>1599</v>
      </c>
      <c r="E14" s="66">
        <f>'WP-DB'!R32</f>
        <v>0</v>
      </c>
      <c r="F14" s="31" t="s">
        <v>467</v>
      </c>
      <c r="G14" s="1565">
        <f>IF($E$20&gt;0,E14/$E$20,0)</f>
        <v>0</v>
      </c>
      <c r="I14" s="217">
        <v>0.5</v>
      </c>
      <c r="K14" s="1565">
        <v>0</v>
      </c>
      <c r="M14" s="1565">
        <f>E32</f>
        <v>0</v>
      </c>
      <c r="N14" s="31" t="s">
        <v>297</v>
      </c>
      <c r="O14" s="1565">
        <f>K14*M14</f>
        <v>0</v>
      </c>
    </row>
    <row r="15" spans="1:23" ht="15">
      <c r="B15" s="214"/>
      <c r="E15" s="66"/>
      <c r="G15" s="537"/>
    </row>
    <row r="16" spans="1:23" ht="15">
      <c r="B16" s="214">
        <v>2</v>
      </c>
      <c r="C16" s="205" t="s">
        <v>1600</v>
      </c>
      <c r="E16" s="66">
        <v>0</v>
      </c>
      <c r="G16" s="31">
        <f>IF($E$20&gt;0,E16/$E$20,0)</f>
        <v>0</v>
      </c>
      <c r="I16" s="31">
        <v>0</v>
      </c>
      <c r="K16" s="31">
        <f>I16</f>
        <v>0</v>
      </c>
      <c r="M16" s="31">
        <f>E37</f>
        <v>0</v>
      </c>
      <c r="N16" s="31" t="s">
        <v>314</v>
      </c>
      <c r="O16" s="31">
        <f>K16*M16</f>
        <v>0</v>
      </c>
    </row>
    <row r="17" spans="2:15" thickBot="1">
      <c r="B17" s="214"/>
      <c r="E17" s="66"/>
      <c r="G17" s="537"/>
    </row>
    <row r="18" spans="2:15" thickBot="1">
      <c r="B18" s="214">
        <v>3</v>
      </c>
      <c r="C18" s="205" t="s">
        <v>1601</v>
      </c>
      <c r="E18" s="824">
        <f>+E24</f>
        <v>0</v>
      </c>
      <c r="F18" s="31" t="s">
        <v>253</v>
      </c>
      <c r="G18" s="1566">
        <f>IF($E$20&gt;0,E18/$E$20,0)</f>
        <v>0</v>
      </c>
      <c r="I18" s="219">
        <v>0.5</v>
      </c>
      <c r="K18" s="1566">
        <f>MIN(G18,I18)</f>
        <v>0</v>
      </c>
      <c r="L18" s="31" t="s">
        <v>417</v>
      </c>
      <c r="M18" s="220">
        <f>8.95%+0.5%</f>
        <v>9.4500000000000001E-2</v>
      </c>
      <c r="N18" s="31" t="s">
        <v>465</v>
      </c>
      <c r="O18" s="1566">
        <f>K18*M18</f>
        <v>0</v>
      </c>
    </row>
    <row r="19" spans="2:15" ht="15">
      <c r="B19" s="214"/>
      <c r="E19" s="66"/>
    </row>
    <row r="20" spans="2:15" ht="15">
      <c r="B20" s="214">
        <v>4</v>
      </c>
      <c r="C20" s="205" t="s">
        <v>1602</v>
      </c>
      <c r="E20" s="66">
        <f>SUM(E14:E18)</f>
        <v>0</v>
      </c>
      <c r="G20" s="221">
        <f>SUM(G14:G18)</f>
        <v>0</v>
      </c>
      <c r="I20" s="221">
        <f>SUM(I14:I18)</f>
        <v>1</v>
      </c>
      <c r="K20" s="1565">
        <f>SUM(K14:K18)</f>
        <v>0</v>
      </c>
      <c r="O20" s="1565">
        <f>SUM(O14:O18)</f>
        <v>0</v>
      </c>
    </row>
    <row r="21" spans="2:15" ht="15">
      <c r="B21" s="214"/>
      <c r="E21" s="66"/>
    </row>
    <row r="22" spans="2:15" ht="15">
      <c r="B22" s="214" t="s">
        <v>370</v>
      </c>
      <c r="E22" s="66"/>
    </row>
    <row r="23" spans="2:15" ht="15">
      <c r="B23" s="214"/>
      <c r="C23" s="205" t="s">
        <v>1603</v>
      </c>
      <c r="E23" s="66"/>
    </row>
    <row r="24" spans="2:15" ht="15">
      <c r="B24" s="214">
        <v>5</v>
      </c>
      <c r="C24" s="205" t="s">
        <v>1604</v>
      </c>
      <c r="E24" s="66">
        <f>'WP-DB'!R42</f>
        <v>0</v>
      </c>
      <c r="G24" s="31" t="s">
        <v>1908</v>
      </c>
    </row>
    <row r="25" spans="2:15" ht="15">
      <c r="B25" s="214">
        <v>6</v>
      </c>
      <c r="C25" s="205" t="s">
        <v>1605</v>
      </c>
      <c r="E25" s="66"/>
    </row>
    <row r="26" spans="2:15" thickBot="1">
      <c r="B26" s="214">
        <v>7</v>
      </c>
      <c r="C26" s="205" t="s">
        <v>1606</v>
      </c>
      <c r="E26" s="824"/>
    </row>
    <row r="27" spans="2:15" ht="15">
      <c r="B27" s="214">
        <v>8</v>
      </c>
      <c r="C27" s="214" t="s">
        <v>1601</v>
      </c>
      <c r="E27" s="66">
        <f>SUM(E24:E26)</f>
        <v>0</v>
      </c>
    </row>
    <row r="28" spans="2:15" ht="15">
      <c r="B28" s="214"/>
      <c r="E28" s="66"/>
    </row>
    <row r="29" spans="2:15" ht="15">
      <c r="B29" s="214"/>
      <c r="C29" s="205" t="s">
        <v>1607</v>
      </c>
      <c r="E29" s="66"/>
    </row>
    <row r="30" spans="2:15" ht="15">
      <c r="B30" s="214">
        <v>9</v>
      </c>
      <c r="C30" s="205" t="s">
        <v>1608</v>
      </c>
      <c r="E30" s="66">
        <f>'WP-DB'!E23</f>
        <v>0</v>
      </c>
      <c r="G30" s="31" t="s">
        <v>1609</v>
      </c>
    </row>
    <row r="31" spans="2:15" thickBot="1">
      <c r="B31" s="214">
        <v>10</v>
      </c>
      <c r="C31" s="205" t="s">
        <v>1610</v>
      </c>
      <c r="E31" s="824">
        <f>'WP-DB'!R40</f>
        <v>0</v>
      </c>
      <c r="G31" s="31" t="s">
        <v>1909</v>
      </c>
    </row>
    <row r="32" spans="2:15" ht="15">
      <c r="B32" s="214">
        <v>11</v>
      </c>
      <c r="C32" s="214" t="s">
        <v>1611</v>
      </c>
      <c r="E32" s="1565">
        <v>0</v>
      </c>
      <c r="F32" s="31" t="s">
        <v>469</v>
      </c>
    </row>
    <row r="33" spans="2:7" ht="15">
      <c r="B33" s="214"/>
    </row>
    <row r="34" spans="2:7" ht="15">
      <c r="B34" s="214"/>
      <c r="C34" s="205" t="s">
        <v>1612</v>
      </c>
    </row>
    <row r="35" spans="2:7" ht="15">
      <c r="B35" s="214">
        <v>12</v>
      </c>
      <c r="C35" s="205" t="s">
        <v>1613</v>
      </c>
      <c r="E35" s="31">
        <v>0</v>
      </c>
    </row>
    <row r="36" spans="2:7" thickBot="1">
      <c r="B36" s="214">
        <v>13</v>
      </c>
      <c r="C36" s="205" t="s">
        <v>1600</v>
      </c>
      <c r="E36" s="218">
        <f>E16</f>
        <v>0</v>
      </c>
    </row>
    <row r="37" spans="2:7" ht="15">
      <c r="B37" s="214">
        <v>14</v>
      </c>
      <c r="C37" s="214" t="s">
        <v>1614</v>
      </c>
      <c r="E37" s="31">
        <v>0</v>
      </c>
    </row>
    <row r="38" spans="2:7" ht="15">
      <c r="B38" s="214"/>
      <c r="C38" s="214"/>
    </row>
    <row r="39" spans="2:7" ht="15">
      <c r="B39" s="214">
        <v>15</v>
      </c>
      <c r="C39" s="222" t="s">
        <v>1615</v>
      </c>
    </row>
    <row r="40" spans="2:7" ht="15">
      <c r="B40" s="214"/>
      <c r="C40" s="222" t="s">
        <v>1616</v>
      </c>
    </row>
    <row r="41" spans="2:7" ht="15">
      <c r="B41" s="214"/>
      <c r="C41" s="222" t="s">
        <v>1617</v>
      </c>
    </row>
    <row r="42" spans="2:7" ht="15">
      <c r="B42" s="214"/>
      <c r="C42" s="222"/>
    </row>
    <row r="43" spans="2:7" ht="15">
      <c r="B43" s="214">
        <v>16</v>
      </c>
      <c r="C43" s="223" t="s">
        <v>1618</v>
      </c>
    </row>
    <row r="44" spans="2:7" ht="15">
      <c r="B44" s="214"/>
      <c r="C44" s="223" t="s">
        <v>1619</v>
      </c>
    </row>
    <row r="45" spans="2:7" ht="15">
      <c r="B45" s="214"/>
      <c r="E45" s="213"/>
      <c r="G45" s="213"/>
    </row>
    <row r="46" spans="2:7" ht="15">
      <c r="B46" s="214">
        <v>17</v>
      </c>
      <c r="C46" s="205" t="s">
        <v>1911</v>
      </c>
    </row>
    <row r="47" spans="2:7" ht="15">
      <c r="B47" s="214"/>
      <c r="C47" s="205" t="s">
        <v>1910</v>
      </c>
    </row>
    <row r="48" spans="2:7" ht="15">
      <c r="B48" s="214"/>
    </row>
    <row r="49" spans="2:3" ht="15">
      <c r="B49" s="214">
        <v>18</v>
      </c>
      <c r="C49" s="205" t="s">
        <v>1620</v>
      </c>
    </row>
    <row r="50" spans="2:3" ht="15">
      <c r="B50" s="214"/>
      <c r="C50" s="205" t="s">
        <v>1912</v>
      </c>
    </row>
  </sheetData>
  <customSheetViews>
    <customSheetView guid="{B321D76C-CDE5-48BB-9CDE-80FF97D58FCF}" showPageBreaks="1" fitToPage="1" printArea="1" view="pageBreakPreview">
      <selection activeCell="D33" sqref="D33"/>
      <pageMargins left="0" right="0" top="0" bottom="0" header="0" footer="0"/>
      <printOptions horizontalCentered="1"/>
      <pageSetup scale="55" fitToHeight="3" orientation="portrait" r:id="rId1"/>
      <headerFooter alignWithMargins="0"/>
    </customSheetView>
    <customSheetView guid="{343BF296-013A-41F5-BDAB-AD6220EA7F78}" showPageBreaks="1" fitToPage="1" printArea="1" view="pageBreakPreview">
      <selection activeCell="D33" sqref="D33"/>
      <pageMargins left="0" right="0" top="0" bottom="0" header="0" footer="0"/>
      <printOptions horizontalCentered="1"/>
      <pageSetup scale="55" fitToHeight="3" orientation="portrait" r:id="rId2"/>
      <headerFooter alignWithMargins="0"/>
    </customSheetView>
  </customSheetViews>
  <mergeCells count="5">
    <mergeCell ref="A7:P7"/>
    <mergeCell ref="A3:P3"/>
    <mergeCell ref="A4:P4"/>
    <mergeCell ref="A8:P8"/>
    <mergeCell ref="A5:P5"/>
  </mergeCells>
  <printOptions horizontalCentered="1"/>
  <pageMargins left="0.25" right="0.25" top="0.5" bottom="0.5" header="0.5" footer="0.5"/>
  <pageSetup scale="54" fitToHeight="3" orientation="portrait" r:id="rId3"/>
  <headerFooter alignWithMargins="0"/>
  <drawing r:id="rId4"/>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22">
    <tabColor rgb="FF7030A0"/>
    <pageSetUpPr fitToPage="1"/>
  </sheetPr>
  <dimension ref="A1:X50"/>
  <sheetViews>
    <sheetView view="pageBreakPreview" zoomScale="80" zoomScaleNormal="90" zoomScaleSheetLayoutView="80" workbookViewId="0">
      <selection activeCell="Q43" sqref="Q43"/>
    </sheetView>
  </sheetViews>
  <sheetFormatPr defaultColWidth="9" defaultRowHeight="12.75"/>
  <cols>
    <col min="1" max="1" width="9" style="1063" customWidth="1"/>
    <col min="2" max="2" width="5.375" style="17" customWidth="1"/>
    <col min="3" max="3" width="47.75" style="17" customWidth="1"/>
    <col min="4" max="4" width="2.75" style="17" customWidth="1"/>
    <col min="5" max="17" width="19.25" style="17" customWidth="1"/>
    <col min="18" max="18" width="21.375" style="17" customWidth="1"/>
    <col min="19" max="19" width="3.375" style="17" customWidth="1"/>
    <col min="20" max="20" width="19" style="832" customWidth="1"/>
    <col min="21" max="22" width="19.125" style="17" bestFit="1" customWidth="1"/>
    <col min="23" max="23" width="29.125" style="17" customWidth="1"/>
    <col min="24" max="24" width="16.5" style="17" customWidth="1"/>
    <col min="25" max="16384" width="9" style="17"/>
  </cols>
  <sheetData>
    <row r="1" spans="1:24" s="44" customFormat="1" ht="15.75">
      <c r="A1" s="43"/>
      <c r="C1" s="204"/>
      <c r="T1" s="827"/>
      <c r="W1" s="191"/>
    </row>
    <row r="2" spans="1:24" s="46" customFormat="1">
      <c r="A2" s="200"/>
      <c r="T2" s="828"/>
    </row>
    <row r="3" spans="1:24" s="46" customFormat="1" ht="18">
      <c r="A3" s="200"/>
      <c r="B3" s="137"/>
      <c r="D3" s="137"/>
      <c r="F3" s="137"/>
      <c r="G3" s="137"/>
      <c r="H3" s="137"/>
      <c r="I3" s="137"/>
      <c r="J3" s="137"/>
      <c r="K3" s="137"/>
      <c r="L3" s="137"/>
      <c r="M3" s="137"/>
      <c r="N3" s="137"/>
      <c r="O3" s="137"/>
      <c r="P3" s="137"/>
      <c r="Q3" s="137"/>
      <c r="R3" s="137"/>
      <c r="S3" s="137"/>
      <c r="T3" s="829"/>
      <c r="U3" s="137"/>
      <c r="V3" s="137"/>
    </row>
    <row r="4" spans="1:24" s="46" customFormat="1" ht="18">
      <c r="A4" s="1630" t="s">
        <v>255</v>
      </c>
      <c r="B4" s="1630"/>
      <c r="C4" s="1630"/>
      <c r="D4" s="1630"/>
      <c r="E4" s="1630"/>
      <c r="F4" s="1630"/>
      <c r="G4" s="1630"/>
      <c r="H4" s="1630"/>
      <c r="I4" s="1630"/>
      <c r="J4" s="1630"/>
      <c r="K4" s="1630"/>
      <c r="L4" s="1630"/>
      <c r="M4" s="1630"/>
      <c r="N4" s="1630"/>
      <c r="O4" s="1630"/>
      <c r="P4" s="1630"/>
      <c r="Q4" s="1630"/>
      <c r="R4" s="1630"/>
      <c r="S4" s="1630"/>
      <c r="T4" s="1630"/>
      <c r="U4" s="140"/>
      <c r="V4" s="140"/>
      <c r="W4" s="140"/>
    </row>
    <row r="5" spans="1:24" s="46" customFormat="1" ht="18">
      <c r="A5" s="1630" t="s">
        <v>88</v>
      </c>
      <c r="B5" s="1630"/>
      <c r="C5" s="1630"/>
      <c r="D5" s="1630"/>
      <c r="E5" s="1630"/>
      <c r="F5" s="1630"/>
      <c r="G5" s="1630"/>
      <c r="H5" s="1630"/>
      <c r="I5" s="1630"/>
      <c r="J5" s="1630"/>
      <c r="K5" s="1630"/>
      <c r="L5" s="1630"/>
      <c r="M5" s="1630"/>
      <c r="N5" s="1630"/>
      <c r="O5" s="1630"/>
      <c r="P5" s="1630"/>
      <c r="Q5" s="1630"/>
      <c r="R5" s="1630"/>
      <c r="S5" s="1630"/>
      <c r="T5" s="1630"/>
      <c r="U5" s="140"/>
      <c r="V5" s="140"/>
      <c r="W5" s="140"/>
    </row>
    <row r="6" spans="1:24" s="46" customFormat="1" ht="18">
      <c r="A6" s="1628" t="str">
        <f>SUMMARY!A7</f>
        <v>YEAR ENDING DECEMBER 31, ____</v>
      </c>
      <c r="B6" s="1628"/>
      <c r="C6" s="1628"/>
      <c r="D6" s="1628"/>
      <c r="E6" s="1628"/>
      <c r="F6" s="1628"/>
      <c r="G6" s="1628"/>
      <c r="H6" s="1628"/>
      <c r="I6" s="1628"/>
      <c r="J6" s="1628"/>
      <c r="K6" s="1628"/>
      <c r="L6" s="1628"/>
      <c r="M6" s="1628"/>
      <c r="N6" s="1628"/>
      <c r="O6" s="1628"/>
      <c r="P6" s="1628"/>
      <c r="Q6" s="1628"/>
      <c r="R6" s="1628"/>
      <c r="S6" s="1628"/>
      <c r="T6" s="1628"/>
      <c r="U6" s="140"/>
      <c r="V6" s="140"/>
      <c r="W6" s="140"/>
    </row>
    <row r="7" spans="1:24" s="46" customFormat="1" ht="18">
      <c r="A7" s="1142"/>
      <c r="B7" s="1142"/>
      <c r="C7" s="1142"/>
      <c r="D7" s="1142"/>
      <c r="E7" s="1142"/>
      <c r="F7" s="1142"/>
      <c r="G7" s="1142"/>
      <c r="H7" s="1142"/>
      <c r="I7" s="1142"/>
      <c r="J7" s="1142"/>
      <c r="K7" s="1142"/>
      <c r="L7" s="1142"/>
      <c r="M7" s="1142"/>
      <c r="N7" s="1142"/>
      <c r="O7" s="1142"/>
      <c r="P7" s="1142"/>
      <c r="Q7" s="1142"/>
      <c r="R7" s="1142"/>
      <c r="S7" s="1142"/>
      <c r="T7" s="830"/>
      <c r="U7" s="1142"/>
      <c r="V7" s="1142"/>
      <c r="W7" s="1142"/>
    </row>
    <row r="8" spans="1:24" s="46" customFormat="1" ht="18">
      <c r="A8" s="1630" t="s">
        <v>1621</v>
      </c>
      <c r="B8" s="1630"/>
      <c r="C8" s="1630"/>
      <c r="D8" s="1630"/>
      <c r="E8" s="1630"/>
      <c r="F8" s="1630"/>
      <c r="G8" s="1630"/>
      <c r="H8" s="1630"/>
      <c r="I8" s="1630"/>
      <c r="J8" s="1630"/>
      <c r="K8" s="1630"/>
      <c r="L8" s="1630"/>
      <c r="M8" s="1630"/>
      <c r="N8" s="1630"/>
      <c r="O8" s="1630"/>
      <c r="P8" s="1630"/>
      <c r="Q8" s="1630"/>
      <c r="R8" s="1630"/>
      <c r="S8" s="1630"/>
      <c r="T8" s="1630"/>
      <c r="U8" s="140"/>
      <c r="V8" s="140"/>
      <c r="W8" s="140"/>
    </row>
    <row r="9" spans="1:24" s="46" customFormat="1" ht="18">
      <c r="A9" s="1630" t="s">
        <v>1622</v>
      </c>
      <c r="B9" s="1630"/>
      <c r="C9" s="1630"/>
      <c r="D9" s="1630"/>
      <c r="E9" s="1630"/>
      <c r="F9" s="1630"/>
      <c r="G9" s="1630"/>
      <c r="H9" s="1630"/>
      <c r="I9" s="1630"/>
      <c r="J9" s="1630"/>
      <c r="K9" s="1630"/>
      <c r="L9" s="1630"/>
      <c r="M9" s="1630"/>
      <c r="N9" s="1630"/>
      <c r="O9" s="1630"/>
      <c r="P9" s="1630"/>
      <c r="Q9" s="1630"/>
      <c r="R9" s="1630"/>
      <c r="S9" s="1630"/>
      <c r="T9" s="1630"/>
      <c r="U9" s="140"/>
      <c r="V9" s="140"/>
      <c r="W9" s="140"/>
    </row>
    <row r="10" spans="1:24" s="46" customFormat="1" ht="18">
      <c r="A10" s="1630" t="s">
        <v>76</v>
      </c>
      <c r="B10" s="1630"/>
      <c r="C10" s="1630"/>
      <c r="D10" s="1630"/>
      <c r="E10" s="1630"/>
      <c r="F10" s="1630"/>
      <c r="G10" s="1630"/>
      <c r="H10" s="1630"/>
      <c r="I10" s="1630"/>
      <c r="J10" s="1630"/>
      <c r="K10" s="1630"/>
      <c r="L10" s="1630"/>
      <c r="M10" s="1630"/>
      <c r="N10" s="1630"/>
      <c r="O10" s="1630"/>
      <c r="P10" s="1630"/>
      <c r="Q10" s="1630"/>
      <c r="R10" s="1630"/>
      <c r="S10" s="1630"/>
      <c r="T10" s="1630"/>
      <c r="U10" s="140"/>
      <c r="V10" s="140"/>
      <c r="W10" s="140"/>
    </row>
    <row r="11" spans="1:24" s="46" customFormat="1" ht="18">
      <c r="A11" s="1142"/>
      <c r="B11" s="1142"/>
      <c r="C11" s="1142"/>
      <c r="D11" s="1142"/>
      <c r="E11" s="1142"/>
      <c r="F11" s="1142"/>
      <c r="G11" s="1142"/>
      <c r="H11" s="1142"/>
      <c r="I11" s="1142"/>
      <c r="J11" s="1142"/>
      <c r="K11" s="1142"/>
      <c r="L11" s="1142"/>
      <c r="M11" s="1142"/>
      <c r="N11" s="1142"/>
      <c r="O11" s="1142"/>
      <c r="P11" s="1142"/>
      <c r="Q11" s="1142"/>
      <c r="R11" s="1142"/>
      <c r="S11" s="1142"/>
      <c r="T11" s="830"/>
      <c r="U11" s="1142"/>
      <c r="V11" s="1142"/>
      <c r="W11" s="1142"/>
    </row>
    <row r="12" spans="1:24" s="46" customFormat="1" ht="15">
      <c r="A12" s="44"/>
      <c r="B12" s="252" t="s">
        <v>335</v>
      </c>
      <c r="C12" s="252"/>
      <c r="D12" s="205"/>
      <c r="E12" s="252" t="s">
        <v>336</v>
      </c>
      <c r="F12" s="873" t="s">
        <v>337</v>
      </c>
      <c r="G12" s="873" t="s">
        <v>260</v>
      </c>
      <c r="H12" s="873" t="s">
        <v>142</v>
      </c>
      <c r="I12" s="873" t="s">
        <v>143</v>
      </c>
      <c r="J12" s="873" t="s">
        <v>207</v>
      </c>
      <c r="K12" s="873" t="s">
        <v>208</v>
      </c>
      <c r="L12" s="873" t="s">
        <v>650</v>
      </c>
      <c r="M12" s="873" t="s">
        <v>651</v>
      </c>
      <c r="N12" s="873" t="s">
        <v>824</v>
      </c>
      <c r="O12" s="873" t="s">
        <v>825</v>
      </c>
      <c r="P12" s="873" t="s">
        <v>826</v>
      </c>
      <c r="Q12" s="873" t="s">
        <v>560</v>
      </c>
      <c r="R12" s="873" t="s">
        <v>562</v>
      </c>
      <c r="S12" s="1067"/>
      <c r="T12" s="1310" t="s">
        <v>563</v>
      </c>
      <c r="U12" s="873"/>
    </row>
    <row r="13" spans="1:24" s="10" customFormat="1" ht="15.75">
      <c r="A13" s="13"/>
      <c r="E13" s="11"/>
      <c r="F13" s="11"/>
      <c r="G13" s="11"/>
      <c r="H13" s="11"/>
      <c r="I13" s="11"/>
      <c r="J13" s="11"/>
      <c r="K13" s="11"/>
      <c r="L13" s="11"/>
      <c r="M13" s="11"/>
      <c r="N13" s="11"/>
      <c r="O13" s="11"/>
      <c r="P13" s="11"/>
      <c r="Q13" s="11"/>
      <c r="R13" s="11"/>
      <c r="S13" s="1164"/>
      <c r="T13" s="1165"/>
    </row>
    <row r="14" spans="1:24" s="12" customFormat="1" ht="31.5">
      <c r="A14" s="11" t="s">
        <v>90</v>
      </c>
      <c r="E14" s="834" t="s">
        <v>1932</v>
      </c>
      <c r="G14" s="720"/>
      <c r="H14" s="720"/>
      <c r="I14" s="720"/>
      <c r="J14" s="720"/>
      <c r="K14" s="720"/>
      <c r="L14" s="720"/>
      <c r="M14" s="720"/>
      <c r="N14" s="720"/>
      <c r="O14" s="720"/>
      <c r="P14" s="720"/>
      <c r="R14" s="11"/>
      <c r="S14"/>
      <c r="T14" s="1166" t="s">
        <v>139</v>
      </c>
      <c r="U14" s="833"/>
      <c r="V14" s="833"/>
      <c r="W14" s="833"/>
      <c r="X14" s="833"/>
    </row>
    <row r="15" spans="1:24" s="12" customFormat="1" ht="15.75">
      <c r="A15" s="11"/>
      <c r="E15" s="11" t="s">
        <v>620</v>
      </c>
      <c r="G15" s="11"/>
      <c r="H15" s="11"/>
      <c r="I15" s="11"/>
      <c r="J15" s="11"/>
      <c r="K15" s="11"/>
      <c r="L15" s="11"/>
      <c r="M15" s="11"/>
      <c r="N15" s="11"/>
      <c r="O15" s="11"/>
      <c r="P15" s="11"/>
      <c r="R15" s="11"/>
      <c r="S15" s="1164"/>
      <c r="T15" s="1167"/>
      <c r="U15" s="833"/>
      <c r="V15" s="833"/>
      <c r="W15" s="833"/>
      <c r="X15" s="833"/>
    </row>
    <row r="16" spans="1:24" s="10" customFormat="1" ht="15.75">
      <c r="A16" s="12">
        <v>1</v>
      </c>
      <c r="B16" s="13" t="s">
        <v>1623</v>
      </c>
      <c r="S16" s="1168"/>
      <c r="T16" s="1165"/>
      <c r="U16"/>
      <c r="V16"/>
      <c r="W16"/>
      <c r="X16"/>
    </row>
    <row r="17" spans="1:24" s="10" customFormat="1" ht="15.75">
      <c r="A17" s="12" t="s">
        <v>147</v>
      </c>
      <c r="C17" s="10" t="s">
        <v>1624</v>
      </c>
      <c r="E17" s="206"/>
      <c r="G17" s="870"/>
      <c r="H17" s="870"/>
      <c r="I17" s="870"/>
      <c r="J17" s="870"/>
      <c r="K17" s="870"/>
      <c r="L17" s="870"/>
      <c r="M17" s="870"/>
      <c r="N17" s="870"/>
      <c r="O17" s="870"/>
      <c r="P17" s="870"/>
      <c r="R17" s="870"/>
      <c r="S17" s="1168"/>
      <c r="T17" s="1165" t="s">
        <v>1883</v>
      </c>
      <c r="U17"/>
      <c r="V17"/>
      <c r="W17"/>
      <c r="X17"/>
    </row>
    <row r="18" spans="1:24" s="10" customFormat="1" ht="15.75">
      <c r="A18" s="12" t="s">
        <v>151</v>
      </c>
      <c r="C18" s="10" t="s">
        <v>1625</v>
      </c>
      <c r="E18" s="206"/>
      <c r="G18" s="870"/>
      <c r="H18" s="870"/>
      <c r="I18" s="870"/>
      <c r="J18" s="870"/>
      <c r="K18" s="870"/>
      <c r="L18" s="870"/>
      <c r="M18" s="870"/>
      <c r="N18" s="870"/>
      <c r="O18" s="870"/>
      <c r="P18" s="870"/>
      <c r="R18" s="870"/>
      <c r="S18" s="1168"/>
      <c r="T18" s="1165" t="s">
        <v>1884</v>
      </c>
      <c r="U18"/>
      <c r="V18"/>
      <c r="W18"/>
      <c r="X18"/>
    </row>
    <row r="19" spans="1:24" s="10" customFormat="1" ht="15.75">
      <c r="A19" s="12" t="s">
        <v>154</v>
      </c>
      <c r="C19" s="10" t="s">
        <v>1626</v>
      </c>
      <c r="E19" s="206"/>
      <c r="G19" s="870"/>
      <c r="H19" s="870"/>
      <c r="I19" s="870"/>
      <c r="J19" s="870"/>
      <c r="K19" s="870"/>
      <c r="L19" s="870"/>
      <c r="M19" s="870"/>
      <c r="N19" s="870"/>
      <c r="O19" s="870"/>
      <c r="P19" s="870"/>
      <c r="R19" s="870"/>
      <c r="S19" s="1168"/>
      <c r="T19" s="1165" t="s">
        <v>1885</v>
      </c>
      <c r="U19"/>
      <c r="V19"/>
      <c r="W19"/>
      <c r="X19"/>
    </row>
    <row r="20" spans="1:24" s="10" customFormat="1" ht="15.75">
      <c r="A20" s="12" t="s">
        <v>157</v>
      </c>
      <c r="C20" s="10" t="s">
        <v>1627</v>
      </c>
      <c r="E20" s="206"/>
      <c r="G20" s="870"/>
      <c r="H20" s="870"/>
      <c r="I20" s="870"/>
      <c r="J20" s="870"/>
      <c r="K20" s="870"/>
      <c r="L20" s="870"/>
      <c r="M20" s="870"/>
      <c r="N20" s="870"/>
      <c r="O20" s="870"/>
      <c r="P20" s="870"/>
      <c r="R20" s="870"/>
      <c r="S20" s="1168"/>
      <c r="T20" s="1165" t="s">
        <v>1886</v>
      </c>
      <c r="U20"/>
      <c r="V20"/>
      <c r="W20"/>
      <c r="X20"/>
    </row>
    <row r="21" spans="1:24" s="10" customFormat="1" ht="15.75">
      <c r="A21" s="12" t="s">
        <v>213</v>
      </c>
      <c r="C21" s="10" t="s">
        <v>1628</v>
      </c>
      <c r="E21" s="206"/>
      <c r="G21" s="871"/>
      <c r="H21" s="871"/>
      <c r="I21" s="871"/>
      <c r="J21" s="871"/>
      <c r="K21" s="871"/>
      <c r="L21" s="871"/>
      <c r="M21" s="871"/>
      <c r="N21" s="871"/>
      <c r="O21" s="871"/>
      <c r="P21" s="871"/>
      <c r="R21" s="870"/>
      <c r="S21" s="1168"/>
      <c r="T21" s="1165" t="s">
        <v>1887</v>
      </c>
      <c r="U21"/>
      <c r="V21"/>
      <c r="W21"/>
      <c r="X21"/>
    </row>
    <row r="22" spans="1:24" s="10" customFormat="1" ht="15.75">
      <c r="A22" s="12"/>
      <c r="E22" s="207"/>
      <c r="G22" s="207"/>
      <c r="H22" s="207"/>
      <c r="I22" s="207"/>
      <c r="J22" s="207"/>
      <c r="K22" s="207"/>
      <c r="L22" s="207"/>
      <c r="M22" s="207"/>
      <c r="N22" s="207"/>
      <c r="O22" s="207"/>
      <c r="P22" s="207"/>
      <c r="R22" s="207"/>
      <c r="S22" s="1168"/>
      <c r="T22" s="1165"/>
      <c r="U22"/>
      <c r="V22"/>
      <c r="W22"/>
      <c r="X22"/>
    </row>
    <row r="23" spans="1:24" s="10" customFormat="1" ht="16.5" thickBot="1">
      <c r="A23" s="12">
        <v>2</v>
      </c>
      <c r="B23" s="13" t="s">
        <v>1629</v>
      </c>
      <c r="C23" s="13"/>
      <c r="E23" s="15">
        <f>SUM(E17:E21)</f>
        <v>0</v>
      </c>
      <c r="G23" s="16"/>
      <c r="H23" s="16"/>
      <c r="I23" s="16"/>
      <c r="J23" s="16"/>
      <c r="K23" s="16"/>
      <c r="L23" s="16"/>
      <c r="M23" s="16"/>
      <c r="N23" s="16"/>
      <c r="O23" s="16"/>
      <c r="P23" s="16"/>
      <c r="R23" s="16"/>
      <c r="S23" s="1168"/>
      <c r="T23" s="1165"/>
      <c r="U23"/>
      <c r="V23"/>
      <c r="W23"/>
      <c r="X23"/>
    </row>
    <row r="24" spans="1:24" s="10" customFormat="1" ht="15.75" thickTop="1">
      <c r="A24" s="12"/>
      <c r="E24" s="207"/>
      <c r="F24" s="207"/>
      <c r="G24" s="207"/>
      <c r="H24" s="207"/>
      <c r="I24" s="207"/>
      <c r="J24" s="207"/>
      <c r="K24" s="207"/>
      <c r="L24" s="207"/>
      <c r="M24" s="207"/>
      <c r="N24" s="207"/>
      <c r="O24" s="207"/>
      <c r="P24" s="207"/>
      <c r="Q24" s="207"/>
      <c r="R24" s="207"/>
      <c r="S24" s="1169"/>
      <c r="T24" s="1165"/>
      <c r="U24"/>
      <c r="V24"/>
      <c r="W24"/>
      <c r="X24"/>
    </row>
    <row r="25" spans="1:24" s="10" customFormat="1" ht="22.5" customHeight="1">
      <c r="E25" s="834"/>
      <c r="F25" s="834"/>
      <c r="G25" s="834"/>
      <c r="H25" s="834"/>
      <c r="I25" s="834"/>
      <c r="J25" s="834"/>
      <c r="K25" s="834"/>
      <c r="L25" s="834"/>
      <c r="M25" s="834"/>
      <c r="N25" s="834"/>
      <c r="O25" s="834"/>
      <c r="P25" s="834"/>
      <c r="Q25" s="834"/>
      <c r="R25" s="872" t="s">
        <v>326</v>
      </c>
      <c r="S25" s="1169"/>
      <c r="T25" s="1165"/>
      <c r="U25"/>
      <c r="V25" t="s">
        <v>1630</v>
      </c>
      <c r="W25"/>
      <c r="X25"/>
    </row>
    <row r="26" spans="1:24" s="10" customFormat="1" ht="15.75">
      <c r="A26" s="12">
        <v>3</v>
      </c>
      <c r="B26" s="13" t="s">
        <v>1631</v>
      </c>
      <c r="E26" s="1503" t="s">
        <v>620</v>
      </c>
      <c r="F26" s="1503" t="s">
        <v>620</v>
      </c>
      <c r="G26" s="1503" t="s">
        <v>620</v>
      </c>
      <c r="H26" s="1503" t="s">
        <v>620</v>
      </c>
      <c r="I26" s="1503" t="s">
        <v>620</v>
      </c>
      <c r="J26" s="1503" t="s">
        <v>620</v>
      </c>
      <c r="K26" s="1503" t="s">
        <v>620</v>
      </c>
      <c r="L26" s="1503" t="s">
        <v>620</v>
      </c>
      <c r="M26" s="1503" t="s">
        <v>620</v>
      </c>
      <c r="N26" s="1503" t="s">
        <v>620</v>
      </c>
      <c r="O26" s="1503" t="s">
        <v>620</v>
      </c>
      <c r="P26" s="1503" t="s">
        <v>620</v>
      </c>
      <c r="Q26" s="1503" t="s">
        <v>620</v>
      </c>
      <c r="R26" s="11" t="s">
        <v>620</v>
      </c>
      <c r="S26" s="1169"/>
      <c r="T26" s="1165"/>
      <c r="U26"/>
      <c r="V26"/>
      <c r="W26"/>
      <c r="X26"/>
    </row>
    <row r="27" spans="1:24" s="10" customFormat="1" ht="15.75">
      <c r="A27" s="12"/>
      <c r="B27" s="13"/>
      <c r="E27" s="11"/>
      <c r="F27" s="11"/>
      <c r="G27" s="11"/>
      <c r="H27" s="11"/>
      <c r="I27" s="11"/>
      <c r="J27" s="11"/>
      <c r="K27" s="11"/>
      <c r="L27" s="11"/>
      <c r="M27" s="11"/>
      <c r="N27" s="11"/>
      <c r="O27" s="11"/>
      <c r="P27" s="11"/>
      <c r="Q27" s="11"/>
      <c r="R27" s="11"/>
      <c r="S27" s="1169"/>
      <c r="T27" s="1165"/>
      <c r="U27"/>
      <c r="V27"/>
      <c r="W27"/>
      <c r="X27"/>
    </row>
    <row r="28" spans="1:24" s="10" customFormat="1" ht="15">
      <c r="A28" s="12" t="s">
        <v>163</v>
      </c>
      <c r="C28" s="10" t="s">
        <v>1632</v>
      </c>
      <c r="E28" s="206"/>
      <c r="F28" s="206"/>
      <c r="G28" s="206"/>
      <c r="H28" s="206"/>
      <c r="I28" s="206"/>
      <c r="J28" s="206"/>
      <c r="K28" s="206"/>
      <c r="L28" s="206"/>
      <c r="M28" s="206"/>
      <c r="N28" s="206"/>
      <c r="O28" s="206"/>
      <c r="P28" s="206"/>
      <c r="Q28" s="206"/>
      <c r="R28" s="862">
        <v>0</v>
      </c>
      <c r="S28" s="1165"/>
      <c r="T28" s="1165" t="s">
        <v>1633</v>
      </c>
      <c r="U28"/>
      <c r="V28"/>
      <c r="W28"/>
      <c r="X28"/>
    </row>
    <row r="29" spans="1:24" s="10" customFormat="1" ht="15">
      <c r="A29" s="12" t="s">
        <v>165</v>
      </c>
      <c r="C29" s="10" t="s">
        <v>1634</v>
      </c>
      <c r="E29" s="206"/>
      <c r="F29" s="206"/>
      <c r="G29" s="206"/>
      <c r="H29" s="206"/>
      <c r="I29" s="206"/>
      <c r="J29" s="206"/>
      <c r="K29" s="206"/>
      <c r="L29" s="206"/>
      <c r="M29" s="206"/>
      <c r="N29" s="206"/>
      <c r="O29" s="206"/>
      <c r="P29" s="206"/>
      <c r="Q29" s="206"/>
      <c r="R29" s="862">
        <v>0</v>
      </c>
      <c r="S29" s="1165"/>
      <c r="T29" s="1165" t="s">
        <v>1635</v>
      </c>
      <c r="U29"/>
      <c r="V29"/>
      <c r="W29"/>
      <c r="X29"/>
    </row>
    <row r="30" spans="1:24" s="10" customFormat="1" ht="15">
      <c r="A30" s="12" t="s">
        <v>171</v>
      </c>
      <c r="C30" s="10" t="s">
        <v>1636</v>
      </c>
      <c r="E30" s="206"/>
      <c r="F30" s="206"/>
      <c r="G30" s="206"/>
      <c r="H30" s="206"/>
      <c r="I30" s="206"/>
      <c r="J30" s="206"/>
      <c r="K30" s="206"/>
      <c r="L30" s="206"/>
      <c r="M30" s="206"/>
      <c r="N30" s="206"/>
      <c r="O30" s="206"/>
      <c r="P30" s="206"/>
      <c r="Q30" s="206"/>
      <c r="R30" s="862">
        <v>0</v>
      </c>
      <c r="S30" s="1165"/>
      <c r="T30" s="1165" t="s">
        <v>1637</v>
      </c>
      <c r="U30"/>
      <c r="V30"/>
      <c r="W30"/>
      <c r="X30"/>
    </row>
    <row r="31" spans="1:24" s="10" customFormat="1" ht="15">
      <c r="A31" s="12"/>
      <c r="E31" s="14"/>
      <c r="F31" s="14"/>
      <c r="G31" s="14"/>
      <c r="H31" s="14"/>
      <c r="I31" s="14"/>
      <c r="J31" s="14"/>
      <c r="K31" s="14"/>
      <c r="L31" s="14"/>
      <c r="M31" s="14"/>
      <c r="N31" s="14"/>
      <c r="O31" s="14"/>
      <c r="P31" s="14"/>
      <c r="Q31" s="14"/>
      <c r="R31" s="14"/>
      <c r="S31" s="1170"/>
      <c r="T31" s="1165"/>
      <c r="U31"/>
      <c r="V31"/>
      <c r="W31"/>
      <c r="X31"/>
    </row>
    <row r="32" spans="1:24" s="10" customFormat="1" ht="15.75">
      <c r="A32" s="12" t="s">
        <v>174</v>
      </c>
      <c r="B32" s="10" t="s">
        <v>1638</v>
      </c>
      <c r="E32" s="30">
        <f>SUM(E28:E30)</f>
        <v>0</v>
      </c>
      <c r="F32" s="30">
        <f>SUM(F28:F30)</f>
        <v>0</v>
      </c>
      <c r="G32" s="30">
        <f t="shared" ref="G32:R32" si="0">SUM(G28:G30)</f>
        <v>0</v>
      </c>
      <c r="H32" s="30">
        <f t="shared" si="0"/>
        <v>0</v>
      </c>
      <c r="I32" s="30">
        <f t="shared" si="0"/>
        <v>0</v>
      </c>
      <c r="J32" s="30">
        <f t="shared" si="0"/>
        <v>0</v>
      </c>
      <c r="K32" s="30">
        <f t="shared" si="0"/>
        <v>0</v>
      </c>
      <c r="L32" s="30">
        <f t="shared" si="0"/>
        <v>0</v>
      </c>
      <c r="M32" s="30">
        <f t="shared" si="0"/>
        <v>0</v>
      </c>
      <c r="N32" s="30">
        <f t="shared" si="0"/>
        <v>0</v>
      </c>
      <c r="O32" s="30">
        <f t="shared" si="0"/>
        <v>0</v>
      </c>
      <c r="P32" s="30">
        <f t="shared" si="0"/>
        <v>0</v>
      </c>
      <c r="Q32" s="30">
        <f t="shared" si="0"/>
        <v>0</v>
      </c>
      <c r="R32" s="30">
        <f t="shared" si="0"/>
        <v>0</v>
      </c>
      <c r="S32" s="1170"/>
      <c r="T32" s="1165"/>
      <c r="U32"/>
      <c r="V32"/>
      <c r="W32"/>
      <c r="X32"/>
    </row>
    <row r="33" spans="1:24" s="10" customFormat="1" ht="15.75">
      <c r="A33" s="12"/>
      <c r="E33" s="16"/>
      <c r="F33" s="16"/>
      <c r="G33" s="16"/>
      <c r="H33" s="16"/>
      <c r="I33" s="16"/>
      <c r="J33" s="16"/>
      <c r="K33" s="16"/>
      <c r="L33" s="16"/>
      <c r="M33" s="16"/>
      <c r="N33" s="16"/>
      <c r="O33" s="16"/>
      <c r="P33" s="16"/>
      <c r="Q33" s="16"/>
      <c r="R33" s="16"/>
      <c r="S33" s="1171"/>
      <c r="T33" s="1165"/>
      <c r="U33"/>
      <c r="V33"/>
      <c r="W33"/>
      <c r="X33"/>
    </row>
    <row r="34" spans="1:24" s="10" customFormat="1" ht="15.75">
      <c r="A34" s="12" t="s">
        <v>177</v>
      </c>
      <c r="C34" s="10" t="s">
        <v>1639</v>
      </c>
      <c r="E34" s="206"/>
      <c r="F34" s="206"/>
      <c r="G34" s="206"/>
      <c r="H34" s="206"/>
      <c r="I34" s="206"/>
      <c r="J34" s="206"/>
      <c r="K34" s="206"/>
      <c r="L34" s="206"/>
      <c r="M34" s="206"/>
      <c r="N34" s="206"/>
      <c r="O34" s="206"/>
      <c r="P34" s="206"/>
      <c r="Q34" s="206"/>
      <c r="R34" s="862">
        <v>0</v>
      </c>
      <c r="S34" s="1171"/>
      <c r="T34" s="1165" t="s">
        <v>1640</v>
      </c>
      <c r="U34"/>
      <c r="V34"/>
      <c r="W34"/>
      <c r="X34"/>
    </row>
    <row r="35" spans="1:24" s="10" customFormat="1" ht="15.75">
      <c r="A35" s="12" t="s">
        <v>227</v>
      </c>
      <c r="C35" s="10" t="s">
        <v>1641</v>
      </c>
      <c r="E35" s="206"/>
      <c r="F35" s="206"/>
      <c r="G35" s="206"/>
      <c r="H35" s="206"/>
      <c r="I35" s="206"/>
      <c r="J35" s="206"/>
      <c r="K35" s="206"/>
      <c r="L35" s="206"/>
      <c r="M35" s="206"/>
      <c r="N35" s="206"/>
      <c r="O35" s="206"/>
      <c r="P35" s="206"/>
      <c r="Q35" s="206"/>
      <c r="R35" s="862">
        <v>0</v>
      </c>
      <c r="S35" s="1171"/>
      <c r="T35" s="1165" t="s">
        <v>1642</v>
      </c>
      <c r="U35"/>
      <c r="V35"/>
      <c r="W35"/>
      <c r="X35"/>
    </row>
    <row r="36" spans="1:24" s="10" customFormat="1" ht="15.75">
      <c r="A36" s="12" t="s">
        <v>229</v>
      </c>
      <c r="C36" s="10" t="s">
        <v>1643</v>
      </c>
      <c r="E36" s="206"/>
      <c r="F36" s="206"/>
      <c r="G36" s="206"/>
      <c r="H36" s="206"/>
      <c r="I36" s="206"/>
      <c r="J36" s="206"/>
      <c r="K36" s="206"/>
      <c r="L36" s="206"/>
      <c r="M36" s="206"/>
      <c r="N36" s="206"/>
      <c r="O36" s="206"/>
      <c r="P36" s="206"/>
      <c r="Q36" s="206"/>
      <c r="R36" s="862">
        <v>0</v>
      </c>
      <c r="S36" s="1171"/>
      <c r="T36" s="1165" t="s">
        <v>1644</v>
      </c>
      <c r="U36"/>
      <c r="V36"/>
      <c r="W36"/>
      <c r="X36"/>
    </row>
    <row r="37" spans="1:24" s="10" customFormat="1" ht="15.75">
      <c r="A37" s="12" t="s">
        <v>231</v>
      </c>
      <c r="C37" s="10" t="s">
        <v>1645</v>
      </c>
      <c r="E37" s="206"/>
      <c r="F37" s="206"/>
      <c r="G37" s="206"/>
      <c r="H37" s="206"/>
      <c r="I37" s="206"/>
      <c r="J37" s="206"/>
      <c r="K37" s="206"/>
      <c r="L37" s="206"/>
      <c r="M37" s="206"/>
      <c r="N37" s="206"/>
      <c r="O37" s="206"/>
      <c r="P37" s="206"/>
      <c r="Q37" s="206"/>
      <c r="R37" s="862">
        <v>0</v>
      </c>
      <c r="S37" s="1171"/>
      <c r="T37" s="1165" t="s">
        <v>1646</v>
      </c>
      <c r="U37"/>
      <c r="V37"/>
      <c r="W37"/>
      <c r="X37"/>
    </row>
    <row r="38" spans="1:24" s="10" customFormat="1" ht="15.75">
      <c r="A38" s="12" t="s">
        <v>802</v>
      </c>
      <c r="C38" s="10" t="s">
        <v>1647</v>
      </c>
      <c r="E38" s="206"/>
      <c r="F38" s="206"/>
      <c r="G38" s="206"/>
      <c r="H38" s="206"/>
      <c r="I38" s="206"/>
      <c r="J38" s="206"/>
      <c r="K38" s="206"/>
      <c r="L38" s="206"/>
      <c r="M38" s="206"/>
      <c r="N38" s="206"/>
      <c r="O38" s="206"/>
      <c r="P38" s="206"/>
      <c r="Q38" s="206"/>
      <c r="R38" s="862">
        <v>0</v>
      </c>
      <c r="S38" s="1171"/>
      <c r="T38" s="1165" t="s">
        <v>1648</v>
      </c>
      <c r="U38"/>
      <c r="V38"/>
      <c r="W38"/>
      <c r="X38"/>
    </row>
    <row r="39" spans="1:24" s="10" customFormat="1" ht="15.75">
      <c r="A39" s="12"/>
      <c r="E39" s="16"/>
      <c r="F39" s="16"/>
      <c r="G39" s="16"/>
      <c r="H39" s="16"/>
      <c r="I39" s="16"/>
      <c r="J39" s="16"/>
      <c r="K39" s="16"/>
      <c r="L39" s="16"/>
      <c r="M39" s="16"/>
      <c r="N39" s="16"/>
      <c r="O39" s="16"/>
      <c r="P39" s="16"/>
      <c r="Q39" s="16"/>
      <c r="R39" s="16"/>
      <c r="S39" s="1171"/>
      <c r="T39" s="1165"/>
      <c r="U39"/>
      <c r="V39"/>
      <c r="W39"/>
      <c r="X39"/>
    </row>
    <row r="40" spans="1:24" s="13" customFormat="1" ht="16.5" thickBot="1">
      <c r="A40" s="12">
        <v>4</v>
      </c>
      <c r="B40" s="13" t="s">
        <v>1649</v>
      </c>
      <c r="E40" s="15">
        <f>SUM(E32:E38)</f>
        <v>0</v>
      </c>
      <c r="F40" s="15">
        <f>SUM(F32:F38)</f>
        <v>0</v>
      </c>
      <c r="G40" s="15">
        <f t="shared" ref="G40:R40" si="1">SUM(G32:G38)</f>
        <v>0</v>
      </c>
      <c r="H40" s="15">
        <f t="shared" si="1"/>
        <v>0</v>
      </c>
      <c r="I40" s="15">
        <f t="shared" si="1"/>
        <v>0</v>
      </c>
      <c r="J40" s="15">
        <f t="shared" si="1"/>
        <v>0</v>
      </c>
      <c r="K40" s="15">
        <f t="shared" si="1"/>
        <v>0</v>
      </c>
      <c r="L40" s="15">
        <f t="shared" si="1"/>
        <v>0</v>
      </c>
      <c r="M40" s="15">
        <f t="shared" si="1"/>
        <v>0</v>
      </c>
      <c r="N40" s="15">
        <f t="shared" si="1"/>
        <v>0</v>
      </c>
      <c r="O40" s="15">
        <f t="shared" si="1"/>
        <v>0</v>
      </c>
      <c r="P40" s="15">
        <f t="shared" si="1"/>
        <v>0</v>
      </c>
      <c r="Q40" s="15">
        <f t="shared" si="1"/>
        <v>0</v>
      </c>
      <c r="R40" s="15">
        <f t="shared" si="1"/>
        <v>0</v>
      </c>
      <c r="S40" s="1171"/>
      <c r="T40" s="1172"/>
      <c r="V40" s="210"/>
    </row>
    <row r="41" spans="1:24" s="10" customFormat="1" ht="16.5" thickTop="1">
      <c r="A41" s="12"/>
      <c r="E41" s="16"/>
      <c r="F41" s="16"/>
      <c r="G41" s="16"/>
      <c r="H41" s="16"/>
      <c r="I41" s="16"/>
      <c r="J41" s="16"/>
      <c r="K41" s="16"/>
      <c r="L41" s="16"/>
      <c r="M41" s="16"/>
      <c r="N41" s="16"/>
      <c r="O41" s="16"/>
      <c r="P41" s="16"/>
      <c r="Q41" s="16"/>
      <c r="R41" s="16"/>
      <c r="S41" s="1171"/>
      <c r="T41" s="1165"/>
      <c r="U41" s="13"/>
      <c r="V41" s="31"/>
    </row>
    <row r="42" spans="1:24" s="10" customFormat="1" ht="15.75">
      <c r="A42" s="12">
        <v>5</v>
      </c>
      <c r="B42" s="13" t="s">
        <v>1650</v>
      </c>
      <c r="C42" s="13"/>
      <c r="E42" s="208">
        <f>'WP-AR-IS'!H63*1000000</f>
        <v>0</v>
      </c>
      <c r="F42" s="1212"/>
      <c r="G42" s="1212"/>
      <c r="H42" s="1212"/>
      <c r="I42" s="1212"/>
      <c r="J42" s="1212"/>
      <c r="K42" s="1212"/>
      <c r="L42" s="1212"/>
      <c r="M42" s="1212"/>
      <c r="N42" s="1212"/>
      <c r="O42" s="1212"/>
      <c r="P42" s="1212"/>
      <c r="Q42" s="208">
        <f>'WP-AR-IS'!G63*1000000</f>
        <v>0</v>
      </c>
      <c r="R42" s="1213">
        <f>AVERAGE(E42:Q42)</f>
        <v>0</v>
      </c>
      <c r="S42" s="208"/>
      <c r="T42" s="831"/>
      <c r="U42" s="13"/>
    </row>
    <row r="43" spans="1:24" s="10" customFormat="1" ht="15.75">
      <c r="A43" s="13"/>
      <c r="T43" s="831"/>
    </row>
    <row r="44" spans="1:24" s="10" customFormat="1" ht="15.75">
      <c r="A44" s="13"/>
      <c r="B44" s="13"/>
      <c r="C44" s="13"/>
      <c r="T44" s="831"/>
    </row>
    <row r="45" spans="1:24" s="10" customFormat="1" ht="15.75">
      <c r="A45" s="13"/>
      <c r="B45" s="1062" t="s">
        <v>370</v>
      </c>
      <c r="T45" s="831"/>
    </row>
    <row r="46" spans="1:24" s="10" customFormat="1" ht="15.75">
      <c r="A46" s="13"/>
      <c r="B46" s="1327" t="s">
        <v>253</v>
      </c>
      <c r="C46" s="1326" t="s">
        <v>1907</v>
      </c>
      <c r="D46" s="903"/>
      <c r="E46" s="903"/>
      <c r="F46" s="903"/>
      <c r="G46" s="903"/>
      <c r="H46" s="903"/>
      <c r="I46" s="903"/>
      <c r="J46" s="903"/>
      <c r="K46" s="903"/>
      <c r="L46" s="903"/>
      <c r="M46" s="903"/>
      <c r="N46" s="903"/>
      <c r="O46" s="903"/>
      <c r="P46" s="903"/>
      <c r="Q46" s="903"/>
      <c r="R46" s="903"/>
      <c r="S46" s="903"/>
      <c r="T46" s="904"/>
    </row>
    <row r="47" spans="1:24" ht="15.75">
      <c r="A47" s="13"/>
      <c r="B47" s="903"/>
      <c r="C47" s="1326" t="s">
        <v>126</v>
      </c>
      <c r="D47" s="903"/>
      <c r="E47" s="903"/>
      <c r="F47" s="903"/>
      <c r="G47" s="903"/>
      <c r="H47" s="903"/>
      <c r="I47" s="903"/>
      <c r="J47" s="903"/>
      <c r="K47" s="903"/>
      <c r="L47" s="903"/>
      <c r="M47" s="903"/>
      <c r="N47" s="903"/>
      <c r="O47" s="903"/>
      <c r="P47" s="903"/>
      <c r="Q47" s="903"/>
      <c r="R47" s="903"/>
      <c r="S47" s="903"/>
      <c r="T47" s="904"/>
    </row>
    <row r="50" spans="2:3" ht="18">
      <c r="B50" s="1"/>
      <c r="C50" s="1"/>
    </row>
  </sheetData>
  <customSheetViews>
    <customSheetView guid="{B321D76C-CDE5-48BB-9CDE-80FF97D58FCF}" showPageBreaks="1" fitToPage="1" printArea="1" view="pageBreakPreview" topLeftCell="A17">
      <selection activeCell="D33" sqref="D33"/>
      <pageMargins left="0" right="0" top="0" bottom="0" header="0" footer="0"/>
      <printOptions horizontalCentered="1"/>
      <pageSetup scale="78" orientation="portrait" r:id="rId1"/>
    </customSheetView>
    <customSheetView guid="{343BF296-013A-41F5-BDAB-AD6220EA7F78}" showPageBreaks="1" fitToPage="1" printArea="1" view="pageBreakPreview" topLeftCell="A17">
      <selection activeCell="D33" sqref="D33"/>
      <pageMargins left="0" right="0" top="0" bottom="0" header="0" footer="0"/>
      <printOptions horizontalCentered="1"/>
      <pageSetup scale="78" orientation="portrait" r:id="rId2"/>
    </customSheetView>
  </customSheetViews>
  <mergeCells count="6">
    <mergeCell ref="A10:T10"/>
    <mergeCell ref="A4:T4"/>
    <mergeCell ref="A5:T5"/>
    <mergeCell ref="A6:T6"/>
    <mergeCell ref="A8:T8"/>
    <mergeCell ref="A9:T9"/>
  </mergeCells>
  <printOptions horizontalCentered="1"/>
  <pageMargins left="0.2" right="0.2" top="0.5" bottom="0.25" header="0.3" footer="0.3"/>
  <pageSetup scale="38" orientation="landscape" r:id="rId3"/>
  <drawing r:id="rId4"/>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21">
    <tabColor rgb="FFFFFF00"/>
    <pageSetUpPr fitToPage="1"/>
  </sheetPr>
  <dimension ref="A1:OY46"/>
  <sheetViews>
    <sheetView view="pageBreakPreview" zoomScale="80" zoomScaleNormal="100" zoomScaleSheetLayoutView="80" workbookViewId="0">
      <selection activeCell="Y30" sqref="Y30"/>
    </sheetView>
  </sheetViews>
  <sheetFormatPr defaultColWidth="9" defaultRowHeight="12.75"/>
  <cols>
    <col min="1" max="1" width="6.375" style="837" customWidth="1"/>
    <col min="2" max="2" width="10.75" style="837" bestFit="1" customWidth="1"/>
    <col min="3" max="3" width="2.75" style="837" customWidth="1"/>
    <col min="4" max="4" width="38.125" style="838" bestFit="1" customWidth="1"/>
    <col min="5" max="5" width="2.125" style="838" customWidth="1"/>
    <col min="6" max="6" width="15" style="838" customWidth="1"/>
    <col min="7" max="7" width="2.125" style="838" customWidth="1"/>
    <col min="8" max="8" width="17" style="838" customWidth="1"/>
    <col min="9" max="9" width="2.125" style="838" customWidth="1"/>
    <col min="10" max="10" width="15.75" style="838" customWidth="1"/>
    <col min="11" max="11" width="2.125" style="838" customWidth="1"/>
    <col min="12" max="12" width="15" style="838" customWidth="1"/>
    <col min="13" max="13" width="2.125" style="838" customWidth="1"/>
    <col min="14" max="14" width="15" style="838" customWidth="1"/>
    <col min="15" max="15" width="2.125" style="838" customWidth="1"/>
    <col min="16" max="16" width="15.75" style="838" customWidth="1"/>
    <col min="17" max="17" width="2.125" style="838" customWidth="1"/>
    <col min="18" max="18" width="13.375" style="838" customWidth="1"/>
    <col min="19" max="19" width="2.125" style="837" customWidth="1"/>
    <col min="20" max="21" width="9" style="837"/>
    <col min="22" max="22" width="9" style="767"/>
    <col min="23" max="245" width="9" style="837"/>
    <col min="246" max="246" width="18.75" style="837" bestFit="1" customWidth="1"/>
    <col min="247" max="247" width="13" style="837" bestFit="1" customWidth="1"/>
    <col min="248" max="248" width="14.375" style="837" customWidth="1"/>
    <col min="249" max="249" width="12" style="837" customWidth="1"/>
    <col min="250" max="250" width="12.125" style="837" customWidth="1"/>
    <col min="251" max="251" width="8.375" style="837" customWidth="1"/>
    <col min="252" max="252" width="8" style="837" customWidth="1"/>
    <col min="253" max="253" width="12.125" style="837" customWidth="1"/>
    <col min="254" max="255" width="11.125" style="837" customWidth="1"/>
    <col min="256" max="256" width="9.75" style="837" customWidth="1"/>
    <col min="257" max="257" width="10.75" style="837" bestFit="1" customWidth="1"/>
    <col min="258" max="258" width="12.125" style="837" bestFit="1" customWidth="1"/>
    <col min="259" max="259" width="10.125" style="837" customWidth="1"/>
    <col min="260" max="260" width="10.375" style="837" bestFit="1" customWidth="1"/>
    <col min="261" max="501" width="9" style="837"/>
    <col min="502" max="502" width="18.75" style="837" bestFit="1" customWidth="1"/>
    <col min="503" max="503" width="13" style="837" bestFit="1" customWidth="1"/>
    <col min="504" max="504" width="14.375" style="837" customWidth="1"/>
    <col min="505" max="505" width="12" style="837" customWidth="1"/>
    <col min="506" max="506" width="12.125" style="837" customWidth="1"/>
    <col min="507" max="507" width="8.375" style="837" customWidth="1"/>
    <col min="508" max="508" width="8" style="837" customWidth="1"/>
    <col min="509" max="509" width="12.125" style="837" customWidth="1"/>
    <col min="510" max="511" width="11.125" style="837" customWidth="1"/>
    <col min="512" max="512" width="9.75" style="837" customWidth="1"/>
    <col min="513" max="513" width="10.75" style="837" bestFit="1" customWidth="1"/>
    <col min="514" max="514" width="12.125" style="837" bestFit="1" customWidth="1"/>
    <col min="515" max="515" width="10.125" style="837" customWidth="1"/>
    <col min="516" max="516" width="10.375" style="837" bestFit="1" customWidth="1"/>
    <col min="517" max="757" width="9" style="837"/>
    <col min="758" max="758" width="18.75" style="837" bestFit="1" customWidth="1"/>
    <col min="759" max="759" width="13" style="837" bestFit="1" customWidth="1"/>
    <col min="760" max="760" width="14.375" style="837" customWidth="1"/>
    <col min="761" max="761" width="12" style="837" customWidth="1"/>
    <col min="762" max="762" width="12.125" style="837" customWidth="1"/>
    <col min="763" max="763" width="8.375" style="837" customWidth="1"/>
    <col min="764" max="764" width="8" style="837" customWidth="1"/>
    <col min="765" max="765" width="12.125" style="837" customWidth="1"/>
    <col min="766" max="767" width="11.125" style="837" customWidth="1"/>
    <col min="768" max="768" width="9.75" style="837" customWidth="1"/>
    <col min="769" max="769" width="10.75" style="837" bestFit="1" customWidth="1"/>
    <col min="770" max="770" width="12.125" style="837" bestFit="1" customWidth="1"/>
    <col min="771" max="771" width="10.125" style="837" customWidth="1"/>
    <col min="772" max="772" width="10.375" style="837" bestFit="1" customWidth="1"/>
    <col min="773" max="1013" width="9" style="837"/>
    <col min="1014" max="1014" width="18.75" style="837" bestFit="1" customWidth="1"/>
    <col min="1015" max="1015" width="13" style="837" bestFit="1" customWidth="1"/>
    <col min="1016" max="1016" width="14.375" style="837" customWidth="1"/>
    <col min="1017" max="1017" width="12" style="837" customWidth="1"/>
    <col min="1018" max="1018" width="12.125" style="837" customWidth="1"/>
    <col min="1019" max="1019" width="8.375" style="837" customWidth="1"/>
    <col min="1020" max="1020" width="8" style="837" customWidth="1"/>
    <col min="1021" max="1021" width="12.125" style="837" customWidth="1"/>
    <col min="1022" max="1023" width="11.125" style="837" customWidth="1"/>
    <col min="1024" max="1024" width="9.75" style="837" customWidth="1"/>
    <col min="1025" max="1025" width="10.75" style="837" bestFit="1" customWidth="1"/>
    <col min="1026" max="1026" width="12.125" style="837" bestFit="1" customWidth="1"/>
    <col min="1027" max="1027" width="10.125" style="837" customWidth="1"/>
    <col min="1028" max="1028" width="10.375" style="837" bestFit="1" customWidth="1"/>
    <col min="1029" max="1269" width="9" style="837"/>
    <col min="1270" max="1270" width="18.75" style="837" bestFit="1" customWidth="1"/>
    <col min="1271" max="1271" width="13" style="837" bestFit="1" customWidth="1"/>
    <col min="1272" max="1272" width="14.375" style="837" customWidth="1"/>
    <col min="1273" max="1273" width="12" style="837" customWidth="1"/>
    <col min="1274" max="1274" width="12.125" style="837" customWidth="1"/>
    <col min="1275" max="1275" width="8.375" style="837" customWidth="1"/>
    <col min="1276" max="1276" width="8" style="837" customWidth="1"/>
    <col min="1277" max="1277" width="12.125" style="837" customWidth="1"/>
    <col min="1278" max="1279" width="11.125" style="837" customWidth="1"/>
    <col min="1280" max="1280" width="9.75" style="837" customWidth="1"/>
    <col min="1281" max="1281" width="10.75" style="837" bestFit="1" customWidth="1"/>
    <col min="1282" max="1282" width="12.125" style="837" bestFit="1" customWidth="1"/>
    <col min="1283" max="1283" width="10.125" style="837" customWidth="1"/>
    <col min="1284" max="1284" width="10.375" style="837" bestFit="1" customWidth="1"/>
    <col min="1285" max="1525" width="9" style="837"/>
    <col min="1526" max="1526" width="18.75" style="837" bestFit="1" customWidth="1"/>
    <col min="1527" max="1527" width="13" style="837" bestFit="1" customWidth="1"/>
    <col min="1528" max="1528" width="14.375" style="837" customWidth="1"/>
    <col min="1529" max="1529" width="12" style="837" customWidth="1"/>
    <col min="1530" max="1530" width="12.125" style="837" customWidth="1"/>
    <col min="1531" max="1531" width="8.375" style="837" customWidth="1"/>
    <col min="1532" max="1532" width="8" style="837" customWidth="1"/>
    <col min="1533" max="1533" width="12.125" style="837" customWidth="1"/>
    <col min="1534" max="1535" width="11.125" style="837" customWidth="1"/>
    <col min="1536" max="1536" width="9.75" style="837" customWidth="1"/>
    <col min="1537" max="1537" width="10.75" style="837" bestFit="1" customWidth="1"/>
    <col min="1538" max="1538" width="12.125" style="837" bestFit="1" customWidth="1"/>
    <col min="1539" max="1539" width="10.125" style="837" customWidth="1"/>
    <col min="1540" max="1540" width="10.375" style="837" bestFit="1" customWidth="1"/>
    <col min="1541" max="1781" width="9" style="837"/>
    <col min="1782" max="1782" width="18.75" style="837" bestFit="1" customWidth="1"/>
    <col min="1783" max="1783" width="13" style="837" bestFit="1" customWidth="1"/>
    <col min="1784" max="1784" width="14.375" style="837" customWidth="1"/>
    <col min="1785" max="1785" width="12" style="837" customWidth="1"/>
    <col min="1786" max="1786" width="12.125" style="837" customWidth="1"/>
    <col min="1787" max="1787" width="8.375" style="837" customWidth="1"/>
    <col min="1788" max="1788" width="8" style="837" customWidth="1"/>
    <col min="1789" max="1789" width="12.125" style="837" customWidth="1"/>
    <col min="1790" max="1791" width="11.125" style="837" customWidth="1"/>
    <col min="1792" max="1792" width="9.75" style="837" customWidth="1"/>
    <col min="1793" max="1793" width="10.75" style="837" bestFit="1" customWidth="1"/>
    <col min="1794" max="1794" width="12.125" style="837" bestFit="1" customWidth="1"/>
    <col min="1795" max="1795" width="10.125" style="837" customWidth="1"/>
    <col min="1796" max="1796" width="10.375" style="837" bestFit="1" customWidth="1"/>
    <col min="1797" max="2037" width="9" style="837"/>
    <col min="2038" max="2038" width="18.75" style="837" bestFit="1" customWidth="1"/>
    <col min="2039" max="2039" width="13" style="837" bestFit="1" customWidth="1"/>
    <col min="2040" max="2040" width="14.375" style="837" customWidth="1"/>
    <col min="2041" max="2041" width="12" style="837" customWidth="1"/>
    <col min="2042" max="2042" width="12.125" style="837" customWidth="1"/>
    <col min="2043" max="2043" width="8.375" style="837" customWidth="1"/>
    <col min="2044" max="2044" width="8" style="837" customWidth="1"/>
    <col min="2045" max="2045" width="12.125" style="837" customWidth="1"/>
    <col min="2046" max="2047" width="11.125" style="837" customWidth="1"/>
    <col min="2048" max="2048" width="9.75" style="837" customWidth="1"/>
    <col min="2049" max="2049" width="10.75" style="837" bestFit="1" customWidth="1"/>
    <col min="2050" max="2050" width="12.125" style="837" bestFit="1" customWidth="1"/>
    <col min="2051" max="2051" width="10.125" style="837" customWidth="1"/>
    <col min="2052" max="2052" width="10.375" style="837" bestFit="1" customWidth="1"/>
    <col min="2053" max="2293" width="9" style="837"/>
    <col min="2294" max="2294" width="18.75" style="837" bestFit="1" customWidth="1"/>
    <col min="2295" max="2295" width="13" style="837" bestFit="1" customWidth="1"/>
    <col min="2296" max="2296" width="14.375" style="837" customWidth="1"/>
    <col min="2297" max="2297" width="12" style="837" customWidth="1"/>
    <col min="2298" max="2298" width="12.125" style="837" customWidth="1"/>
    <col min="2299" max="2299" width="8.375" style="837" customWidth="1"/>
    <col min="2300" max="2300" width="8" style="837" customWidth="1"/>
    <col min="2301" max="2301" width="12.125" style="837" customWidth="1"/>
    <col min="2302" max="2303" width="11.125" style="837" customWidth="1"/>
    <col min="2304" max="2304" width="9.75" style="837" customWidth="1"/>
    <col min="2305" max="2305" width="10.75" style="837" bestFit="1" customWidth="1"/>
    <col min="2306" max="2306" width="12.125" style="837" bestFit="1" customWidth="1"/>
    <col min="2307" max="2307" width="10.125" style="837" customWidth="1"/>
    <col min="2308" max="2308" width="10.375" style="837" bestFit="1" customWidth="1"/>
    <col min="2309" max="2549" width="9" style="837"/>
    <col min="2550" max="2550" width="18.75" style="837" bestFit="1" customWidth="1"/>
    <col min="2551" max="2551" width="13" style="837" bestFit="1" customWidth="1"/>
    <col min="2552" max="2552" width="14.375" style="837" customWidth="1"/>
    <col min="2553" max="2553" width="12" style="837" customWidth="1"/>
    <col min="2554" max="2554" width="12.125" style="837" customWidth="1"/>
    <col min="2555" max="2555" width="8.375" style="837" customWidth="1"/>
    <col min="2556" max="2556" width="8" style="837" customWidth="1"/>
    <col min="2557" max="2557" width="12.125" style="837" customWidth="1"/>
    <col min="2558" max="2559" width="11.125" style="837" customWidth="1"/>
    <col min="2560" max="2560" width="9.75" style="837" customWidth="1"/>
    <col min="2561" max="2561" width="10.75" style="837" bestFit="1" customWidth="1"/>
    <col min="2562" max="2562" width="12.125" style="837" bestFit="1" customWidth="1"/>
    <col min="2563" max="2563" width="10.125" style="837" customWidth="1"/>
    <col min="2564" max="2564" width="10.375" style="837" bestFit="1" customWidth="1"/>
    <col min="2565" max="2805" width="9" style="837"/>
    <col min="2806" max="2806" width="18.75" style="837" bestFit="1" customWidth="1"/>
    <col min="2807" max="2807" width="13" style="837" bestFit="1" customWidth="1"/>
    <col min="2808" max="2808" width="14.375" style="837" customWidth="1"/>
    <col min="2809" max="2809" width="12" style="837" customWidth="1"/>
    <col min="2810" max="2810" width="12.125" style="837" customWidth="1"/>
    <col min="2811" max="2811" width="8.375" style="837" customWidth="1"/>
    <col min="2812" max="2812" width="8" style="837" customWidth="1"/>
    <col min="2813" max="2813" width="12.125" style="837" customWidth="1"/>
    <col min="2814" max="2815" width="11.125" style="837" customWidth="1"/>
    <col min="2816" max="2816" width="9.75" style="837" customWidth="1"/>
    <col min="2817" max="2817" width="10.75" style="837" bestFit="1" customWidth="1"/>
    <col min="2818" max="2818" width="12.125" style="837" bestFit="1" customWidth="1"/>
    <col min="2819" max="2819" width="10.125" style="837" customWidth="1"/>
    <col min="2820" max="2820" width="10.375" style="837" bestFit="1" customWidth="1"/>
    <col min="2821" max="3061" width="9" style="837"/>
    <col min="3062" max="3062" width="18.75" style="837" bestFit="1" customWidth="1"/>
    <col min="3063" max="3063" width="13" style="837" bestFit="1" customWidth="1"/>
    <col min="3064" max="3064" width="14.375" style="837" customWidth="1"/>
    <col min="3065" max="3065" width="12" style="837" customWidth="1"/>
    <col min="3066" max="3066" width="12.125" style="837" customWidth="1"/>
    <col min="3067" max="3067" width="8.375" style="837" customWidth="1"/>
    <col min="3068" max="3068" width="8" style="837" customWidth="1"/>
    <col min="3069" max="3069" width="12.125" style="837" customWidth="1"/>
    <col min="3070" max="3071" width="11.125" style="837" customWidth="1"/>
    <col min="3072" max="3072" width="9.75" style="837" customWidth="1"/>
    <col min="3073" max="3073" width="10.75" style="837" bestFit="1" customWidth="1"/>
    <col min="3074" max="3074" width="12.125" style="837" bestFit="1" customWidth="1"/>
    <col min="3075" max="3075" width="10.125" style="837" customWidth="1"/>
    <col min="3076" max="3076" width="10.375" style="837" bestFit="1" customWidth="1"/>
    <col min="3077" max="3317" width="9" style="837"/>
    <col min="3318" max="3318" width="18.75" style="837" bestFit="1" customWidth="1"/>
    <col min="3319" max="3319" width="13" style="837" bestFit="1" customWidth="1"/>
    <col min="3320" max="3320" width="14.375" style="837" customWidth="1"/>
    <col min="3321" max="3321" width="12" style="837" customWidth="1"/>
    <col min="3322" max="3322" width="12.125" style="837" customWidth="1"/>
    <col min="3323" max="3323" width="8.375" style="837" customWidth="1"/>
    <col min="3324" max="3324" width="8" style="837" customWidth="1"/>
    <col min="3325" max="3325" width="12.125" style="837" customWidth="1"/>
    <col min="3326" max="3327" width="11.125" style="837" customWidth="1"/>
    <col min="3328" max="3328" width="9.75" style="837" customWidth="1"/>
    <col min="3329" max="3329" width="10.75" style="837" bestFit="1" customWidth="1"/>
    <col min="3330" max="3330" width="12.125" style="837" bestFit="1" customWidth="1"/>
    <col min="3331" max="3331" width="10.125" style="837" customWidth="1"/>
    <col min="3332" max="3332" width="10.375" style="837" bestFit="1" customWidth="1"/>
    <col min="3333" max="3573" width="9" style="837"/>
    <col min="3574" max="3574" width="18.75" style="837" bestFit="1" customWidth="1"/>
    <col min="3575" max="3575" width="13" style="837" bestFit="1" customWidth="1"/>
    <col min="3576" max="3576" width="14.375" style="837" customWidth="1"/>
    <col min="3577" max="3577" width="12" style="837" customWidth="1"/>
    <col min="3578" max="3578" width="12.125" style="837" customWidth="1"/>
    <col min="3579" max="3579" width="8.375" style="837" customWidth="1"/>
    <col min="3580" max="3580" width="8" style="837" customWidth="1"/>
    <col min="3581" max="3581" width="12.125" style="837" customWidth="1"/>
    <col min="3582" max="3583" width="11.125" style="837" customWidth="1"/>
    <col min="3584" max="3584" width="9.75" style="837" customWidth="1"/>
    <col min="3585" max="3585" width="10.75" style="837" bestFit="1" customWidth="1"/>
    <col min="3586" max="3586" width="12.125" style="837" bestFit="1" customWidth="1"/>
    <col min="3587" max="3587" width="10.125" style="837" customWidth="1"/>
    <col min="3588" max="3588" width="10.375" style="837" bestFit="1" customWidth="1"/>
    <col min="3589" max="3829" width="9" style="837"/>
    <col min="3830" max="3830" width="18.75" style="837" bestFit="1" customWidth="1"/>
    <col min="3831" max="3831" width="13" style="837" bestFit="1" customWidth="1"/>
    <col min="3832" max="3832" width="14.375" style="837" customWidth="1"/>
    <col min="3833" max="3833" width="12" style="837" customWidth="1"/>
    <col min="3834" max="3834" width="12.125" style="837" customWidth="1"/>
    <col min="3835" max="3835" width="8.375" style="837" customWidth="1"/>
    <col min="3836" max="3836" width="8" style="837" customWidth="1"/>
    <col min="3837" max="3837" width="12.125" style="837" customWidth="1"/>
    <col min="3838" max="3839" width="11.125" style="837" customWidth="1"/>
    <col min="3840" max="3840" width="9.75" style="837" customWidth="1"/>
    <col min="3841" max="3841" width="10.75" style="837" bestFit="1" customWidth="1"/>
    <col min="3842" max="3842" width="12.125" style="837" bestFit="1" customWidth="1"/>
    <col min="3843" max="3843" width="10.125" style="837" customWidth="1"/>
    <col min="3844" max="3844" width="10.375" style="837" bestFit="1" customWidth="1"/>
    <col min="3845" max="4085" width="9" style="837"/>
    <col min="4086" max="4086" width="18.75" style="837" bestFit="1" customWidth="1"/>
    <col min="4087" max="4087" width="13" style="837" bestFit="1" customWidth="1"/>
    <col min="4088" max="4088" width="14.375" style="837" customWidth="1"/>
    <col min="4089" max="4089" width="12" style="837" customWidth="1"/>
    <col min="4090" max="4090" width="12.125" style="837" customWidth="1"/>
    <col min="4091" max="4091" width="8.375" style="837" customWidth="1"/>
    <col min="4092" max="4092" width="8" style="837" customWidth="1"/>
    <col min="4093" max="4093" width="12.125" style="837" customWidth="1"/>
    <col min="4094" max="4095" width="11.125" style="837" customWidth="1"/>
    <col min="4096" max="4096" width="9.75" style="837" customWidth="1"/>
    <col min="4097" max="4097" width="10.75" style="837" bestFit="1" customWidth="1"/>
    <col min="4098" max="4098" width="12.125" style="837" bestFit="1" customWidth="1"/>
    <col min="4099" max="4099" width="10.125" style="837" customWidth="1"/>
    <col min="4100" max="4100" width="10.375" style="837" bestFit="1" customWidth="1"/>
    <col min="4101" max="4341" width="9" style="837"/>
    <col min="4342" max="4342" width="18.75" style="837" bestFit="1" customWidth="1"/>
    <col min="4343" max="4343" width="13" style="837" bestFit="1" customWidth="1"/>
    <col min="4344" max="4344" width="14.375" style="837" customWidth="1"/>
    <col min="4345" max="4345" width="12" style="837" customWidth="1"/>
    <col min="4346" max="4346" width="12.125" style="837" customWidth="1"/>
    <col min="4347" max="4347" width="8.375" style="837" customWidth="1"/>
    <col min="4348" max="4348" width="8" style="837" customWidth="1"/>
    <col min="4349" max="4349" width="12.125" style="837" customWidth="1"/>
    <col min="4350" max="4351" width="11.125" style="837" customWidth="1"/>
    <col min="4352" max="4352" width="9.75" style="837" customWidth="1"/>
    <col min="4353" max="4353" width="10.75" style="837" bestFit="1" customWidth="1"/>
    <col min="4354" max="4354" width="12.125" style="837" bestFit="1" customWidth="1"/>
    <col min="4355" max="4355" width="10.125" style="837" customWidth="1"/>
    <col min="4356" max="4356" width="10.375" style="837" bestFit="1" customWidth="1"/>
    <col min="4357" max="4597" width="9" style="837"/>
    <col min="4598" max="4598" width="18.75" style="837" bestFit="1" customWidth="1"/>
    <col min="4599" max="4599" width="13" style="837" bestFit="1" customWidth="1"/>
    <col min="4600" max="4600" width="14.375" style="837" customWidth="1"/>
    <col min="4601" max="4601" width="12" style="837" customWidth="1"/>
    <col min="4602" max="4602" width="12.125" style="837" customWidth="1"/>
    <col min="4603" max="4603" width="8.375" style="837" customWidth="1"/>
    <col min="4604" max="4604" width="8" style="837" customWidth="1"/>
    <col min="4605" max="4605" width="12.125" style="837" customWidth="1"/>
    <col min="4606" max="4607" width="11.125" style="837" customWidth="1"/>
    <col min="4608" max="4608" width="9.75" style="837" customWidth="1"/>
    <col min="4609" max="4609" width="10.75" style="837" bestFit="1" customWidth="1"/>
    <col min="4610" max="4610" width="12.125" style="837" bestFit="1" customWidth="1"/>
    <col min="4611" max="4611" width="10.125" style="837" customWidth="1"/>
    <col min="4612" max="4612" width="10.375" style="837" bestFit="1" customWidth="1"/>
    <col min="4613" max="4853" width="9" style="837"/>
    <col min="4854" max="4854" width="18.75" style="837" bestFit="1" customWidth="1"/>
    <col min="4855" max="4855" width="13" style="837" bestFit="1" customWidth="1"/>
    <col min="4856" max="4856" width="14.375" style="837" customWidth="1"/>
    <col min="4857" max="4857" width="12" style="837" customWidth="1"/>
    <col min="4858" max="4858" width="12.125" style="837" customWidth="1"/>
    <col min="4859" max="4859" width="8.375" style="837" customWidth="1"/>
    <col min="4860" max="4860" width="8" style="837" customWidth="1"/>
    <col min="4861" max="4861" width="12.125" style="837" customWidth="1"/>
    <col min="4862" max="4863" width="11.125" style="837" customWidth="1"/>
    <col min="4864" max="4864" width="9.75" style="837" customWidth="1"/>
    <col min="4865" max="4865" width="10.75" style="837" bestFit="1" customWidth="1"/>
    <col min="4866" max="4866" width="12.125" style="837" bestFit="1" customWidth="1"/>
    <col min="4867" max="4867" width="10.125" style="837" customWidth="1"/>
    <col min="4868" max="4868" width="10.375" style="837" bestFit="1" customWidth="1"/>
    <col min="4869" max="5109" width="9" style="837"/>
    <col min="5110" max="5110" width="18.75" style="837" bestFit="1" customWidth="1"/>
    <col min="5111" max="5111" width="13" style="837" bestFit="1" customWidth="1"/>
    <col min="5112" max="5112" width="14.375" style="837" customWidth="1"/>
    <col min="5113" max="5113" width="12" style="837" customWidth="1"/>
    <col min="5114" max="5114" width="12.125" style="837" customWidth="1"/>
    <col min="5115" max="5115" width="8.375" style="837" customWidth="1"/>
    <col min="5116" max="5116" width="8" style="837" customWidth="1"/>
    <col min="5117" max="5117" width="12.125" style="837" customWidth="1"/>
    <col min="5118" max="5119" width="11.125" style="837" customWidth="1"/>
    <col min="5120" max="5120" width="9.75" style="837" customWidth="1"/>
    <col min="5121" max="5121" width="10.75" style="837" bestFit="1" customWidth="1"/>
    <col min="5122" max="5122" width="12.125" style="837" bestFit="1" customWidth="1"/>
    <col min="5123" max="5123" width="10.125" style="837" customWidth="1"/>
    <col min="5124" max="5124" width="10.375" style="837" bestFit="1" customWidth="1"/>
    <col min="5125" max="5365" width="9" style="837"/>
    <col min="5366" max="5366" width="18.75" style="837" bestFit="1" customWidth="1"/>
    <col min="5367" max="5367" width="13" style="837" bestFit="1" customWidth="1"/>
    <col min="5368" max="5368" width="14.375" style="837" customWidth="1"/>
    <col min="5369" max="5369" width="12" style="837" customWidth="1"/>
    <col min="5370" max="5370" width="12.125" style="837" customWidth="1"/>
    <col min="5371" max="5371" width="8.375" style="837" customWidth="1"/>
    <col min="5372" max="5372" width="8" style="837" customWidth="1"/>
    <col min="5373" max="5373" width="12.125" style="837" customWidth="1"/>
    <col min="5374" max="5375" width="11.125" style="837" customWidth="1"/>
    <col min="5376" max="5376" width="9.75" style="837" customWidth="1"/>
    <col min="5377" max="5377" width="10.75" style="837" bestFit="1" customWidth="1"/>
    <col min="5378" max="5378" width="12.125" style="837" bestFit="1" customWidth="1"/>
    <col min="5379" max="5379" width="10.125" style="837" customWidth="1"/>
    <col min="5380" max="5380" width="10.375" style="837" bestFit="1" customWidth="1"/>
    <col min="5381" max="5621" width="9" style="837"/>
    <col min="5622" max="5622" width="18.75" style="837" bestFit="1" customWidth="1"/>
    <col min="5623" max="5623" width="13" style="837" bestFit="1" customWidth="1"/>
    <col min="5624" max="5624" width="14.375" style="837" customWidth="1"/>
    <col min="5625" max="5625" width="12" style="837" customWidth="1"/>
    <col min="5626" max="5626" width="12.125" style="837" customWidth="1"/>
    <col min="5627" max="5627" width="8.375" style="837" customWidth="1"/>
    <col min="5628" max="5628" width="8" style="837" customWidth="1"/>
    <col min="5629" max="5629" width="12.125" style="837" customWidth="1"/>
    <col min="5630" max="5631" width="11.125" style="837" customWidth="1"/>
    <col min="5632" max="5632" width="9.75" style="837" customWidth="1"/>
    <col min="5633" max="5633" width="10.75" style="837" bestFit="1" customWidth="1"/>
    <col min="5634" max="5634" width="12.125" style="837" bestFit="1" customWidth="1"/>
    <col min="5635" max="5635" width="10.125" style="837" customWidth="1"/>
    <col min="5636" max="5636" width="10.375" style="837" bestFit="1" customWidth="1"/>
    <col min="5637" max="5877" width="9" style="837"/>
    <col min="5878" max="5878" width="18.75" style="837" bestFit="1" customWidth="1"/>
    <col min="5879" max="5879" width="13" style="837" bestFit="1" customWidth="1"/>
    <col min="5880" max="5880" width="14.375" style="837" customWidth="1"/>
    <col min="5881" max="5881" width="12" style="837" customWidth="1"/>
    <col min="5882" max="5882" width="12.125" style="837" customWidth="1"/>
    <col min="5883" max="5883" width="8.375" style="837" customWidth="1"/>
    <col min="5884" max="5884" width="8" style="837" customWidth="1"/>
    <col min="5885" max="5885" width="12.125" style="837" customWidth="1"/>
    <col min="5886" max="5887" width="11.125" style="837" customWidth="1"/>
    <col min="5888" max="5888" width="9.75" style="837" customWidth="1"/>
    <col min="5889" max="5889" width="10.75" style="837" bestFit="1" customWidth="1"/>
    <col min="5890" max="5890" width="12.125" style="837" bestFit="1" customWidth="1"/>
    <col min="5891" max="5891" width="10.125" style="837" customWidth="1"/>
    <col min="5892" max="5892" width="10.375" style="837" bestFit="1" customWidth="1"/>
    <col min="5893" max="6133" width="9" style="837"/>
    <col min="6134" max="6134" width="18.75" style="837" bestFit="1" customWidth="1"/>
    <col min="6135" max="6135" width="13" style="837" bestFit="1" customWidth="1"/>
    <col min="6136" max="6136" width="14.375" style="837" customWidth="1"/>
    <col min="6137" max="6137" width="12" style="837" customWidth="1"/>
    <col min="6138" max="6138" width="12.125" style="837" customWidth="1"/>
    <col min="6139" max="6139" width="8.375" style="837" customWidth="1"/>
    <col min="6140" max="6140" width="8" style="837" customWidth="1"/>
    <col min="6141" max="6141" width="12.125" style="837" customWidth="1"/>
    <col min="6142" max="6143" width="11.125" style="837" customWidth="1"/>
    <col min="6144" max="6144" width="9.75" style="837" customWidth="1"/>
    <col min="6145" max="6145" width="10.75" style="837" bestFit="1" customWidth="1"/>
    <col min="6146" max="6146" width="12.125" style="837" bestFit="1" customWidth="1"/>
    <col min="6147" max="6147" width="10.125" style="837" customWidth="1"/>
    <col min="6148" max="6148" width="10.375" style="837" bestFit="1" customWidth="1"/>
    <col min="6149" max="6389" width="9" style="837"/>
    <col min="6390" max="6390" width="18.75" style="837" bestFit="1" customWidth="1"/>
    <col min="6391" max="6391" width="13" style="837" bestFit="1" customWidth="1"/>
    <col min="6392" max="6392" width="14.375" style="837" customWidth="1"/>
    <col min="6393" max="6393" width="12" style="837" customWidth="1"/>
    <col min="6394" max="6394" width="12.125" style="837" customWidth="1"/>
    <col min="6395" max="6395" width="8.375" style="837" customWidth="1"/>
    <col min="6396" max="6396" width="8" style="837" customWidth="1"/>
    <col min="6397" max="6397" width="12.125" style="837" customWidth="1"/>
    <col min="6398" max="6399" width="11.125" style="837" customWidth="1"/>
    <col min="6400" max="6400" width="9.75" style="837" customWidth="1"/>
    <col min="6401" max="6401" width="10.75" style="837" bestFit="1" customWidth="1"/>
    <col min="6402" max="6402" width="12.125" style="837" bestFit="1" customWidth="1"/>
    <col min="6403" max="6403" width="10.125" style="837" customWidth="1"/>
    <col min="6404" max="6404" width="10.375" style="837" bestFit="1" customWidth="1"/>
    <col min="6405" max="6645" width="9" style="837"/>
    <col min="6646" max="6646" width="18.75" style="837" bestFit="1" customWidth="1"/>
    <col min="6647" max="6647" width="13" style="837" bestFit="1" customWidth="1"/>
    <col min="6648" max="6648" width="14.375" style="837" customWidth="1"/>
    <col min="6649" max="6649" width="12" style="837" customWidth="1"/>
    <col min="6650" max="6650" width="12.125" style="837" customWidth="1"/>
    <col min="6651" max="6651" width="8.375" style="837" customWidth="1"/>
    <col min="6652" max="6652" width="8" style="837" customWidth="1"/>
    <col min="6653" max="6653" width="12.125" style="837" customWidth="1"/>
    <col min="6654" max="6655" width="11.125" style="837" customWidth="1"/>
    <col min="6656" max="6656" width="9.75" style="837" customWidth="1"/>
    <col min="6657" max="6657" width="10.75" style="837" bestFit="1" customWidth="1"/>
    <col min="6658" max="6658" width="12.125" style="837" bestFit="1" customWidth="1"/>
    <col min="6659" max="6659" width="10.125" style="837" customWidth="1"/>
    <col min="6660" max="6660" width="10.375" style="837" bestFit="1" customWidth="1"/>
    <col min="6661" max="6901" width="9" style="837"/>
    <col min="6902" max="6902" width="18.75" style="837" bestFit="1" customWidth="1"/>
    <col min="6903" max="6903" width="13" style="837" bestFit="1" customWidth="1"/>
    <col min="6904" max="6904" width="14.375" style="837" customWidth="1"/>
    <col min="6905" max="6905" width="12" style="837" customWidth="1"/>
    <col min="6906" max="6906" width="12.125" style="837" customWidth="1"/>
    <col min="6907" max="6907" width="8.375" style="837" customWidth="1"/>
    <col min="6908" max="6908" width="8" style="837" customWidth="1"/>
    <col min="6909" max="6909" width="12.125" style="837" customWidth="1"/>
    <col min="6910" max="6911" width="11.125" style="837" customWidth="1"/>
    <col min="6912" max="6912" width="9.75" style="837" customWidth="1"/>
    <col min="6913" max="6913" width="10.75" style="837" bestFit="1" customWidth="1"/>
    <col min="6914" max="6914" width="12.125" style="837" bestFit="1" customWidth="1"/>
    <col min="6915" max="6915" width="10.125" style="837" customWidth="1"/>
    <col min="6916" max="6916" width="10.375" style="837" bestFit="1" customWidth="1"/>
    <col min="6917" max="7157" width="9" style="837"/>
    <col min="7158" max="7158" width="18.75" style="837" bestFit="1" customWidth="1"/>
    <col min="7159" max="7159" width="13" style="837" bestFit="1" customWidth="1"/>
    <col min="7160" max="7160" width="14.375" style="837" customWidth="1"/>
    <col min="7161" max="7161" width="12" style="837" customWidth="1"/>
    <col min="7162" max="7162" width="12.125" style="837" customWidth="1"/>
    <col min="7163" max="7163" width="8.375" style="837" customWidth="1"/>
    <col min="7164" max="7164" width="8" style="837" customWidth="1"/>
    <col min="7165" max="7165" width="12.125" style="837" customWidth="1"/>
    <col min="7166" max="7167" width="11.125" style="837" customWidth="1"/>
    <col min="7168" max="7168" width="9.75" style="837" customWidth="1"/>
    <col min="7169" max="7169" width="10.75" style="837" bestFit="1" customWidth="1"/>
    <col min="7170" max="7170" width="12.125" style="837" bestFit="1" customWidth="1"/>
    <col min="7171" max="7171" width="10.125" style="837" customWidth="1"/>
    <col min="7172" max="7172" width="10.375" style="837" bestFit="1" customWidth="1"/>
    <col min="7173" max="7413" width="9" style="837"/>
    <col min="7414" max="7414" width="18.75" style="837" bestFit="1" customWidth="1"/>
    <col min="7415" max="7415" width="13" style="837" bestFit="1" customWidth="1"/>
    <col min="7416" max="7416" width="14.375" style="837" customWidth="1"/>
    <col min="7417" max="7417" width="12" style="837" customWidth="1"/>
    <col min="7418" max="7418" width="12.125" style="837" customWidth="1"/>
    <col min="7419" max="7419" width="8.375" style="837" customWidth="1"/>
    <col min="7420" max="7420" width="8" style="837" customWidth="1"/>
    <col min="7421" max="7421" width="12.125" style="837" customWidth="1"/>
    <col min="7422" max="7423" width="11.125" style="837" customWidth="1"/>
    <col min="7424" max="7424" width="9.75" style="837" customWidth="1"/>
    <col min="7425" max="7425" width="10.75" style="837" bestFit="1" customWidth="1"/>
    <col min="7426" max="7426" width="12.125" style="837" bestFit="1" customWidth="1"/>
    <col min="7427" max="7427" width="10.125" style="837" customWidth="1"/>
    <col min="7428" max="7428" width="10.375" style="837" bestFit="1" customWidth="1"/>
    <col min="7429" max="7669" width="9" style="837"/>
    <col min="7670" max="7670" width="18.75" style="837" bestFit="1" customWidth="1"/>
    <col min="7671" max="7671" width="13" style="837" bestFit="1" customWidth="1"/>
    <col min="7672" max="7672" width="14.375" style="837" customWidth="1"/>
    <col min="7673" max="7673" width="12" style="837" customWidth="1"/>
    <col min="7674" max="7674" width="12.125" style="837" customWidth="1"/>
    <col min="7675" max="7675" width="8.375" style="837" customWidth="1"/>
    <col min="7676" max="7676" width="8" style="837" customWidth="1"/>
    <col min="7677" max="7677" width="12.125" style="837" customWidth="1"/>
    <col min="7678" max="7679" width="11.125" style="837" customWidth="1"/>
    <col min="7680" max="7680" width="9.75" style="837" customWidth="1"/>
    <col min="7681" max="7681" width="10.75" style="837" bestFit="1" customWidth="1"/>
    <col min="7682" max="7682" width="12.125" style="837" bestFit="1" customWidth="1"/>
    <col min="7683" max="7683" width="10.125" style="837" customWidth="1"/>
    <col min="7684" max="7684" width="10.375" style="837" bestFit="1" customWidth="1"/>
    <col min="7685" max="7925" width="9" style="837"/>
    <col min="7926" max="7926" width="18.75" style="837" bestFit="1" customWidth="1"/>
    <col min="7927" max="7927" width="13" style="837" bestFit="1" customWidth="1"/>
    <col min="7928" max="7928" width="14.375" style="837" customWidth="1"/>
    <col min="7929" max="7929" width="12" style="837" customWidth="1"/>
    <col min="7930" max="7930" width="12.125" style="837" customWidth="1"/>
    <col min="7931" max="7931" width="8.375" style="837" customWidth="1"/>
    <col min="7932" max="7932" width="8" style="837" customWidth="1"/>
    <col min="7933" max="7933" width="12.125" style="837" customWidth="1"/>
    <col min="7934" max="7935" width="11.125" style="837" customWidth="1"/>
    <col min="7936" max="7936" width="9.75" style="837" customWidth="1"/>
    <col min="7937" max="7937" width="10.75" style="837" bestFit="1" customWidth="1"/>
    <col min="7938" max="7938" width="12.125" style="837" bestFit="1" customWidth="1"/>
    <col min="7939" max="7939" width="10.125" style="837" customWidth="1"/>
    <col min="7940" max="7940" width="10.375" style="837" bestFit="1" customWidth="1"/>
    <col min="7941" max="8181" width="9" style="837"/>
    <col min="8182" max="8182" width="18.75" style="837" bestFit="1" customWidth="1"/>
    <col min="8183" max="8183" width="13" style="837" bestFit="1" customWidth="1"/>
    <col min="8184" max="8184" width="14.375" style="837" customWidth="1"/>
    <col min="8185" max="8185" width="12" style="837" customWidth="1"/>
    <col min="8186" max="8186" width="12.125" style="837" customWidth="1"/>
    <col min="8187" max="8187" width="8.375" style="837" customWidth="1"/>
    <col min="8188" max="8188" width="8" style="837" customWidth="1"/>
    <col min="8189" max="8189" width="12.125" style="837" customWidth="1"/>
    <col min="8190" max="8191" width="11.125" style="837" customWidth="1"/>
    <col min="8192" max="8192" width="9.75" style="837" customWidth="1"/>
    <col min="8193" max="8193" width="10.75" style="837" bestFit="1" customWidth="1"/>
    <col min="8194" max="8194" width="12.125" style="837" bestFit="1" customWidth="1"/>
    <col min="8195" max="8195" width="10.125" style="837" customWidth="1"/>
    <col min="8196" max="8196" width="10.375" style="837" bestFit="1" customWidth="1"/>
    <col min="8197" max="8437" width="9" style="837"/>
    <col min="8438" max="8438" width="18.75" style="837" bestFit="1" customWidth="1"/>
    <col min="8439" max="8439" width="13" style="837" bestFit="1" customWidth="1"/>
    <col min="8440" max="8440" width="14.375" style="837" customWidth="1"/>
    <col min="8441" max="8441" width="12" style="837" customWidth="1"/>
    <col min="8442" max="8442" width="12.125" style="837" customWidth="1"/>
    <col min="8443" max="8443" width="8.375" style="837" customWidth="1"/>
    <col min="8444" max="8444" width="8" style="837" customWidth="1"/>
    <col min="8445" max="8445" width="12.125" style="837" customWidth="1"/>
    <col min="8446" max="8447" width="11.125" style="837" customWidth="1"/>
    <col min="8448" max="8448" width="9.75" style="837" customWidth="1"/>
    <col min="8449" max="8449" width="10.75" style="837" bestFit="1" customWidth="1"/>
    <col min="8450" max="8450" width="12.125" style="837" bestFit="1" customWidth="1"/>
    <col min="8451" max="8451" width="10.125" style="837" customWidth="1"/>
    <col min="8452" max="8452" width="10.375" style="837" bestFit="1" customWidth="1"/>
    <col min="8453" max="8693" width="9" style="837"/>
    <col min="8694" max="8694" width="18.75" style="837" bestFit="1" customWidth="1"/>
    <col min="8695" max="8695" width="13" style="837" bestFit="1" customWidth="1"/>
    <col min="8696" max="8696" width="14.375" style="837" customWidth="1"/>
    <col min="8697" max="8697" width="12" style="837" customWidth="1"/>
    <col min="8698" max="8698" width="12.125" style="837" customWidth="1"/>
    <col min="8699" max="8699" width="8.375" style="837" customWidth="1"/>
    <col min="8700" max="8700" width="8" style="837" customWidth="1"/>
    <col min="8701" max="8701" width="12.125" style="837" customWidth="1"/>
    <col min="8702" max="8703" width="11.125" style="837" customWidth="1"/>
    <col min="8704" max="8704" width="9.75" style="837" customWidth="1"/>
    <col min="8705" max="8705" width="10.75" style="837" bestFit="1" customWidth="1"/>
    <col min="8706" max="8706" width="12.125" style="837" bestFit="1" customWidth="1"/>
    <col min="8707" max="8707" width="10.125" style="837" customWidth="1"/>
    <col min="8708" max="8708" width="10.375" style="837" bestFit="1" customWidth="1"/>
    <col min="8709" max="8949" width="9" style="837"/>
    <col min="8950" max="8950" width="18.75" style="837" bestFit="1" customWidth="1"/>
    <col min="8951" max="8951" width="13" style="837" bestFit="1" customWidth="1"/>
    <col min="8952" max="8952" width="14.375" style="837" customWidth="1"/>
    <col min="8953" max="8953" width="12" style="837" customWidth="1"/>
    <col min="8954" max="8954" width="12.125" style="837" customWidth="1"/>
    <col min="8955" max="8955" width="8.375" style="837" customWidth="1"/>
    <col min="8956" max="8956" width="8" style="837" customWidth="1"/>
    <col min="8957" max="8957" width="12.125" style="837" customWidth="1"/>
    <col min="8958" max="8959" width="11.125" style="837" customWidth="1"/>
    <col min="8960" max="8960" width="9.75" style="837" customWidth="1"/>
    <col min="8961" max="8961" width="10.75" style="837" bestFit="1" customWidth="1"/>
    <col min="8962" max="8962" width="12.125" style="837" bestFit="1" customWidth="1"/>
    <col min="8963" max="8963" width="10.125" style="837" customWidth="1"/>
    <col min="8964" max="8964" width="10.375" style="837" bestFit="1" customWidth="1"/>
    <col min="8965" max="9205" width="9" style="837"/>
    <col min="9206" max="9206" width="18.75" style="837" bestFit="1" customWidth="1"/>
    <col min="9207" max="9207" width="13" style="837" bestFit="1" customWidth="1"/>
    <col min="9208" max="9208" width="14.375" style="837" customWidth="1"/>
    <col min="9209" max="9209" width="12" style="837" customWidth="1"/>
    <col min="9210" max="9210" width="12.125" style="837" customWidth="1"/>
    <col min="9211" max="9211" width="8.375" style="837" customWidth="1"/>
    <col min="9212" max="9212" width="8" style="837" customWidth="1"/>
    <col min="9213" max="9213" width="12.125" style="837" customWidth="1"/>
    <col min="9214" max="9215" width="11.125" style="837" customWidth="1"/>
    <col min="9216" max="9216" width="9.75" style="837" customWidth="1"/>
    <col min="9217" max="9217" width="10.75" style="837" bestFit="1" customWidth="1"/>
    <col min="9218" max="9218" width="12.125" style="837" bestFit="1" customWidth="1"/>
    <col min="9219" max="9219" width="10.125" style="837" customWidth="1"/>
    <col min="9220" max="9220" width="10.375" style="837" bestFit="1" customWidth="1"/>
    <col min="9221" max="9461" width="9" style="837"/>
    <col min="9462" max="9462" width="18.75" style="837" bestFit="1" customWidth="1"/>
    <col min="9463" max="9463" width="13" style="837" bestFit="1" customWidth="1"/>
    <col min="9464" max="9464" width="14.375" style="837" customWidth="1"/>
    <col min="9465" max="9465" width="12" style="837" customWidth="1"/>
    <col min="9466" max="9466" width="12.125" style="837" customWidth="1"/>
    <col min="9467" max="9467" width="8.375" style="837" customWidth="1"/>
    <col min="9468" max="9468" width="8" style="837" customWidth="1"/>
    <col min="9469" max="9469" width="12.125" style="837" customWidth="1"/>
    <col min="9470" max="9471" width="11.125" style="837" customWidth="1"/>
    <col min="9472" max="9472" width="9.75" style="837" customWidth="1"/>
    <col min="9473" max="9473" width="10.75" style="837" bestFit="1" customWidth="1"/>
    <col min="9474" max="9474" width="12.125" style="837" bestFit="1" customWidth="1"/>
    <col min="9475" max="9475" width="10.125" style="837" customWidth="1"/>
    <col min="9476" max="9476" width="10.375" style="837" bestFit="1" customWidth="1"/>
    <col min="9477" max="9717" width="9" style="837"/>
    <col min="9718" max="9718" width="18.75" style="837" bestFit="1" customWidth="1"/>
    <col min="9719" max="9719" width="13" style="837" bestFit="1" customWidth="1"/>
    <col min="9720" max="9720" width="14.375" style="837" customWidth="1"/>
    <col min="9721" max="9721" width="12" style="837" customWidth="1"/>
    <col min="9722" max="9722" width="12.125" style="837" customWidth="1"/>
    <col min="9723" max="9723" width="8.375" style="837" customWidth="1"/>
    <col min="9724" max="9724" width="8" style="837" customWidth="1"/>
    <col min="9725" max="9725" width="12.125" style="837" customWidth="1"/>
    <col min="9726" max="9727" width="11.125" style="837" customWidth="1"/>
    <col min="9728" max="9728" width="9.75" style="837" customWidth="1"/>
    <col min="9729" max="9729" width="10.75" style="837" bestFit="1" customWidth="1"/>
    <col min="9730" max="9730" width="12.125" style="837" bestFit="1" customWidth="1"/>
    <col min="9731" max="9731" width="10.125" style="837" customWidth="1"/>
    <col min="9732" max="9732" width="10.375" style="837" bestFit="1" customWidth="1"/>
    <col min="9733" max="9973" width="9" style="837"/>
    <col min="9974" max="9974" width="18.75" style="837" bestFit="1" customWidth="1"/>
    <col min="9975" max="9975" width="13" style="837" bestFit="1" customWidth="1"/>
    <col min="9976" max="9976" width="14.375" style="837" customWidth="1"/>
    <col min="9977" max="9977" width="12" style="837" customWidth="1"/>
    <col min="9978" max="9978" width="12.125" style="837" customWidth="1"/>
    <col min="9979" max="9979" width="8.375" style="837" customWidth="1"/>
    <col min="9980" max="9980" width="8" style="837" customWidth="1"/>
    <col min="9981" max="9981" width="12.125" style="837" customWidth="1"/>
    <col min="9982" max="9983" width="11.125" style="837" customWidth="1"/>
    <col min="9984" max="9984" width="9.75" style="837" customWidth="1"/>
    <col min="9985" max="9985" width="10.75" style="837" bestFit="1" customWidth="1"/>
    <col min="9986" max="9986" width="12.125" style="837" bestFit="1" customWidth="1"/>
    <col min="9987" max="9987" width="10.125" style="837" customWidth="1"/>
    <col min="9988" max="9988" width="10.375" style="837" bestFit="1" customWidth="1"/>
    <col min="9989" max="10229" width="9" style="837"/>
    <col min="10230" max="10230" width="18.75" style="837" bestFit="1" customWidth="1"/>
    <col min="10231" max="10231" width="13" style="837" bestFit="1" customWidth="1"/>
    <col min="10232" max="10232" width="14.375" style="837" customWidth="1"/>
    <col min="10233" max="10233" width="12" style="837" customWidth="1"/>
    <col min="10234" max="10234" width="12.125" style="837" customWidth="1"/>
    <col min="10235" max="10235" width="8.375" style="837" customWidth="1"/>
    <col min="10236" max="10236" width="8" style="837" customWidth="1"/>
    <col min="10237" max="10237" width="12.125" style="837" customWidth="1"/>
    <col min="10238" max="10239" width="11.125" style="837" customWidth="1"/>
    <col min="10240" max="10240" width="9.75" style="837" customWidth="1"/>
    <col min="10241" max="10241" width="10.75" style="837" bestFit="1" customWidth="1"/>
    <col min="10242" max="10242" width="12.125" style="837" bestFit="1" customWidth="1"/>
    <col min="10243" max="10243" width="10.125" style="837" customWidth="1"/>
    <col min="10244" max="10244" width="10.375" style="837" bestFit="1" customWidth="1"/>
    <col min="10245" max="10485" width="9" style="837"/>
    <col min="10486" max="10486" width="18.75" style="837" bestFit="1" customWidth="1"/>
    <col min="10487" max="10487" width="13" style="837" bestFit="1" customWidth="1"/>
    <col min="10488" max="10488" width="14.375" style="837" customWidth="1"/>
    <col min="10489" max="10489" width="12" style="837" customWidth="1"/>
    <col min="10490" max="10490" width="12.125" style="837" customWidth="1"/>
    <col min="10491" max="10491" width="8.375" style="837" customWidth="1"/>
    <col min="10492" max="10492" width="8" style="837" customWidth="1"/>
    <col min="10493" max="10493" width="12.125" style="837" customWidth="1"/>
    <col min="10494" max="10495" width="11.125" style="837" customWidth="1"/>
    <col min="10496" max="10496" width="9.75" style="837" customWidth="1"/>
    <col min="10497" max="10497" width="10.75" style="837" bestFit="1" customWidth="1"/>
    <col min="10498" max="10498" width="12.125" style="837" bestFit="1" customWidth="1"/>
    <col min="10499" max="10499" width="10.125" style="837" customWidth="1"/>
    <col min="10500" max="10500" width="10.375" style="837" bestFit="1" customWidth="1"/>
    <col min="10501" max="10741" width="9" style="837"/>
    <col min="10742" max="10742" width="18.75" style="837" bestFit="1" customWidth="1"/>
    <col min="10743" max="10743" width="13" style="837" bestFit="1" customWidth="1"/>
    <col min="10744" max="10744" width="14.375" style="837" customWidth="1"/>
    <col min="10745" max="10745" width="12" style="837" customWidth="1"/>
    <col min="10746" max="10746" width="12.125" style="837" customWidth="1"/>
    <col min="10747" max="10747" width="8.375" style="837" customWidth="1"/>
    <col min="10748" max="10748" width="8" style="837" customWidth="1"/>
    <col min="10749" max="10749" width="12.125" style="837" customWidth="1"/>
    <col min="10750" max="10751" width="11.125" style="837" customWidth="1"/>
    <col min="10752" max="10752" width="9.75" style="837" customWidth="1"/>
    <col min="10753" max="10753" width="10.75" style="837" bestFit="1" customWidth="1"/>
    <col min="10754" max="10754" width="12.125" style="837" bestFit="1" customWidth="1"/>
    <col min="10755" max="10755" width="10.125" style="837" customWidth="1"/>
    <col min="10756" max="10756" width="10.375" style="837" bestFit="1" customWidth="1"/>
    <col min="10757" max="10997" width="9" style="837"/>
    <col min="10998" max="10998" width="18.75" style="837" bestFit="1" customWidth="1"/>
    <col min="10999" max="10999" width="13" style="837" bestFit="1" customWidth="1"/>
    <col min="11000" max="11000" width="14.375" style="837" customWidth="1"/>
    <col min="11001" max="11001" width="12" style="837" customWidth="1"/>
    <col min="11002" max="11002" width="12.125" style="837" customWidth="1"/>
    <col min="11003" max="11003" width="8.375" style="837" customWidth="1"/>
    <col min="11004" max="11004" width="8" style="837" customWidth="1"/>
    <col min="11005" max="11005" width="12.125" style="837" customWidth="1"/>
    <col min="11006" max="11007" width="11.125" style="837" customWidth="1"/>
    <col min="11008" max="11008" width="9.75" style="837" customWidth="1"/>
    <col min="11009" max="11009" width="10.75" style="837" bestFit="1" customWidth="1"/>
    <col min="11010" max="11010" width="12.125" style="837" bestFit="1" customWidth="1"/>
    <col min="11011" max="11011" width="10.125" style="837" customWidth="1"/>
    <col min="11012" max="11012" width="10.375" style="837" bestFit="1" customWidth="1"/>
    <col min="11013" max="11253" width="9" style="837"/>
    <col min="11254" max="11254" width="18.75" style="837" bestFit="1" customWidth="1"/>
    <col min="11255" max="11255" width="13" style="837" bestFit="1" customWidth="1"/>
    <col min="11256" max="11256" width="14.375" style="837" customWidth="1"/>
    <col min="11257" max="11257" width="12" style="837" customWidth="1"/>
    <col min="11258" max="11258" width="12.125" style="837" customWidth="1"/>
    <col min="11259" max="11259" width="8.375" style="837" customWidth="1"/>
    <col min="11260" max="11260" width="8" style="837" customWidth="1"/>
    <col min="11261" max="11261" width="12.125" style="837" customWidth="1"/>
    <col min="11262" max="11263" width="11.125" style="837" customWidth="1"/>
    <col min="11264" max="11264" width="9.75" style="837" customWidth="1"/>
    <col min="11265" max="11265" width="10.75" style="837" bestFit="1" customWidth="1"/>
    <col min="11266" max="11266" width="12.125" style="837" bestFit="1" customWidth="1"/>
    <col min="11267" max="11267" width="10.125" style="837" customWidth="1"/>
    <col min="11268" max="11268" width="10.375" style="837" bestFit="1" customWidth="1"/>
    <col min="11269" max="11509" width="9" style="837"/>
    <col min="11510" max="11510" width="18.75" style="837" bestFit="1" customWidth="1"/>
    <col min="11511" max="11511" width="13" style="837" bestFit="1" customWidth="1"/>
    <col min="11512" max="11512" width="14.375" style="837" customWidth="1"/>
    <col min="11513" max="11513" width="12" style="837" customWidth="1"/>
    <col min="11514" max="11514" width="12.125" style="837" customWidth="1"/>
    <col min="11515" max="11515" width="8.375" style="837" customWidth="1"/>
    <col min="11516" max="11516" width="8" style="837" customWidth="1"/>
    <col min="11517" max="11517" width="12.125" style="837" customWidth="1"/>
    <col min="11518" max="11519" width="11.125" style="837" customWidth="1"/>
    <col min="11520" max="11520" width="9.75" style="837" customWidth="1"/>
    <col min="11521" max="11521" width="10.75" style="837" bestFit="1" customWidth="1"/>
    <col min="11522" max="11522" width="12.125" style="837" bestFit="1" customWidth="1"/>
    <col min="11523" max="11523" width="10.125" style="837" customWidth="1"/>
    <col min="11524" max="11524" width="10.375" style="837" bestFit="1" customWidth="1"/>
    <col min="11525" max="11765" width="9" style="837"/>
    <col min="11766" max="11766" width="18.75" style="837" bestFit="1" customWidth="1"/>
    <col min="11767" max="11767" width="13" style="837" bestFit="1" customWidth="1"/>
    <col min="11768" max="11768" width="14.375" style="837" customWidth="1"/>
    <col min="11769" max="11769" width="12" style="837" customWidth="1"/>
    <col min="11770" max="11770" width="12.125" style="837" customWidth="1"/>
    <col min="11771" max="11771" width="8.375" style="837" customWidth="1"/>
    <col min="11772" max="11772" width="8" style="837" customWidth="1"/>
    <col min="11773" max="11773" width="12.125" style="837" customWidth="1"/>
    <col min="11774" max="11775" width="11.125" style="837" customWidth="1"/>
    <col min="11776" max="11776" width="9.75" style="837" customWidth="1"/>
    <col min="11777" max="11777" width="10.75" style="837" bestFit="1" customWidth="1"/>
    <col min="11778" max="11778" width="12.125" style="837" bestFit="1" customWidth="1"/>
    <col min="11779" max="11779" width="10.125" style="837" customWidth="1"/>
    <col min="11780" max="11780" width="10.375" style="837" bestFit="1" customWidth="1"/>
    <col min="11781" max="12021" width="9" style="837"/>
    <col min="12022" max="12022" width="18.75" style="837" bestFit="1" customWidth="1"/>
    <col min="12023" max="12023" width="13" style="837" bestFit="1" customWidth="1"/>
    <col min="12024" max="12024" width="14.375" style="837" customWidth="1"/>
    <col min="12025" max="12025" width="12" style="837" customWidth="1"/>
    <col min="12026" max="12026" width="12.125" style="837" customWidth="1"/>
    <col min="12027" max="12027" width="8.375" style="837" customWidth="1"/>
    <col min="12028" max="12028" width="8" style="837" customWidth="1"/>
    <col min="12029" max="12029" width="12.125" style="837" customWidth="1"/>
    <col min="12030" max="12031" width="11.125" style="837" customWidth="1"/>
    <col min="12032" max="12032" width="9.75" style="837" customWidth="1"/>
    <col min="12033" max="12033" width="10.75" style="837" bestFit="1" customWidth="1"/>
    <col min="12034" max="12034" width="12.125" style="837" bestFit="1" customWidth="1"/>
    <col min="12035" max="12035" width="10.125" style="837" customWidth="1"/>
    <col min="12036" max="12036" width="10.375" style="837" bestFit="1" customWidth="1"/>
    <col min="12037" max="12277" width="9" style="837"/>
    <col min="12278" max="12278" width="18.75" style="837" bestFit="1" customWidth="1"/>
    <col min="12279" max="12279" width="13" style="837" bestFit="1" customWidth="1"/>
    <col min="12280" max="12280" width="14.375" style="837" customWidth="1"/>
    <col min="12281" max="12281" width="12" style="837" customWidth="1"/>
    <col min="12282" max="12282" width="12.125" style="837" customWidth="1"/>
    <col min="12283" max="12283" width="8.375" style="837" customWidth="1"/>
    <col min="12284" max="12284" width="8" style="837" customWidth="1"/>
    <col min="12285" max="12285" width="12.125" style="837" customWidth="1"/>
    <col min="12286" max="12287" width="11.125" style="837" customWidth="1"/>
    <col min="12288" max="12288" width="9.75" style="837" customWidth="1"/>
    <col min="12289" max="12289" width="10.75" style="837" bestFit="1" customWidth="1"/>
    <col min="12290" max="12290" width="12.125" style="837" bestFit="1" customWidth="1"/>
    <col min="12291" max="12291" width="10.125" style="837" customWidth="1"/>
    <col min="12292" max="12292" width="10.375" style="837" bestFit="1" customWidth="1"/>
    <col min="12293" max="12533" width="9" style="837"/>
    <col min="12534" max="12534" width="18.75" style="837" bestFit="1" customWidth="1"/>
    <col min="12535" max="12535" width="13" style="837" bestFit="1" customWidth="1"/>
    <col min="12536" max="12536" width="14.375" style="837" customWidth="1"/>
    <col min="12537" max="12537" width="12" style="837" customWidth="1"/>
    <col min="12538" max="12538" width="12.125" style="837" customWidth="1"/>
    <col min="12539" max="12539" width="8.375" style="837" customWidth="1"/>
    <col min="12540" max="12540" width="8" style="837" customWidth="1"/>
    <col min="12541" max="12541" width="12.125" style="837" customWidth="1"/>
    <col min="12542" max="12543" width="11.125" style="837" customWidth="1"/>
    <col min="12544" max="12544" width="9.75" style="837" customWidth="1"/>
    <col min="12545" max="12545" width="10.75" style="837" bestFit="1" customWidth="1"/>
    <col min="12546" max="12546" width="12.125" style="837" bestFit="1" customWidth="1"/>
    <col min="12547" max="12547" width="10.125" style="837" customWidth="1"/>
    <col min="12548" max="12548" width="10.375" style="837" bestFit="1" customWidth="1"/>
    <col min="12549" max="12789" width="9" style="837"/>
    <col min="12790" max="12790" width="18.75" style="837" bestFit="1" customWidth="1"/>
    <col min="12791" max="12791" width="13" style="837" bestFit="1" customWidth="1"/>
    <col min="12792" max="12792" width="14.375" style="837" customWidth="1"/>
    <col min="12793" max="12793" width="12" style="837" customWidth="1"/>
    <col min="12794" max="12794" width="12.125" style="837" customWidth="1"/>
    <col min="12795" max="12795" width="8.375" style="837" customWidth="1"/>
    <col min="12796" max="12796" width="8" style="837" customWidth="1"/>
    <col min="12797" max="12797" width="12.125" style="837" customWidth="1"/>
    <col min="12798" max="12799" width="11.125" style="837" customWidth="1"/>
    <col min="12800" max="12800" width="9.75" style="837" customWidth="1"/>
    <col min="12801" max="12801" width="10.75" style="837" bestFit="1" customWidth="1"/>
    <col min="12802" max="12802" width="12.125" style="837" bestFit="1" customWidth="1"/>
    <col min="12803" max="12803" width="10.125" style="837" customWidth="1"/>
    <col min="12804" max="12804" width="10.375" style="837" bestFit="1" customWidth="1"/>
    <col min="12805" max="13045" width="9" style="837"/>
    <col min="13046" max="13046" width="18.75" style="837" bestFit="1" customWidth="1"/>
    <col min="13047" max="13047" width="13" style="837" bestFit="1" customWidth="1"/>
    <col min="13048" max="13048" width="14.375" style="837" customWidth="1"/>
    <col min="13049" max="13049" width="12" style="837" customWidth="1"/>
    <col min="13050" max="13050" width="12.125" style="837" customWidth="1"/>
    <col min="13051" max="13051" width="8.375" style="837" customWidth="1"/>
    <col min="13052" max="13052" width="8" style="837" customWidth="1"/>
    <col min="13053" max="13053" width="12.125" style="837" customWidth="1"/>
    <col min="13054" max="13055" width="11.125" style="837" customWidth="1"/>
    <col min="13056" max="13056" width="9.75" style="837" customWidth="1"/>
    <col min="13057" max="13057" width="10.75" style="837" bestFit="1" customWidth="1"/>
    <col min="13058" max="13058" width="12.125" style="837" bestFit="1" customWidth="1"/>
    <col min="13059" max="13059" width="10.125" style="837" customWidth="1"/>
    <col min="13060" max="13060" width="10.375" style="837" bestFit="1" customWidth="1"/>
    <col min="13061" max="13301" width="9" style="837"/>
    <col min="13302" max="13302" width="18.75" style="837" bestFit="1" customWidth="1"/>
    <col min="13303" max="13303" width="13" style="837" bestFit="1" customWidth="1"/>
    <col min="13304" max="13304" width="14.375" style="837" customWidth="1"/>
    <col min="13305" max="13305" width="12" style="837" customWidth="1"/>
    <col min="13306" max="13306" width="12.125" style="837" customWidth="1"/>
    <col min="13307" max="13307" width="8.375" style="837" customWidth="1"/>
    <col min="13308" max="13308" width="8" style="837" customWidth="1"/>
    <col min="13309" max="13309" width="12.125" style="837" customWidth="1"/>
    <col min="13310" max="13311" width="11.125" style="837" customWidth="1"/>
    <col min="13312" max="13312" width="9.75" style="837" customWidth="1"/>
    <col min="13313" max="13313" width="10.75" style="837" bestFit="1" customWidth="1"/>
    <col min="13314" max="13314" width="12.125" style="837" bestFit="1" customWidth="1"/>
    <col min="13315" max="13315" width="10.125" style="837" customWidth="1"/>
    <col min="13316" max="13316" width="10.375" style="837" bestFit="1" customWidth="1"/>
    <col min="13317" max="13557" width="9" style="837"/>
    <col min="13558" max="13558" width="18.75" style="837" bestFit="1" customWidth="1"/>
    <col min="13559" max="13559" width="13" style="837" bestFit="1" customWidth="1"/>
    <col min="13560" max="13560" width="14.375" style="837" customWidth="1"/>
    <col min="13561" max="13561" width="12" style="837" customWidth="1"/>
    <col min="13562" max="13562" width="12.125" style="837" customWidth="1"/>
    <col min="13563" max="13563" width="8.375" style="837" customWidth="1"/>
    <col min="13564" max="13564" width="8" style="837" customWidth="1"/>
    <col min="13565" max="13565" width="12.125" style="837" customWidth="1"/>
    <col min="13566" max="13567" width="11.125" style="837" customWidth="1"/>
    <col min="13568" max="13568" width="9.75" style="837" customWidth="1"/>
    <col min="13569" max="13569" width="10.75" style="837" bestFit="1" customWidth="1"/>
    <col min="13570" max="13570" width="12.125" style="837" bestFit="1" customWidth="1"/>
    <col min="13571" max="13571" width="10.125" style="837" customWidth="1"/>
    <col min="13572" max="13572" width="10.375" style="837" bestFit="1" customWidth="1"/>
    <col min="13573" max="13813" width="9" style="837"/>
    <col min="13814" max="13814" width="18.75" style="837" bestFit="1" customWidth="1"/>
    <col min="13815" max="13815" width="13" style="837" bestFit="1" customWidth="1"/>
    <col min="13816" max="13816" width="14.375" style="837" customWidth="1"/>
    <col min="13817" max="13817" width="12" style="837" customWidth="1"/>
    <col min="13818" max="13818" width="12.125" style="837" customWidth="1"/>
    <col min="13819" max="13819" width="8.375" style="837" customWidth="1"/>
    <col min="13820" max="13820" width="8" style="837" customWidth="1"/>
    <col min="13821" max="13821" width="12.125" style="837" customWidth="1"/>
    <col min="13822" max="13823" width="11.125" style="837" customWidth="1"/>
    <col min="13824" max="13824" width="9.75" style="837" customWidth="1"/>
    <col min="13825" max="13825" width="10.75" style="837" bestFit="1" customWidth="1"/>
    <col min="13826" max="13826" width="12.125" style="837" bestFit="1" customWidth="1"/>
    <col min="13827" max="13827" width="10.125" style="837" customWidth="1"/>
    <col min="13828" max="13828" width="10.375" style="837" bestFit="1" customWidth="1"/>
    <col min="13829" max="14069" width="9" style="837"/>
    <col min="14070" max="14070" width="18.75" style="837" bestFit="1" customWidth="1"/>
    <col min="14071" max="14071" width="13" style="837" bestFit="1" customWidth="1"/>
    <col min="14072" max="14072" width="14.375" style="837" customWidth="1"/>
    <col min="14073" max="14073" width="12" style="837" customWidth="1"/>
    <col min="14074" max="14074" width="12.125" style="837" customWidth="1"/>
    <col min="14075" max="14075" width="8.375" style="837" customWidth="1"/>
    <col min="14076" max="14076" width="8" style="837" customWidth="1"/>
    <col min="14077" max="14077" width="12.125" style="837" customWidth="1"/>
    <col min="14078" max="14079" width="11.125" style="837" customWidth="1"/>
    <col min="14080" max="14080" width="9.75" style="837" customWidth="1"/>
    <col min="14081" max="14081" width="10.75" style="837" bestFit="1" customWidth="1"/>
    <col min="14082" max="14082" width="12.125" style="837" bestFit="1" customWidth="1"/>
    <col min="14083" max="14083" width="10.125" style="837" customWidth="1"/>
    <col min="14084" max="14084" width="10.375" style="837" bestFit="1" customWidth="1"/>
    <col min="14085" max="14325" width="9" style="837"/>
    <col min="14326" max="14326" width="18.75" style="837" bestFit="1" customWidth="1"/>
    <col min="14327" max="14327" width="13" style="837" bestFit="1" customWidth="1"/>
    <col min="14328" max="14328" width="14.375" style="837" customWidth="1"/>
    <col min="14329" max="14329" width="12" style="837" customWidth="1"/>
    <col min="14330" max="14330" width="12.125" style="837" customWidth="1"/>
    <col min="14331" max="14331" width="8.375" style="837" customWidth="1"/>
    <col min="14332" max="14332" width="8" style="837" customWidth="1"/>
    <col min="14333" max="14333" width="12.125" style="837" customWidth="1"/>
    <col min="14334" max="14335" width="11.125" style="837" customWidth="1"/>
    <col min="14336" max="14336" width="9.75" style="837" customWidth="1"/>
    <col min="14337" max="14337" width="10.75" style="837" bestFit="1" customWidth="1"/>
    <col min="14338" max="14338" width="12.125" style="837" bestFit="1" customWidth="1"/>
    <col min="14339" max="14339" width="10.125" style="837" customWidth="1"/>
    <col min="14340" max="14340" width="10.375" style="837" bestFit="1" customWidth="1"/>
    <col min="14341" max="14581" width="9" style="837"/>
    <col min="14582" max="14582" width="18.75" style="837" bestFit="1" customWidth="1"/>
    <col min="14583" max="14583" width="13" style="837" bestFit="1" customWidth="1"/>
    <col min="14584" max="14584" width="14.375" style="837" customWidth="1"/>
    <col min="14585" max="14585" width="12" style="837" customWidth="1"/>
    <col min="14586" max="14586" width="12.125" style="837" customWidth="1"/>
    <col min="14587" max="14587" width="8.375" style="837" customWidth="1"/>
    <col min="14588" max="14588" width="8" style="837" customWidth="1"/>
    <col min="14589" max="14589" width="12.125" style="837" customWidth="1"/>
    <col min="14590" max="14591" width="11.125" style="837" customWidth="1"/>
    <col min="14592" max="14592" width="9.75" style="837" customWidth="1"/>
    <col min="14593" max="14593" width="10.75" style="837" bestFit="1" customWidth="1"/>
    <col min="14594" max="14594" width="12.125" style="837" bestFit="1" customWidth="1"/>
    <col min="14595" max="14595" width="10.125" style="837" customWidth="1"/>
    <col min="14596" max="14596" width="10.375" style="837" bestFit="1" customWidth="1"/>
    <col min="14597" max="14837" width="9" style="837"/>
    <col min="14838" max="14838" width="18.75" style="837" bestFit="1" customWidth="1"/>
    <col min="14839" max="14839" width="13" style="837" bestFit="1" customWidth="1"/>
    <col min="14840" max="14840" width="14.375" style="837" customWidth="1"/>
    <col min="14841" max="14841" width="12" style="837" customWidth="1"/>
    <col min="14842" max="14842" width="12.125" style="837" customWidth="1"/>
    <col min="14843" max="14843" width="8.375" style="837" customWidth="1"/>
    <col min="14844" max="14844" width="8" style="837" customWidth="1"/>
    <col min="14845" max="14845" width="12.125" style="837" customWidth="1"/>
    <col min="14846" max="14847" width="11.125" style="837" customWidth="1"/>
    <col min="14848" max="14848" width="9.75" style="837" customWidth="1"/>
    <col min="14849" max="14849" width="10.75" style="837" bestFit="1" customWidth="1"/>
    <col min="14850" max="14850" width="12.125" style="837" bestFit="1" customWidth="1"/>
    <col min="14851" max="14851" width="10.125" style="837" customWidth="1"/>
    <col min="14852" max="14852" width="10.375" style="837" bestFit="1" customWidth="1"/>
    <col min="14853" max="15093" width="9" style="837"/>
    <col min="15094" max="15094" width="18.75" style="837" bestFit="1" customWidth="1"/>
    <col min="15095" max="15095" width="13" style="837" bestFit="1" customWidth="1"/>
    <col min="15096" max="15096" width="14.375" style="837" customWidth="1"/>
    <col min="15097" max="15097" width="12" style="837" customWidth="1"/>
    <col min="15098" max="15098" width="12.125" style="837" customWidth="1"/>
    <col min="15099" max="15099" width="8.375" style="837" customWidth="1"/>
    <col min="15100" max="15100" width="8" style="837" customWidth="1"/>
    <col min="15101" max="15101" width="12.125" style="837" customWidth="1"/>
    <col min="15102" max="15103" width="11.125" style="837" customWidth="1"/>
    <col min="15104" max="15104" width="9.75" style="837" customWidth="1"/>
    <col min="15105" max="15105" width="10.75" style="837" bestFit="1" customWidth="1"/>
    <col min="15106" max="15106" width="12.125" style="837" bestFit="1" customWidth="1"/>
    <col min="15107" max="15107" width="10.125" style="837" customWidth="1"/>
    <col min="15108" max="15108" width="10.375" style="837" bestFit="1" customWidth="1"/>
    <col min="15109" max="15349" width="9" style="837"/>
    <col min="15350" max="15350" width="18.75" style="837" bestFit="1" customWidth="1"/>
    <col min="15351" max="15351" width="13" style="837" bestFit="1" customWidth="1"/>
    <col min="15352" max="15352" width="14.375" style="837" customWidth="1"/>
    <col min="15353" max="15353" width="12" style="837" customWidth="1"/>
    <col min="15354" max="15354" width="12.125" style="837" customWidth="1"/>
    <col min="15355" max="15355" width="8.375" style="837" customWidth="1"/>
    <col min="15356" max="15356" width="8" style="837" customWidth="1"/>
    <col min="15357" max="15357" width="12.125" style="837" customWidth="1"/>
    <col min="15358" max="15359" width="11.125" style="837" customWidth="1"/>
    <col min="15360" max="15360" width="9.75" style="837" customWidth="1"/>
    <col min="15361" max="15361" width="10.75" style="837" bestFit="1" customWidth="1"/>
    <col min="15362" max="15362" width="12.125" style="837" bestFit="1" customWidth="1"/>
    <col min="15363" max="15363" width="10.125" style="837" customWidth="1"/>
    <col min="15364" max="15364" width="10.375" style="837" bestFit="1" customWidth="1"/>
    <col min="15365" max="15605" width="9" style="837"/>
    <col min="15606" max="15606" width="18.75" style="837" bestFit="1" customWidth="1"/>
    <col min="15607" max="15607" width="13" style="837" bestFit="1" customWidth="1"/>
    <col min="15608" max="15608" width="14.375" style="837" customWidth="1"/>
    <col min="15609" max="15609" width="12" style="837" customWidth="1"/>
    <col min="15610" max="15610" width="12.125" style="837" customWidth="1"/>
    <col min="15611" max="15611" width="8.375" style="837" customWidth="1"/>
    <col min="15612" max="15612" width="8" style="837" customWidth="1"/>
    <col min="15613" max="15613" width="12.125" style="837" customWidth="1"/>
    <col min="15614" max="15615" width="11.125" style="837" customWidth="1"/>
    <col min="15616" max="15616" width="9.75" style="837" customWidth="1"/>
    <col min="15617" max="15617" width="10.75" style="837" bestFit="1" customWidth="1"/>
    <col min="15618" max="15618" width="12.125" style="837" bestFit="1" customWidth="1"/>
    <col min="15619" max="15619" width="10.125" style="837" customWidth="1"/>
    <col min="15620" max="15620" width="10.375" style="837" bestFit="1" customWidth="1"/>
    <col min="15621" max="15861" width="9" style="837"/>
    <col min="15862" max="15862" width="18.75" style="837" bestFit="1" customWidth="1"/>
    <col min="15863" max="15863" width="13" style="837" bestFit="1" customWidth="1"/>
    <col min="15864" max="15864" width="14.375" style="837" customWidth="1"/>
    <col min="15865" max="15865" width="12" style="837" customWidth="1"/>
    <col min="15866" max="15866" width="12.125" style="837" customWidth="1"/>
    <col min="15867" max="15867" width="8.375" style="837" customWidth="1"/>
    <col min="15868" max="15868" width="8" style="837" customWidth="1"/>
    <col min="15869" max="15869" width="12.125" style="837" customWidth="1"/>
    <col min="15870" max="15871" width="11.125" style="837" customWidth="1"/>
    <col min="15872" max="15872" width="9.75" style="837" customWidth="1"/>
    <col min="15873" max="15873" width="10.75" style="837" bestFit="1" customWidth="1"/>
    <col min="15874" max="15874" width="12.125" style="837" bestFit="1" customWidth="1"/>
    <col min="15875" max="15875" width="10.125" style="837" customWidth="1"/>
    <col min="15876" max="15876" width="10.375" style="837" bestFit="1" customWidth="1"/>
    <col min="15877" max="16117" width="9" style="837"/>
    <col min="16118" max="16118" width="18.75" style="837" bestFit="1" customWidth="1"/>
    <col min="16119" max="16119" width="13" style="837" bestFit="1" customWidth="1"/>
    <col min="16120" max="16120" width="14.375" style="837" customWidth="1"/>
    <col min="16121" max="16121" width="12" style="837" customWidth="1"/>
    <col min="16122" max="16122" width="12.125" style="837" customWidth="1"/>
    <col min="16123" max="16123" width="8.375" style="837" customWidth="1"/>
    <col min="16124" max="16124" width="8" style="837" customWidth="1"/>
    <col min="16125" max="16125" width="12.125" style="837" customWidth="1"/>
    <col min="16126" max="16127" width="11.125" style="837" customWidth="1"/>
    <col min="16128" max="16128" width="9.75" style="837" customWidth="1"/>
    <col min="16129" max="16129" width="10.75" style="837" bestFit="1" customWidth="1"/>
    <col min="16130" max="16130" width="12.125" style="837" bestFit="1" customWidth="1"/>
    <col min="16131" max="16131" width="10.125" style="837" customWidth="1"/>
    <col min="16132" max="16132" width="10.375" style="837" bestFit="1" customWidth="1"/>
    <col min="16133" max="16384" width="9" style="837"/>
  </cols>
  <sheetData>
    <row r="1" spans="1:415" s="44" customFormat="1" ht="15.75">
      <c r="A1" s="43"/>
      <c r="V1" s="221"/>
    </row>
    <row r="2" spans="1:415" s="46" customFormat="1" ht="15">
      <c r="C2" s="44"/>
      <c r="D2" s="44"/>
      <c r="F2" s="44"/>
      <c r="G2" s="44"/>
      <c r="H2" s="44"/>
      <c r="I2" s="44"/>
      <c r="J2" s="44"/>
      <c r="L2" s="44"/>
      <c r="M2" s="44"/>
      <c r="N2" s="44"/>
      <c r="O2" s="44"/>
      <c r="P2" s="44"/>
      <c r="Q2" s="44"/>
      <c r="R2" s="44"/>
      <c r="V2" s="767"/>
    </row>
    <row r="3" spans="1:415" s="46" customFormat="1" ht="15.75">
      <c r="A3" s="1635" t="s">
        <v>87</v>
      </c>
      <c r="B3" s="1635"/>
      <c r="C3" s="1635"/>
      <c r="D3" s="1635"/>
      <c r="E3" s="1635"/>
      <c r="F3" s="1635"/>
      <c r="G3" s="1635"/>
      <c r="H3" s="1635"/>
      <c r="I3" s="1635"/>
      <c r="J3" s="1635"/>
      <c r="K3" s="1635"/>
      <c r="L3" s="1635"/>
      <c r="M3" s="1635"/>
      <c r="N3" s="1635"/>
      <c r="O3" s="1635"/>
      <c r="P3" s="1635"/>
      <c r="Q3" s="1635"/>
      <c r="R3" s="1635"/>
      <c r="S3" s="43"/>
      <c r="T3" s="43"/>
      <c r="U3" s="43"/>
      <c r="V3" s="768"/>
      <c r="W3" s="43"/>
      <c r="X3" s="43"/>
    </row>
    <row r="4" spans="1:415" s="46" customFormat="1" ht="15.75">
      <c r="A4" s="1635" t="s">
        <v>88</v>
      </c>
      <c r="B4" s="1635"/>
      <c r="C4" s="1635"/>
      <c r="D4" s="1635"/>
      <c r="E4" s="1635"/>
      <c r="F4" s="1635"/>
      <c r="G4" s="1635"/>
      <c r="H4" s="1635"/>
      <c r="I4" s="1635"/>
      <c r="J4" s="1635"/>
      <c r="K4" s="1635"/>
      <c r="L4" s="1635"/>
      <c r="M4" s="1635"/>
      <c r="N4" s="1635"/>
      <c r="O4" s="1635"/>
      <c r="P4" s="1635"/>
      <c r="Q4" s="1635"/>
      <c r="R4" s="1635"/>
      <c r="S4" s="43"/>
      <c r="T4" s="43"/>
      <c r="U4" s="43"/>
      <c r="V4" s="768"/>
      <c r="W4" s="43"/>
      <c r="X4" s="43"/>
    </row>
    <row r="5" spans="1:415" s="46" customFormat="1" ht="15.75">
      <c r="A5" s="1634" t="s">
        <v>1651</v>
      </c>
      <c r="B5" s="1634"/>
      <c r="C5" s="1634"/>
      <c r="D5" s="1634"/>
      <c r="E5" s="1634"/>
      <c r="F5" s="1634"/>
      <c r="G5" s="1634"/>
      <c r="H5" s="1634"/>
      <c r="I5" s="1634"/>
      <c r="J5" s="1634"/>
      <c r="K5" s="1634"/>
      <c r="L5" s="1634"/>
      <c r="M5" s="1634"/>
      <c r="N5" s="1634"/>
      <c r="O5" s="1634"/>
      <c r="P5" s="1634"/>
      <c r="Q5" s="1634"/>
      <c r="R5" s="1634"/>
      <c r="V5" s="767"/>
    </row>
    <row r="6" spans="1:415" s="46" customFormat="1" ht="15.75">
      <c r="S6" s="43"/>
      <c r="T6" s="43"/>
      <c r="U6" s="43"/>
      <c r="V6" s="768"/>
      <c r="W6" s="43"/>
      <c r="X6" s="43"/>
    </row>
    <row r="7" spans="1:415" s="1526" customFormat="1" ht="15.75">
      <c r="A7" s="1635" t="s">
        <v>1652</v>
      </c>
      <c r="B7" s="1635"/>
      <c r="C7" s="1635"/>
      <c r="D7" s="1635"/>
      <c r="E7" s="1635"/>
      <c r="F7" s="1635"/>
      <c r="G7" s="1635"/>
      <c r="H7" s="1635"/>
      <c r="I7" s="1635"/>
      <c r="J7" s="1635"/>
      <c r="K7" s="1635"/>
      <c r="L7" s="1635"/>
      <c r="M7" s="1635"/>
      <c r="N7" s="1635"/>
      <c r="O7" s="1635"/>
      <c r="P7" s="1635"/>
      <c r="Q7" s="1635"/>
      <c r="R7" s="1635"/>
      <c r="S7" s="43"/>
      <c r="T7" s="43"/>
      <c r="U7" s="43"/>
      <c r="V7" s="768"/>
      <c r="W7" s="43"/>
      <c r="X7" s="43"/>
    </row>
    <row r="8" spans="1:415" s="1526" customFormat="1" ht="15.75">
      <c r="A8" s="1635" t="s">
        <v>78</v>
      </c>
      <c r="B8" s="1635"/>
      <c r="C8" s="1635"/>
      <c r="D8" s="1635"/>
      <c r="E8" s="1635"/>
      <c r="F8" s="1635"/>
      <c r="G8" s="1635"/>
      <c r="H8" s="1635"/>
      <c r="I8" s="1635"/>
      <c r="J8" s="1635"/>
      <c r="K8" s="1635"/>
      <c r="L8" s="1635"/>
      <c r="M8" s="1635"/>
      <c r="N8" s="1635"/>
      <c r="O8" s="1635"/>
      <c r="P8" s="1635"/>
      <c r="Q8" s="1635"/>
      <c r="R8" s="1635"/>
      <c r="S8" s="47"/>
      <c r="T8" s="47"/>
      <c r="U8" s="835"/>
      <c r="V8" s="767"/>
      <c r="W8" s="47"/>
      <c r="X8" s="47"/>
      <c r="Y8" s="47"/>
    </row>
    <row r="9" spans="1:415" s="836" customFormat="1" ht="14.25">
      <c r="A9" s="1526"/>
      <c r="B9" s="1527"/>
      <c r="C9" s="47"/>
      <c r="D9" s="47"/>
      <c r="E9" s="48"/>
      <c r="F9" s="47"/>
      <c r="G9" s="47"/>
      <c r="H9" s="47"/>
      <c r="I9" s="47"/>
      <c r="J9" s="47"/>
      <c r="K9" s="48"/>
      <c r="L9" s="47"/>
      <c r="M9" s="47"/>
      <c r="N9" s="47"/>
      <c r="O9" s="47"/>
      <c r="P9" s="47"/>
      <c r="Q9" s="47"/>
      <c r="R9" s="47"/>
      <c r="U9" s="835"/>
      <c r="V9" s="835"/>
    </row>
    <row r="10" spans="1:415" ht="14.25">
      <c r="A10" s="1528" t="s">
        <v>335</v>
      </c>
      <c r="B10" s="1528" t="s">
        <v>336</v>
      </c>
      <c r="C10" s="1528"/>
      <c r="D10" s="1528" t="s">
        <v>337</v>
      </c>
      <c r="E10" s="1529"/>
      <c r="F10" s="1528" t="s">
        <v>260</v>
      </c>
      <c r="G10" s="1528"/>
      <c r="H10" s="1528" t="s">
        <v>142</v>
      </c>
      <c r="I10" s="1528"/>
      <c r="J10" s="1528" t="s">
        <v>143</v>
      </c>
      <c r="K10" s="1528"/>
      <c r="L10" s="1528" t="s">
        <v>207</v>
      </c>
      <c r="M10" s="1528"/>
      <c r="N10" s="1528" t="s">
        <v>208</v>
      </c>
      <c r="O10" s="1528"/>
      <c r="P10" s="1528" t="s">
        <v>650</v>
      </c>
      <c r="Q10" s="1528"/>
      <c r="R10" s="1528" t="s">
        <v>651</v>
      </c>
      <c r="U10" s="835"/>
      <c r="V10" s="835"/>
    </row>
    <row r="11" spans="1:415" s="9" customFormat="1" ht="21" customHeight="1">
      <c r="A11" s="837"/>
      <c r="B11" s="837"/>
      <c r="C11" s="837"/>
      <c r="D11" s="838"/>
      <c r="E11" s="838"/>
      <c r="F11" s="838"/>
      <c r="G11" s="838"/>
      <c r="H11" s="838"/>
      <c r="I11" s="838"/>
      <c r="J11" s="838"/>
      <c r="K11" s="838"/>
      <c r="L11" s="838"/>
      <c r="M11" s="838"/>
      <c r="N11" s="838"/>
      <c r="O11" s="838"/>
      <c r="P11" s="838"/>
      <c r="Q11" s="838"/>
      <c r="R11" s="838"/>
      <c r="S11" s="49"/>
      <c r="T11" s="49"/>
      <c r="U11" s="835"/>
      <c r="V11" s="835"/>
    </row>
    <row r="12" spans="1:415" s="53" customFormat="1" ht="21" customHeight="1">
      <c r="A12" s="9"/>
      <c r="B12" s="50" t="s">
        <v>1539</v>
      </c>
      <c r="C12" s="50"/>
      <c r="D12" s="51"/>
      <c r="E12" s="51"/>
      <c r="F12" s="1158" t="s">
        <v>1653</v>
      </c>
      <c r="G12" s="839"/>
      <c r="H12" s="1158" t="s">
        <v>1654</v>
      </c>
      <c r="I12" s="839"/>
      <c r="J12" s="1158" t="s">
        <v>1655</v>
      </c>
      <c r="K12" s="1158"/>
      <c r="L12" s="1158" t="s">
        <v>1656</v>
      </c>
      <c r="M12" s="1158"/>
      <c r="N12" s="1158" t="s">
        <v>1657</v>
      </c>
      <c r="O12" s="1158"/>
      <c r="P12" s="1158" t="s">
        <v>1658</v>
      </c>
      <c r="Q12" s="1158"/>
      <c r="R12" s="840" t="s">
        <v>539</v>
      </c>
      <c r="U12" s="835"/>
      <c r="V12" s="835"/>
    </row>
    <row r="13" spans="1:415" s="53" customFormat="1" ht="21" customHeight="1" thickBot="1">
      <c r="B13" s="54" t="s">
        <v>1659</v>
      </c>
      <c r="C13" s="50"/>
      <c r="D13" s="54" t="s">
        <v>1011</v>
      </c>
      <c r="E13" s="51"/>
      <c r="F13" s="841" t="s">
        <v>624</v>
      </c>
      <c r="G13" s="839"/>
      <c r="H13" s="841" t="s">
        <v>624</v>
      </c>
      <c r="I13" s="839"/>
      <c r="J13" s="841" t="s">
        <v>624</v>
      </c>
      <c r="K13" s="1158"/>
      <c r="L13" s="842" t="s">
        <v>628</v>
      </c>
      <c r="M13" s="1158"/>
      <c r="N13" s="842" t="s">
        <v>628</v>
      </c>
      <c r="O13" s="1158"/>
      <c r="P13" s="842" t="s">
        <v>628</v>
      </c>
      <c r="Q13" s="1158"/>
      <c r="R13" s="1530" t="s">
        <v>986</v>
      </c>
      <c r="S13" s="44"/>
      <c r="T13" s="44"/>
      <c r="U13" s="44"/>
      <c r="V13" s="221"/>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c r="BC13" s="44"/>
      <c r="BD13" s="44"/>
      <c r="BE13" s="44"/>
      <c r="BF13" s="44"/>
      <c r="BG13" s="44"/>
      <c r="BH13" s="44"/>
      <c r="BI13" s="44"/>
      <c r="BJ13" s="44"/>
      <c r="BK13" s="44"/>
      <c r="BL13" s="44"/>
      <c r="BM13" s="44"/>
      <c r="BN13" s="44"/>
      <c r="BO13" s="44"/>
      <c r="BP13" s="44"/>
      <c r="BQ13" s="44"/>
      <c r="BR13" s="44"/>
      <c r="BS13" s="44"/>
      <c r="BT13" s="44"/>
      <c r="BU13" s="44"/>
      <c r="BV13" s="44"/>
      <c r="BW13" s="44"/>
      <c r="BX13" s="44"/>
      <c r="BY13" s="44"/>
      <c r="BZ13" s="44"/>
      <c r="CA13" s="44"/>
      <c r="CB13" s="44"/>
      <c r="CC13" s="44"/>
      <c r="CD13" s="44"/>
      <c r="CE13" s="44"/>
      <c r="CF13" s="44"/>
      <c r="CG13" s="44"/>
      <c r="CH13" s="44"/>
      <c r="CI13" s="44"/>
      <c r="CJ13" s="44"/>
      <c r="CK13" s="44"/>
      <c r="CL13" s="44"/>
      <c r="CM13" s="44"/>
      <c r="CN13" s="44"/>
      <c r="CO13" s="44"/>
      <c r="CP13" s="44"/>
      <c r="CQ13" s="44"/>
      <c r="CR13" s="44"/>
      <c r="CS13" s="44"/>
      <c r="CT13" s="44"/>
      <c r="CU13" s="44"/>
      <c r="CV13" s="44"/>
      <c r="CW13" s="44"/>
      <c r="CX13" s="44"/>
      <c r="CY13" s="44"/>
      <c r="CZ13" s="44"/>
      <c r="DA13" s="44"/>
      <c r="DB13" s="44"/>
      <c r="DC13" s="44"/>
      <c r="DD13" s="44"/>
      <c r="DE13" s="44"/>
      <c r="DF13" s="44"/>
      <c r="DG13" s="44"/>
      <c r="DH13" s="44"/>
      <c r="DI13" s="44"/>
      <c r="DJ13" s="44"/>
      <c r="DK13" s="44"/>
      <c r="DL13" s="44"/>
      <c r="DM13" s="44"/>
      <c r="DN13" s="44"/>
      <c r="DO13" s="44"/>
      <c r="DP13" s="44"/>
      <c r="DQ13" s="44"/>
      <c r="DR13" s="44"/>
      <c r="DS13" s="44"/>
      <c r="DT13" s="44"/>
      <c r="DU13" s="44"/>
      <c r="DV13" s="44"/>
      <c r="DW13" s="44"/>
      <c r="DX13" s="44"/>
      <c r="DY13" s="44"/>
      <c r="DZ13" s="44"/>
      <c r="EA13" s="44"/>
      <c r="EB13" s="44"/>
      <c r="EC13" s="44"/>
      <c r="ED13" s="44"/>
      <c r="EE13" s="44"/>
      <c r="EF13" s="44"/>
      <c r="EG13" s="44"/>
      <c r="EH13" s="44"/>
      <c r="EI13" s="44"/>
      <c r="EJ13" s="44"/>
      <c r="EK13" s="44"/>
      <c r="EL13" s="44"/>
      <c r="EM13" s="44"/>
      <c r="EN13" s="44"/>
      <c r="EO13" s="44"/>
      <c r="EP13" s="44"/>
      <c r="EQ13" s="44"/>
      <c r="ER13" s="44"/>
      <c r="ES13" s="44"/>
      <c r="ET13" s="44"/>
      <c r="EU13" s="44"/>
      <c r="EV13" s="44"/>
      <c r="EW13" s="44"/>
      <c r="EX13" s="44"/>
      <c r="EY13" s="44"/>
      <c r="EZ13" s="44"/>
      <c r="FA13" s="44"/>
      <c r="FB13" s="44"/>
      <c r="FC13" s="44"/>
      <c r="FD13" s="44"/>
      <c r="FE13" s="44"/>
      <c r="FF13" s="44"/>
      <c r="FG13" s="44"/>
      <c r="FH13" s="44"/>
      <c r="FI13" s="44"/>
      <c r="FJ13" s="44"/>
      <c r="FK13" s="44"/>
      <c r="FL13" s="44"/>
      <c r="FM13" s="44"/>
      <c r="FN13" s="44"/>
      <c r="FO13" s="44"/>
      <c r="FP13" s="44"/>
      <c r="FQ13" s="44"/>
      <c r="FR13" s="44"/>
      <c r="FS13" s="44"/>
      <c r="FT13" s="44"/>
      <c r="FU13" s="44"/>
      <c r="FV13" s="44"/>
      <c r="FW13" s="44"/>
      <c r="FX13" s="44"/>
      <c r="FY13" s="44"/>
      <c r="FZ13" s="44"/>
      <c r="GA13" s="44"/>
      <c r="GB13" s="44"/>
      <c r="GC13" s="44"/>
      <c r="GD13" s="44"/>
      <c r="GE13" s="44"/>
      <c r="GF13" s="44"/>
      <c r="GG13" s="44"/>
      <c r="GH13" s="44"/>
      <c r="GI13" s="44"/>
      <c r="GJ13" s="44"/>
      <c r="GK13" s="44"/>
      <c r="GL13" s="44"/>
      <c r="GM13" s="44"/>
      <c r="GN13" s="44"/>
      <c r="GO13" s="44"/>
      <c r="GP13" s="44"/>
      <c r="GQ13" s="44"/>
      <c r="GR13" s="44"/>
      <c r="GS13" s="44"/>
      <c r="GT13" s="44"/>
      <c r="GU13" s="44"/>
      <c r="GV13" s="44"/>
      <c r="GW13" s="44"/>
      <c r="GX13" s="44"/>
      <c r="GY13" s="44"/>
      <c r="GZ13" s="44"/>
      <c r="HA13" s="44"/>
      <c r="HB13" s="44"/>
      <c r="HC13" s="44"/>
      <c r="HD13" s="44"/>
      <c r="HE13" s="44"/>
      <c r="HF13" s="44"/>
      <c r="HG13" s="44"/>
      <c r="HH13" s="44"/>
      <c r="HI13" s="44"/>
      <c r="HJ13" s="44"/>
      <c r="HK13" s="44"/>
      <c r="HL13" s="44"/>
      <c r="HM13" s="44"/>
      <c r="HN13" s="44"/>
      <c r="HO13" s="44"/>
      <c r="HP13" s="44"/>
      <c r="HQ13" s="44"/>
      <c r="HR13" s="44"/>
      <c r="HS13" s="44"/>
      <c r="HT13" s="44"/>
      <c r="HU13" s="44"/>
      <c r="HV13" s="44"/>
      <c r="HW13" s="44"/>
      <c r="HX13" s="44"/>
      <c r="HY13" s="44"/>
      <c r="HZ13" s="44"/>
      <c r="IA13" s="44"/>
      <c r="IB13" s="44"/>
      <c r="IC13" s="44"/>
      <c r="ID13" s="44"/>
      <c r="IE13" s="44"/>
      <c r="IF13" s="44"/>
      <c r="IG13" s="44"/>
      <c r="IH13" s="44"/>
      <c r="II13" s="44"/>
      <c r="IJ13" s="44"/>
      <c r="IK13" s="44"/>
      <c r="IL13" s="44"/>
      <c r="IM13" s="44"/>
      <c r="IN13" s="44"/>
      <c r="IO13" s="44"/>
      <c r="IP13" s="44"/>
      <c r="IQ13" s="44"/>
      <c r="IR13" s="44"/>
      <c r="IS13" s="44"/>
      <c r="IT13" s="44"/>
      <c r="IU13" s="44"/>
      <c r="IV13" s="44"/>
      <c r="IW13" s="44"/>
      <c r="IX13" s="44"/>
      <c r="IY13" s="44"/>
      <c r="IZ13" s="44"/>
      <c r="JA13" s="44"/>
      <c r="JB13" s="44"/>
      <c r="JC13" s="44"/>
      <c r="JD13" s="44"/>
      <c r="JE13" s="44"/>
      <c r="JF13" s="44"/>
      <c r="JG13" s="44"/>
      <c r="JH13" s="44"/>
      <c r="JI13" s="44"/>
      <c r="JJ13" s="44"/>
      <c r="JK13" s="44"/>
      <c r="JL13" s="44"/>
      <c r="JM13" s="44"/>
      <c r="JN13" s="44"/>
      <c r="JO13" s="44"/>
      <c r="JP13" s="44"/>
      <c r="JQ13" s="44"/>
      <c r="JR13" s="44"/>
      <c r="JS13" s="44"/>
      <c r="JT13" s="44"/>
      <c r="JU13" s="44"/>
      <c r="JV13" s="44"/>
      <c r="JW13" s="44"/>
      <c r="JX13" s="44"/>
      <c r="JY13" s="44"/>
      <c r="JZ13" s="44"/>
      <c r="KA13" s="44"/>
      <c r="KB13" s="44"/>
      <c r="KC13" s="44"/>
      <c r="KD13" s="44"/>
      <c r="KE13" s="44"/>
      <c r="KF13" s="44"/>
      <c r="KG13" s="44"/>
      <c r="KH13" s="44"/>
      <c r="KI13" s="44"/>
      <c r="KJ13" s="44"/>
      <c r="KK13" s="44"/>
      <c r="KL13" s="44"/>
      <c r="KM13" s="44"/>
      <c r="KN13" s="44"/>
      <c r="KO13" s="44"/>
      <c r="KP13" s="44"/>
      <c r="KQ13" s="44"/>
      <c r="KR13" s="44"/>
      <c r="KS13" s="44"/>
      <c r="KT13" s="44"/>
      <c r="KU13" s="44"/>
      <c r="KV13" s="44"/>
      <c r="KW13" s="44"/>
      <c r="KX13" s="44"/>
      <c r="KY13" s="44"/>
      <c r="KZ13" s="44"/>
      <c r="LA13" s="44"/>
      <c r="LB13" s="44"/>
      <c r="LC13" s="44"/>
      <c r="LD13" s="44"/>
      <c r="LE13" s="44"/>
      <c r="LF13" s="44"/>
      <c r="LG13" s="44"/>
      <c r="LH13" s="44"/>
      <c r="LI13" s="44"/>
      <c r="LJ13" s="44"/>
      <c r="LK13" s="44"/>
      <c r="LL13" s="44"/>
      <c r="LM13" s="44"/>
      <c r="LN13" s="44"/>
      <c r="LO13" s="44"/>
      <c r="LP13" s="44"/>
      <c r="LQ13" s="44"/>
      <c r="LR13" s="44"/>
      <c r="LS13" s="44"/>
      <c r="LT13" s="44"/>
      <c r="LU13" s="44"/>
      <c r="LV13" s="44"/>
      <c r="LW13" s="44"/>
      <c r="LX13" s="44"/>
      <c r="LY13" s="44"/>
      <c r="LZ13" s="44"/>
      <c r="MA13" s="44"/>
      <c r="MB13" s="44"/>
      <c r="MC13" s="44"/>
      <c r="MD13" s="44"/>
      <c r="ME13" s="44"/>
      <c r="MF13" s="44"/>
      <c r="MG13" s="44"/>
      <c r="MH13" s="44"/>
      <c r="MI13" s="44"/>
      <c r="MJ13" s="44"/>
      <c r="MK13" s="44"/>
      <c r="ML13" s="44"/>
      <c r="MM13" s="44"/>
      <c r="MN13" s="44"/>
      <c r="MO13" s="44"/>
      <c r="MP13" s="44"/>
      <c r="MQ13" s="44"/>
      <c r="MR13" s="44"/>
      <c r="MS13" s="44"/>
      <c r="MT13" s="44"/>
      <c r="MU13" s="44"/>
      <c r="MV13" s="44"/>
      <c r="MW13" s="44"/>
      <c r="MX13" s="44"/>
      <c r="MY13" s="44"/>
      <c r="MZ13" s="44"/>
      <c r="NA13" s="44"/>
      <c r="NB13" s="44"/>
      <c r="NC13" s="44"/>
      <c r="ND13" s="44"/>
      <c r="NE13" s="44"/>
      <c r="NF13" s="44"/>
      <c r="NG13" s="44"/>
      <c r="NH13" s="44"/>
      <c r="NI13" s="44"/>
      <c r="NJ13" s="44"/>
      <c r="NK13" s="44"/>
      <c r="NL13" s="44"/>
      <c r="NM13" s="44"/>
      <c r="NN13" s="44"/>
      <c r="NO13" s="44"/>
      <c r="NP13" s="44"/>
      <c r="NQ13" s="44"/>
      <c r="NR13" s="44"/>
      <c r="NS13" s="44"/>
      <c r="NT13" s="44"/>
      <c r="NU13" s="44"/>
      <c r="NV13" s="44"/>
      <c r="NW13" s="44"/>
      <c r="NX13" s="44"/>
      <c r="NY13" s="44"/>
      <c r="NZ13" s="44"/>
      <c r="OA13" s="44"/>
      <c r="OB13" s="44"/>
      <c r="OC13" s="44"/>
      <c r="OD13" s="44"/>
      <c r="OE13" s="44"/>
      <c r="OF13" s="44"/>
      <c r="OG13" s="44"/>
      <c r="OH13" s="44"/>
      <c r="OI13" s="44"/>
      <c r="OJ13" s="44"/>
      <c r="OK13" s="44"/>
      <c r="OL13" s="44"/>
      <c r="OM13" s="44"/>
      <c r="ON13" s="44"/>
      <c r="OO13" s="44"/>
      <c r="OP13" s="44"/>
      <c r="OQ13" s="44"/>
      <c r="OR13" s="44"/>
      <c r="OS13" s="44"/>
      <c r="OT13" s="44"/>
      <c r="OU13" s="44"/>
      <c r="OV13" s="44"/>
      <c r="OW13" s="44"/>
      <c r="OX13" s="44"/>
      <c r="OY13" s="44"/>
    </row>
    <row r="14" spans="1:415" s="53" customFormat="1" ht="15.75">
      <c r="A14" s="53" t="s">
        <v>147</v>
      </c>
      <c r="B14" s="55" t="s">
        <v>1660</v>
      </c>
      <c r="C14" s="50"/>
      <c r="D14" s="56" t="s">
        <v>386</v>
      </c>
      <c r="E14" s="51"/>
      <c r="F14" s="1531"/>
      <c r="G14" s="1532"/>
      <c r="H14" s="1531"/>
      <c r="I14" s="1532"/>
      <c r="J14" s="1531"/>
      <c r="K14" s="1158"/>
      <c r="L14" s="773"/>
      <c r="M14" s="774"/>
      <c r="N14" s="773"/>
      <c r="O14" s="774"/>
      <c r="P14" s="773"/>
      <c r="Q14" s="1158"/>
      <c r="R14" s="203">
        <f>L14/3+N14/3+P14/3</f>
        <v>0</v>
      </c>
      <c r="S14" s="44"/>
      <c r="T14" s="537"/>
      <c r="U14" s="44"/>
      <c r="V14" s="221"/>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c r="BS14" s="44"/>
      <c r="BT14" s="44"/>
      <c r="BU14" s="44"/>
      <c r="BV14" s="44"/>
      <c r="BW14" s="44"/>
      <c r="BX14" s="44"/>
      <c r="BY14" s="44"/>
      <c r="BZ14" s="44"/>
      <c r="CA14" s="44"/>
      <c r="CB14" s="44"/>
      <c r="CC14" s="44"/>
      <c r="CD14" s="44"/>
      <c r="CE14" s="44"/>
      <c r="CF14" s="44"/>
      <c r="CG14" s="44"/>
      <c r="CH14" s="44"/>
      <c r="CI14" s="44"/>
      <c r="CJ14" s="44"/>
      <c r="CK14" s="44"/>
      <c r="CL14" s="44"/>
      <c r="CM14" s="44"/>
      <c r="CN14" s="44"/>
      <c r="CO14" s="44"/>
      <c r="CP14" s="44"/>
      <c r="CQ14" s="44"/>
      <c r="CR14" s="44"/>
      <c r="CS14" s="44"/>
      <c r="CT14" s="44"/>
      <c r="CU14" s="44"/>
      <c r="CV14" s="44"/>
      <c r="CW14" s="44"/>
      <c r="CX14" s="44"/>
      <c r="CY14" s="44"/>
      <c r="CZ14" s="44"/>
      <c r="DA14" s="44"/>
      <c r="DB14" s="44"/>
      <c r="DC14" s="44"/>
      <c r="DD14" s="44"/>
      <c r="DE14" s="44"/>
      <c r="DF14" s="44"/>
      <c r="DG14" s="44"/>
      <c r="DH14" s="44"/>
      <c r="DI14" s="44"/>
      <c r="DJ14" s="44"/>
      <c r="DK14" s="44"/>
      <c r="DL14" s="44"/>
      <c r="DM14" s="44"/>
      <c r="DN14" s="44"/>
      <c r="DO14" s="44"/>
      <c r="DP14" s="44"/>
      <c r="DQ14" s="44"/>
      <c r="DR14" s="44"/>
      <c r="DS14" s="44"/>
      <c r="DT14" s="44"/>
      <c r="DU14" s="44"/>
      <c r="DV14" s="44"/>
      <c r="DW14" s="44"/>
      <c r="DX14" s="44"/>
      <c r="DY14" s="44"/>
      <c r="DZ14" s="44"/>
      <c r="EA14" s="44"/>
      <c r="EB14" s="44"/>
      <c r="EC14" s="44"/>
      <c r="ED14" s="44"/>
      <c r="EE14" s="44"/>
      <c r="EF14" s="44"/>
      <c r="EG14" s="44"/>
      <c r="EH14" s="44"/>
      <c r="EI14" s="44"/>
      <c r="EJ14" s="44"/>
      <c r="EK14" s="44"/>
      <c r="EL14" s="44"/>
      <c r="EM14" s="44"/>
      <c r="EN14" s="44"/>
      <c r="EO14" s="44"/>
      <c r="EP14" s="44"/>
      <c r="EQ14" s="44"/>
      <c r="ER14" s="44"/>
      <c r="ES14" s="44"/>
      <c r="ET14" s="44"/>
      <c r="EU14" s="44"/>
      <c r="EV14" s="44"/>
      <c r="EW14" s="44"/>
      <c r="EX14" s="44"/>
      <c r="EY14" s="44"/>
      <c r="EZ14" s="44"/>
      <c r="FA14" s="44"/>
      <c r="FB14" s="44"/>
      <c r="FC14" s="44"/>
      <c r="FD14" s="44"/>
      <c r="FE14" s="44"/>
      <c r="FF14" s="44"/>
      <c r="FG14" s="44"/>
      <c r="FH14" s="44"/>
      <c r="FI14" s="44"/>
      <c r="FJ14" s="44"/>
      <c r="FK14" s="44"/>
      <c r="FL14" s="44"/>
      <c r="FM14" s="44"/>
      <c r="FN14" s="44"/>
      <c r="FO14" s="44"/>
      <c r="FP14" s="44"/>
      <c r="FQ14" s="44"/>
      <c r="FR14" s="44"/>
      <c r="FS14" s="44"/>
      <c r="FT14" s="44"/>
      <c r="FU14" s="44"/>
      <c r="FV14" s="44"/>
      <c r="FW14" s="44"/>
      <c r="FX14" s="44"/>
      <c r="FY14" s="44"/>
      <c r="FZ14" s="44"/>
      <c r="GA14" s="44"/>
      <c r="GB14" s="44"/>
      <c r="GC14" s="44"/>
      <c r="GD14" s="44"/>
      <c r="GE14" s="44"/>
      <c r="GF14" s="44"/>
      <c r="GG14" s="44"/>
      <c r="GH14" s="44"/>
      <c r="GI14" s="44"/>
      <c r="GJ14" s="44"/>
      <c r="GK14" s="44"/>
      <c r="GL14" s="44"/>
      <c r="GM14" s="44"/>
      <c r="GN14" s="44"/>
      <c r="GO14" s="44"/>
      <c r="GP14" s="44"/>
      <c r="GQ14" s="44"/>
      <c r="GR14" s="44"/>
      <c r="GS14" s="44"/>
      <c r="GT14" s="44"/>
      <c r="GU14" s="44"/>
      <c r="GV14" s="44"/>
      <c r="GW14" s="44"/>
      <c r="GX14" s="44"/>
      <c r="GY14" s="44"/>
      <c r="GZ14" s="44"/>
      <c r="HA14" s="44"/>
      <c r="HB14" s="44"/>
      <c r="HC14" s="44"/>
      <c r="HD14" s="44"/>
      <c r="HE14" s="44"/>
      <c r="HF14" s="44"/>
      <c r="HG14" s="44"/>
      <c r="HH14" s="44"/>
      <c r="HI14" s="44"/>
      <c r="HJ14" s="44"/>
      <c r="HK14" s="44"/>
      <c r="HL14" s="44"/>
      <c r="HM14" s="44"/>
      <c r="HN14" s="44"/>
      <c r="HO14" s="44"/>
      <c r="HP14" s="44"/>
      <c r="HQ14" s="44"/>
      <c r="HR14" s="44"/>
      <c r="HS14" s="44"/>
      <c r="HT14" s="44"/>
      <c r="HU14" s="44"/>
      <c r="HV14" s="44"/>
      <c r="HW14" s="44"/>
      <c r="HX14" s="44"/>
      <c r="HY14" s="44"/>
      <c r="HZ14" s="44"/>
      <c r="IA14" s="44"/>
      <c r="IB14" s="44"/>
      <c r="IC14" s="44"/>
      <c r="ID14" s="44"/>
      <c r="IE14" s="44"/>
      <c r="IF14" s="44"/>
      <c r="IG14" s="44"/>
      <c r="IH14" s="44"/>
      <c r="II14" s="44"/>
      <c r="IJ14" s="44"/>
      <c r="IK14" s="44"/>
      <c r="IL14" s="44"/>
      <c r="IM14" s="44"/>
      <c r="IN14" s="44"/>
      <c r="IO14" s="44"/>
      <c r="IP14" s="44"/>
      <c r="IQ14" s="44"/>
      <c r="IR14" s="44"/>
      <c r="IS14" s="44"/>
      <c r="IT14" s="44"/>
      <c r="IU14" s="44"/>
      <c r="IV14" s="44"/>
      <c r="IW14" s="44"/>
      <c r="IX14" s="44"/>
      <c r="IY14" s="44"/>
      <c r="IZ14" s="44"/>
      <c r="JA14" s="44"/>
      <c r="JB14" s="44"/>
      <c r="JC14" s="44"/>
      <c r="JD14" s="44"/>
      <c r="JE14" s="44"/>
      <c r="JF14" s="44"/>
      <c r="JG14" s="44"/>
      <c r="JH14" s="44"/>
      <c r="JI14" s="44"/>
      <c r="JJ14" s="44"/>
      <c r="JK14" s="44"/>
      <c r="JL14" s="44"/>
      <c r="JM14" s="44"/>
      <c r="JN14" s="44"/>
      <c r="JO14" s="44"/>
      <c r="JP14" s="44"/>
      <c r="JQ14" s="44"/>
      <c r="JR14" s="44"/>
      <c r="JS14" s="44"/>
      <c r="JT14" s="44"/>
      <c r="JU14" s="44"/>
      <c r="JV14" s="44"/>
      <c r="JW14" s="44"/>
      <c r="JX14" s="44"/>
      <c r="JY14" s="44"/>
      <c r="JZ14" s="44"/>
      <c r="KA14" s="44"/>
      <c r="KB14" s="44"/>
      <c r="KC14" s="44"/>
      <c r="KD14" s="44"/>
      <c r="KE14" s="44"/>
      <c r="KF14" s="44"/>
      <c r="KG14" s="44"/>
      <c r="KH14" s="44"/>
      <c r="KI14" s="44"/>
      <c r="KJ14" s="44"/>
      <c r="KK14" s="44"/>
      <c r="KL14" s="44"/>
      <c r="KM14" s="44"/>
      <c r="KN14" s="44"/>
      <c r="KO14" s="44"/>
      <c r="KP14" s="44"/>
      <c r="KQ14" s="44"/>
      <c r="KR14" s="44"/>
      <c r="KS14" s="44"/>
      <c r="KT14" s="44"/>
      <c r="KU14" s="44"/>
      <c r="KV14" s="44"/>
      <c r="KW14" s="44"/>
      <c r="KX14" s="44"/>
      <c r="KY14" s="44"/>
      <c r="KZ14" s="44"/>
      <c r="LA14" s="44"/>
      <c r="LB14" s="44"/>
      <c r="LC14" s="44"/>
      <c r="LD14" s="44"/>
      <c r="LE14" s="44"/>
      <c r="LF14" s="44"/>
      <c r="LG14" s="44"/>
      <c r="LH14" s="44"/>
      <c r="LI14" s="44"/>
      <c r="LJ14" s="44"/>
      <c r="LK14" s="44"/>
      <c r="LL14" s="44"/>
      <c r="LM14" s="44"/>
      <c r="LN14" s="44"/>
      <c r="LO14" s="44"/>
      <c r="LP14" s="44"/>
      <c r="LQ14" s="44"/>
      <c r="LR14" s="44"/>
      <c r="LS14" s="44"/>
      <c r="LT14" s="44"/>
      <c r="LU14" s="44"/>
      <c r="LV14" s="44"/>
      <c r="LW14" s="44"/>
      <c r="LX14" s="44"/>
      <c r="LY14" s="44"/>
      <c r="LZ14" s="44"/>
      <c r="MA14" s="44"/>
      <c r="MB14" s="44"/>
      <c r="MC14" s="44"/>
      <c r="MD14" s="44"/>
      <c r="ME14" s="44"/>
      <c r="MF14" s="44"/>
      <c r="MG14" s="44"/>
      <c r="MH14" s="44"/>
      <c r="MI14" s="44"/>
      <c r="MJ14" s="44"/>
      <c r="MK14" s="44"/>
      <c r="ML14" s="44"/>
      <c r="MM14" s="44"/>
      <c r="MN14" s="44"/>
      <c r="MO14" s="44"/>
      <c r="MP14" s="44"/>
      <c r="MQ14" s="44"/>
      <c r="MR14" s="44"/>
      <c r="MS14" s="44"/>
      <c r="MT14" s="44"/>
      <c r="MU14" s="44"/>
      <c r="MV14" s="44"/>
      <c r="MW14" s="44"/>
      <c r="MX14" s="44"/>
      <c r="MY14" s="44"/>
      <c r="MZ14" s="44"/>
      <c r="NA14" s="44"/>
      <c r="NB14" s="44"/>
      <c r="NC14" s="44"/>
      <c r="ND14" s="44"/>
      <c r="NE14" s="44"/>
      <c r="NF14" s="44"/>
      <c r="NG14" s="44"/>
      <c r="NH14" s="44"/>
      <c r="NI14" s="44"/>
      <c r="NJ14" s="44"/>
      <c r="NK14" s="44"/>
      <c r="NL14" s="44"/>
      <c r="NM14" s="44"/>
      <c r="NN14" s="44"/>
      <c r="NO14" s="44"/>
      <c r="NP14" s="44"/>
      <c r="NQ14" s="44"/>
      <c r="NR14" s="44"/>
      <c r="NS14" s="44"/>
      <c r="NT14" s="44"/>
      <c r="NU14" s="44"/>
      <c r="NV14" s="44"/>
      <c r="NW14" s="44"/>
      <c r="NX14" s="44"/>
      <c r="NY14" s="44"/>
      <c r="NZ14" s="44"/>
      <c r="OA14" s="44"/>
      <c r="OB14" s="44"/>
      <c r="OC14" s="44"/>
      <c r="OD14" s="44"/>
      <c r="OE14" s="44"/>
      <c r="OF14" s="44"/>
      <c r="OG14" s="44"/>
      <c r="OH14" s="44"/>
      <c r="OI14" s="44"/>
      <c r="OJ14" s="44"/>
      <c r="OK14" s="44"/>
      <c r="OL14" s="44"/>
      <c r="OM14" s="44"/>
      <c r="ON14" s="44"/>
      <c r="OO14" s="44"/>
      <c r="OP14" s="44"/>
      <c r="OQ14" s="44"/>
      <c r="OR14" s="44"/>
      <c r="OS14" s="44"/>
      <c r="OT14" s="44"/>
      <c r="OU14" s="44"/>
      <c r="OV14" s="44"/>
      <c r="OW14" s="44"/>
      <c r="OX14" s="44"/>
      <c r="OY14" s="44"/>
    </row>
    <row r="15" spans="1:415" s="53" customFormat="1" ht="15.75">
      <c r="A15" s="53" t="s">
        <v>151</v>
      </c>
      <c r="B15" s="55" t="s">
        <v>1661</v>
      </c>
      <c r="C15" s="55"/>
      <c r="D15" s="56" t="s">
        <v>907</v>
      </c>
      <c r="E15" s="51"/>
      <c r="F15" s="1531"/>
      <c r="G15" s="1533"/>
      <c r="H15" s="1531"/>
      <c r="I15" s="1533"/>
      <c r="J15" s="1531"/>
      <c r="K15" s="1158"/>
      <c r="L15" s="773"/>
      <c r="M15" s="1534"/>
      <c r="N15" s="773"/>
      <c r="O15" s="1535"/>
      <c r="P15" s="773"/>
      <c r="Q15" s="1535"/>
      <c r="R15" s="203">
        <f t="shared" ref="R15:R18" si="0">L15/3+N15/3+P15/3</f>
        <v>0</v>
      </c>
      <c r="S15" s="44"/>
      <c r="T15" s="44"/>
      <c r="U15" s="44"/>
      <c r="V15" s="221"/>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44"/>
      <c r="BS15" s="44"/>
      <c r="BT15" s="44"/>
      <c r="BU15" s="44"/>
      <c r="BV15" s="44"/>
      <c r="BW15" s="44"/>
      <c r="BX15" s="44"/>
      <c r="BY15" s="44"/>
      <c r="BZ15" s="44"/>
      <c r="CA15" s="44"/>
      <c r="CB15" s="44"/>
      <c r="CC15" s="44"/>
      <c r="CD15" s="44"/>
      <c r="CE15" s="44"/>
      <c r="CF15" s="44"/>
      <c r="CG15" s="44"/>
      <c r="CH15" s="44"/>
      <c r="CI15" s="44"/>
      <c r="CJ15" s="44"/>
      <c r="CK15" s="44"/>
      <c r="CL15" s="44"/>
      <c r="CM15" s="44"/>
      <c r="CN15" s="44"/>
      <c r="CO15" s="44"/>
      <c r="CP15" s="44"/>
      <c r="CQ15" s="44"/>
      <c r="CR15" s="44"/>
      <c r="CS15" s="44"/>
      <c r="CT15" s="44"/>
      <c r="CU15" s="44"/>
      <c r="CV15" s="44"/>
      <c r="CW15" s="44"/>
      <c r="CX15" s="44"/>
      <c r="CY15" s="44"/>
      <c r="CZ15" s="44"/>
      <c r="DA15" s="44"/>
      <c r="DB15" s="44"/>
      <c r="DC15" s="44"/>
      <c r="DD15" s="44"/>
      <c r="DE15" s="44"/>
      <c r="DF15" s="44"/>
      <c r="DG15" s="44"/>
      <c r="DH15" s="44"/>
      <c r="DI15" s="44"/>
      <c r="DJ15" s="44"/>
      <c r="DK15" s="44"/>
      <c r="DL15" s="44"/>
      <c r="DM15" s="44"/>
      <c r="DN15" s="44"/>
      <c r="DO15" s="44"/>
      <c r="DP15" s="44"/>
      <c r="DQ15" s="44"/>
      <c r="DR15" s="44"/>
      <c r="DS15" s="44"/>
      <c r="DT15" s="44"/>
      <c r="DU15" s="44"/>
      <c r="DV15" s="44"/>
      <c r="DW15" s="44"/>
      <c r="DX15" s="44"/>
      <c r="DY15" s="44"/>
      <c r="DZ15" s="44"/>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c r="EY15" s="44"/>
      <c r="EZ15" s="44"/>
      <c r="FA15" s="44"/>
      <c r="FB15" s="44"/>
      <c r="FC15" s="44"/>
      <c r="FD15" s="44"/>
      <c r="FE15" s="44"/>
      <c r="FF15" s="44"/>
      <c r="FG15" s="44"/>
      <c r="FH15" s="44"/>
      <c r="FI15" s="44"/>
      <c r="FJ15" s="44"/>
      <c r="FK15" s="44"/>
      <c r="FL15" s="44"/>
      <c r="FM15" s="44"/>
      <c r="FN15" s="44"/>
      <c r="FO15" s="44"/>
      <c r="FP15" s="44"/>
      <c r="FQ15" s="44"/>
      <c r="FR15" s="44"/>
      <c r="FS15" s="44"/>
      <c r="FT15" s="44"/>
      <c r="FU15" s="44"/>
      <c r="FV15" s="44"/>
      <c r="FW15" s="44"/>
      <c r="FX15" s="44"/>
      <c r="FY15" s="44"/>
      <c r="FZ15" s="44"/>
      <c r="GA15" s="44"/>
      <c r="GB15" s="44"/>
      <c r="GC15" s="44"/>
      <c r="GD15" s="44"/>
      <c r="GE15" s="44"/>
      <c r="GF15" s="44"/>
      <c r="GG15" s="44"/>
      <c r="GH15" s="44"/>
      <c r="GI15" s="44"/>
      <c r="GJ15" s="44"/>
      <c r="GK15" s="44"/>
      <c r="GL15" s="44"/>
      <c r="GM15" s="44"/>
      <c r="GN15" s="44"/>
      <c r="GO15" s="44"/>
      <c r="GP15" s="44"/>
      <c r="GQ15" s="44"/>
      <c r="GR15" s="44"/>
      <c r="GS15" s="44"/>
      <c r="GT15" s="44"/>
      <c r="GU15" s="44"/>
      <c r="GV15" s="44"/>
      <c r="GW15" s="44"/>
      <c r="GX15" s="44"/>
      <c r="GY15" s="44"/>
      <c r="GZ15" s="44"/>
      <c r="HA15" s="44"/>
      <c r="HB15" s="44"/>
      <c r="HC15" s="44"/>
      <c r="HD15" s="44"/>
      <c r="HE15" s="44"/>
      <c r="HF15" s="44"/>
      <c r="HG15" s="44"/>
      <c r="HH15" s="44"/>
      <c r="HI15" s="44"/>
      <c r="HJ15" s="44"/>
      <c r="HK15" s="44"/>
      <c r="HL15" s="44"/>
      <c r="HM15" s="44"/>
      <c r="HN15" s="44"/>
      <c r="HO15" s="44"/>
      <c r="HP15" s="44"/>
      <c r="HQ15" s="44"/>
      <c r="HR15" s="44"/>
      <c r="HS15" s="44"/>
      <c r="HT15" s="44"/>
      <c r="HU15" s="44"/>
      <c r="HV15" s="44"/>
      <c r="HW15" s="44"/>
      <c r="HX15" s="44"/>
      <c r="HY15" s="44"/>
      <c r="HZ15" s="44"/>
      <c r="IA15" s="44"/>
      <c r="IB15" s="44"/>
      <c r="IC15" s="44"/>
      <c r="ID15" s="44"/>
      <c r="IE15" s="44"/>
      <c r="IF15" s="44"/>
      <c r="IG15" s="44"/>
      <c r="IH15" s="44"/>
      <c r="II15" s="44"/>
      <c r="IJ15" s="44"/>
      <c r="IK15" s="44"/>
      <c r="IL15" s="44"/>
      <c r="IM15" s="44"/>
      <c r="IN15" s="44"/>
      <c r="IO15" s="44"/>
      <c r="IP15" s="44"/>
      <c r="IQ15" s="44"/>
      <c r="IR15" s="44"/>
      <c r="IS15" s="44"/>
      <c r="IT15" s="44"/>
      <c r="IU15" s="44"/>
      <c r="IV15" s="44"/>
      <c r="IW15" s="44"/>
      <c r="IX15" s="44"/>
      <c r="IY15" s="44"/>
      <c r="IZ15" s="44"/>
      <c r="JA15" s="44"/>
      <c r="JB15" s="44"/>
      <c r="JC15" s="44"/>
      <c r="JD15" s="44"/>
      <c r="JE15" s="44"/>
      <c r="JF15" s="44"/>
      <c r="JG15" s="44"/>
      <c r="JH15" s="44"/>
      <c r="JI15" s="44"/>
      <c r="JJ15" s="44"/>
      <c r="JK15" s="44"/>
      <c r="JL15" s="44"/>
      <c r="JM15" s="44"/>
      <c r="JN15" s="44"/>
      <c r="JO15" s="44"/>
      <c r="JP15" s="44"/>
      <c r="JQ15" s="44"/>
      <c r="JR15" s="44"/>
      <c r="JS15" s="44"/>
      <c r="JT15" s="44"/>
      <c r="JU15" s="44"/>
      <c r="JV15" s="44"/>
      <c r="JW15" s="44"/>
      <c r="JX15" s="44"/>
      <c r="JY15" s="44"/>
      <c r="JZ15" s="44"/>
      <c r="KA15" s="44"/>
      <c r="KB15" s="44"/>
      <c r="KC15" s="44"/>
      <c r="KD15" s="44"/>
      <c r="KE15" s="44"/>
      <c r="KF15" s="44"/>
      <c r="KG15" s="44"/>
      <c r="KH15" s="44"/>
      <c r="KI15" s="44"/>
      <c r="KJ15" s="44"/>
      <c r="KK15" s="44"/>
      <c r="KL15" s="44"/>
      <c r="KM15" s="44"/>
      <c r="KN15" s="44"/>
      <c r="KO15" s="44"/>
      <c r="KP15" s="44"/>
      <c r="KQ15" s="44"/>
      <c r="KR15" s="44"/>
      <c r="KS15" s="44"/>
      <c r="KT15" s="44"/>
      <c r="KU15" s="44"/>
      <c r="KV15" s="44"/>
      <c r="KW15" s="44"/>
      <c r="KX15" s="44"/>
      <c r="KY15" s="44"/>
      <c r="KZ15" s="44"/>
      <c r="LA15" s="44"/>
      <c r="LB15" s="44"/>
      <c r="LC15" s="44"/>
      <c r="LD15" s="44"/>
      <c r="LE15" s="44"/>
      <c r="LF15" s="44"/>
      <c r="LG15" s="44"/>
      <c r="LH15" s="44"/>
      <c r="LI15" s="44"/>
      <c r="LJ15" s="44"/>
      <c r="LK15" s="44"/>
      <c r="LL15" s="44"/>
      <c r="LM15" s="44"/>
      <c r="LN15" s="44"/>
      <c r="LO15" s="44"/>
      <c r="LP15" s="44"/>
      <c r="LQ15" s="44"/>
      <c r="LR15" s="44"/>
      <c r="LS15" s="44"/>
      <c r="LT15" s="44"/>
      <c r="LU15" s="44"/>
      <c r="LV15" s="44"/>
      <c r="LW15" s="44"/>
      <c r="LX15" s="44"/>
      <c r="LY15" s="44"/>
      <c r="LZ15" s="44"/>
      <c r="MA15" s="44"/>
      <c r="MB15" s="44"/>
      <c r="MC15" s="44"/>
      <c r="MD15" s="44"/>
      <c r="ME15" s="44"/>
      <c r="MF15" s="44"/>
      <c r="MG15" s="44"/>
      <c r="MH15" s="44"/>
      <c r="MI15" s="44"/>
      <c r="MJ15" s="44"/>
      <c r="MK15" s="44"/>
      <c r="ML15" s="44"/>
      <c r="MM15" s="44"/>
      <c r="MN15" s="44"/>
      <c r="MO15" s="44"/>
      <c r="MP15" s="44"/>
      <c r="MQ15" s="44"/>
      <c r="MR15" s="44"/>
      <c r="MS15" s="44"/>
      <c r="MT15" s="44"/>
      <c r="MU15" s="44"/>
      <c r="MV15" s="44"/>
      <c r="MW15" s="44"/>
      <c r="MX15" s="44"/>
      <c r="MY15" s="44"/>
      <c r="MZ15" s="44"/>
      <c r="NA15" s="44"/>
      <c r="NB15" s="44"/>
      <c r="NC15" s="44"/>
      <c r="ND15" s="44"/>
      <c r="NE15" s="44"/>
      <c r="NF15" s="44"/>
      <c r="NG15" s="44"/>
      <c r="NH15" s="44"/>
      <c r="NI15" s="44"/>
      <c r="NJ15" s="44"/>
      <c r="NK15" s="44"/>
      <c r="NL15" s="44"/>
      <c r="NM15" s="44"/>
      <c r="NN15" s="44"/>
      <c r="NO15" s="44"/>
      <c r="NP15" s="44"/>
      <c r="NQ15" s="44"/>
      <c r="NR15" s="44"/>
      <c r="NS15" s="44"/>
      <c r="NT15" s="44"/>
      <c r="NU15" s="44"/>
      <c r="NV15" s="44"/>
      <c r="NW15" s="44"/>
      <c r="NX15" s="44"/>
      <c r="NY15" s="44"/>
      <c r="NZ15" s="44"/>
      <c r="OA15" s="44"/>
      <c r="OB15" s="44"/>
      <c r="OC15" s="44"/>
      <c r="OD15" s="44"/>
      <c r="OE15" s="44"/>
      <c r="OF15" s="44"/>
      <c r="OG15" s="44"/>
      <c r="OH15" s="44"/>
      <c r="OI15" s="44"/>
      <c r="OJ15" s="44"/>
      <c r="OK15" s="44"/>
      <c r="OL15" s="44"/>
      <c r="OM15" s="44"/>
      <c r="ON15" s="44"/>
      <c r="OO15" s="44"/>
      <c r="OP15" s="44"/>
      <c r="OQ15" s="44"/>
      <c r="OR15" s="44"/>
      <c r="OS15" s="44"/>
      <c r="OT15" s="44"/>
      <c r="OU15" s="44"/>
      <c r="OV15" s="44"/>
      <c r="OW15" s="44"/>
      <c r="OX15" s="44"/>
      <c r="OY15" s="44"/>
    </row>
    <row r="16" spans="1:415" s="53" customFormat="1" ht="15.75">
      <c r="A16" s="53" t="s">
        <v>154</v>
      </c>
      <c r="B16" s="55" t="s">
        <v>1662</v>
      </c>
      <c r="C16" s="55"/>
      <c r="D16" s="56" t="s">
        <v>385</v>
      </c>
      <c r="E16" s="58"/>
      <c r="F16" s="1531"/>
      <c r="G16" s="1533"/>
      <c r="H16" s="1531"/>
      <c r="I16" s="1533"/>
      <c r="J16" s="1531"/>
      <c r="K16" s="43"/>
      <c r="L16" s="773"/>
      <c r="M16" s="1534"/>
      <c r="N16" s="773"/>
      <c r="O16" s="1535"/>
      <c r="P16" s="773"/>
      <c r="Q16" s="1535"/>
      <c r="R16" s="203">
        <f t="shared" si="0"/>
        <v>0</v>
      </c>
      <c r="S16" s="44"/>
      <c r="T16" s="44"/>
      <c r="U16" s="44"/>
      <c r="V16" s="221"/>
      <c r="W16" s="44"/>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c r="BA16" s="44"/>
      <c r="BB16" s="44"/>
      <c r="BC16" s="44"/>
      <c r="BD16" s="44"/>
      <c r="BE16" s="44"/>
      <c r="BF16" s="44"/>
      <c r="BG16" s="44"/>
      <c r="BH16" s="44"/>
      <c r="BI16" s="44"/>
      <c r="BJ16" s="44"/>
      <c r="BK16" s="44"/>
      <c r="BL16" s="44"/>
      <c r="BM16" s="44"/>
      <c r="BN16" s="44"/>
      <c r="BO16" s="44"/>
      <c r="BP16" s="44"/>
      <c r="BQ16" s="44"/>
      <c r="BR16" s="44"/>
      <c r="BS16" s="44"/>
      <c r="BT16" s="44"/>
      <c r="BU16" s="44"/>
      <c r="BV16" s="44"/>
      <c r="BW16" s="44"/>
      <c r="BX16" s="44"/>
      <c r="BY16" s="44"/>
      <c r="BZ16" s="44"/>
      <c r="CA16" s="44"/>
      <c r="CB16" s="44"/>
      <c r="CC16" s="44"/>
      <c r="CD16" s="44"/>
      <c r="CE16" s="44"/>
      <c r="CF16" s="44"/>
      <c r="CG16" s="44"/>
      <c r="CH16" s="44"/>
      <c r="CI16" s="44"/>
      <c r="CJ16" s="44"/>
      <c r="CK16" s="44"/>
      <c r="CL16" s="44"/>
      <c r="CM16" s="44"/>
      <c r="CN16" s="44"/>
      <c r="CO16" s="44"/>
      <c r="CP16" s="44"/>
      <c r="CQ16" s="44"/>
      <c r="CR16" s="44"/>
      <c r="CS16" s="44"/>
      <c r="CT16" s="44"/>
      <c r="CU16" s="44"/>
      <c r="CV16" s="44"/>
      <c r="CW16" s="44"/>
      <c r="CX16" s="44"/>
      <c r="CY16" s="44"/>
      <c r="CZ16" s="44"/>
      <c r="DA16" s="44"/>
      <c r="DB16" s="44"/>
      <c r="DC16" s="44"/>
      <c r="DD16" s="44"/>
      <c r="DE16" s="44"/>
      <c r="DF16" s="44"/>
      <c r="DG16" s="44"/>
      <c r="DH16" s="44"/>
      <c r="DI16" s="44"/>
      <c r="DJ16" s="44"/>
      <c r="DK16" s="44"/>
      <c r="DL16" s="44"/>
      <c r="DM16" s="44"/>
      <c r="DN16" s="44"/>
      <c r="DO16" s="44"/>
      <c r="DP16" s="44"/>
      <c r="DQ16" s="44"/>
      <c r="DR16" s="44"/>
      <c r="DS16" s="44"/>
      <c r="DT16" s="44"/>
      <c r="DU16" s="44"/>
      <c r="DV16" s="44"/>
      <c r="DW16" s="44"/>
      <c r="DX16" s="44"/>
      <c r="DY16" s="44"/>
      <c r="DZ16" s="44"/>
      <c r="EA16" s="44"/>
      <c r="EB16" s="44"/>
      <c r="EC16" s="44"/>
      <c r="ED16" s="44"/>
      <c r="EE16" s="44"/>
      <c r="EF16" s="44"/>
      <c r="EG16" s="44"/>
      <c r="EH16" s="44"/>
      <c r="EI16" s="44"/>
      <c r="EJ16" s="44"/>
      <c r="EK16" s="44"/>
      <c r="EL16" s="44"/>
      <c r="EM16" s="44"/>
      <c r="EN16" s="44"/>
      <c r="EO16" s="44"/>
      <c r="EP16" s="44"/>
      <c r="EQ16" s="44"/>
      <c r="ER16" s="44"/>
      <c r="ES16" s="44"/>
      <c r="ET16" s="44"/>
      <c r="EU16" s="44"/>
      <c r="EV16" s="44"/>
      <c r="EW16" s="44"/>
      <c r="EX16" s="44"/>
      <c r="EY16" s="44"/>
      <c r="EZ16" s="44"/>
      <c r="FA16" s="44"/>
      <c r="FB16" s="44"/>
      <c r="FC16" s="44"/>
      <c r="FD16" s="44"/>
      <c r="FE16" s="44"/>
      <c r="FF16" s="44"/>
      <c r="FG16" s="44"/>
      <c r="FH16" s="44"/>
      <c r="FI16" s="44"/>
      <c r="FJ16" s="44"/>
      <c r="FK16" s="44"/>
      <c r="FL16" s="44"/>
      <c r="FM16" s="44"/>
      <c r="FN16" s="44"/>
      <c r="FO16" s="44"/>
      <c r="FP16" s="44"/>
      <c r="FQ16" s="44"/>
      <c r="FR16" s="44"/>
      <c r="FS16" s="44"/>
      <c r="FT16" s="44"/>
      <c r="FU16" s="44"/>
      <c r="FV16" s="44"/>
      <c r="FW16" s="44"/>
      <c r="FX16" s="44"/>
      <c r="FY16" s="44"/>
      <c r="FZ16" s="44"/>
      <c r="GA16" s="44"/>
      <c r="GB16" s="44"/>
      <c r="GC16" s="44"/>
      <c r="GD16" s="44"/>
      <c r="GE16" s="44"/>
      <c r="GF16" s="44"/>
      <c r="GG16" s="44"/>
      <c r="GH16" s="44"/>
      <c r="GI16" s="44"/>
      <c r="GJ16" s="44"/>
      <c r="GK16" s="44"/>
      <c r="GL16" s="44"/>
      <c r="GM16" s="44"/>
      <c r="GN16" s="44"/>
      <c r="GO16" s="44"/>
      <c r="GP16" s="44"/>
      <c r="GQ16" s="44"/>
      <c r="GR16" s="44"/>
      <c r="GS16" s="44"/>
      <c r="GT16" s="44"/>
      <c r="GU16" s="44"/>
      <c r="GV16" s="44"/>
      <c r="GW16" s="44"/>
      <c r="GX16" s="44"/>
      <c r="GY16" s="44"/>
      <c r="GZ16" s="44"/>
      <c r="HA16" s="44"/>
      <c r="HB16" s="44"/>
      <c r="HC16" s="44"/>
      <c r="HD16" s="44"/>
      <c r="HE16" s="44"/>
      <c r="HF16" s="44"/>
      <c r="HG16" s="44"/>
      <c r="HH16" s="44"/>
      <c r="HI16" s="44"/>
      <c r="HJ16" s="44"/>
      <c r="HK16" s="44"/>
      <c r="HL16" s="44"/>
      <c r="HM16" s="44"/>
      <c r="HN16" s="44"/>
      <c r="HO16" s="44"/>
      <c r="HP16" s="44"/>
      <c r="HQ16" s="44"/>
      <c r="HR16" s="44"/>
      <c r="HS16" s="44"/>
      <c r="HT16" s="44"/>
      <c r="HU16" s="44"/>
      <c r="HV16" s="44"/>
      <c r="HW16" s="44"/>
      <c r="HX16" s="44"/>
      <c r="HY16" s="44"/>
      <c r="HZ16" s="44"/>
      <c r="IA16" s="44"/>
      <c r="IB16" s="44"/>
      <c r="IC16" s="44"/>
      <c r="ID16" s="44"/>
      <c r="IE16" s="44"/>
      <c r="IF16" s="44"/>
      <c r="IG16" s="44"/>
      <c r="IH16" s="44"/>
      <c r="II16" s="44"/>
      <c r="IJ16" s="44"/>
      <c r="IK16" s="44"/>
      <c r="IL16" s="44"/>
      <c r="IM16" s="44"/>
      <c r="IN16" s="44"/>
      <c r="IO16" s="44"/>
      <c r="IP16" s="44"/>
      <c r="IQ16" s="44"/>
      <c r="IR16" s="44"/>
      <c r="IS16" s="44"/>
      <c r="IT16" s="44"/>
      <c r="IU16" s="44"/>
      <c r="IV16" s="44"/>
      <c r="IW16" s="44"/>
      <c r="IX16" s="44"/>
      <c r="IY16" s="44"/>
      <c r="IZ16" s="44"/>
      <c r="JA16" s="44"/>
      <c r="JB16" s="44"/>
      <c r="JC16" s="44"/>
      <c r="JD16" s="44"/>
      <c r="JE16" s="44"/>
      <c r="JF16" s="44"/>
      <c r="JG16" s="44"/>
      <c r="JH16" s="44"/>
      <c r="JI16" s="44"/>
      <c r="JJ16" s="44"/>
      <c r="JK16" s="44"/>
      <c r="JL16" s="44"/>
      <c r="JM16" s="44"/>
      <c r="JN16" s="44"/>
      <c r="JO16" s="44"/>
      <c r="JP16" s="44"/>
      <c r="JQ16" s="44"/>
      <c r="JR16" s="44"/>
      <c r="JS16" s="44"/>
      <c r="JT16" s="44"/>
      <c r="JU16" s="44"/>
      <c r="JV16" s="44"/>
      <c r="JW16" s="44"/>
      <c r="JX16" s="44"/>
      <c r="JY16" s="44"/>
      <c r="JZ16" s="44"/>
      <c r="KA16" s="44"/>
      <c r="KB16" s="44"/>
      <c r="KC16" s="44"/>
      <c r="KD16" s="44"/>
      <c r="KE16" s="44"/>
      <c r="KF16" s="44"/>
      <c r="KG16" s="44"/>
      <c r="KH16" s="44"/>
      <c r="KI16" s="44"/>
      <c r="KJ16" s="44"/>
      <c r="KK16" s="44"/>
      <c r="KL16" s="44"/>
      <c r="KM16" s="44"/>
      <c r="KN16" s="44"/>
      <c r="KO16" s="44"/>
      <c r="KP16" s="44"/>
      <c r="KQ16" s="44"/>
      <c r="KR16" s="44"/>
      <c r="KS16" s="44"/>
      <c r="KT16" s="44"/>
      <c r="KU16" s="44"/>
      <c r="KV16" s="44"/>
      <c r="KW16" s="44"/>
      <c r="KX16" s="44"/>
      <c r="KY16" s="44"/>
      <c r="KZ16" s="44"/>
      <c r="LA16" s="44"/>
      <c r="LB16" s="44"/>
      <c r="LC16" s="44"/>
      <c r="LD16" s="44"/>
      <c r="LE16" s="44"/>
      <c r="LF16" s="44"/>
      <c r="LG16" s="44"/>
      <c r="LH16" s="44"/>
      <c r="LI16" s="44"/>
      <c r="LJ16" s="44"/>
      <c r="LK16" s="44"/>
      <c r="LL16" s="44"/>
      <c r="LM16" s="44"/>
      <c r="LN16" s="44"/>
      <c r="LO16" s="44"/>
      <c r="LP16" s="44"/>
      <c r="LQ16" s="44"/>
      <c r="LR16" s="44"/>
      <c r="LS16" s="44"/>
      <c r="LT16" s="44"/>
      <c r="LU16" s="44"/>
      <c r="LV16" s="44"/>
      <c r="LW16" s="44"/>
      <c r="LX16" s="44"/>
      <c r="LY16" s="44"/>
      <c r="LZ16" s="44"/>
      <c r="MA16" s="44"/>
      <c r="MB16" s="44"/>
      <c r="MC16" s="44"/>
      <c r="MD16" s="44"/>
      <c r="ME16" s="44"/>
      <c r="MF16" s="44"/>
      <c r="MG16" s="44"/>
      <c r="MH16" s="44"/>
      <c r="MI16" s="44"/>
      <c r="MJ16" s="44"/>
      <c r="MK16" s="44"/>
      <c r="ML16" s="44"/>
      <c r="MM16" s="44"/>
      <c r="MN16" s="44"/>
      <c r="MO16" s="44"/>
      <c r="MP16" s="44"/>
      <c r="MQ16" s="44"/>
      <c r="MR16" s="44"/>
      <c r="MS16" s="44"/>
      <c r="MT16" s="44"/>
      <c r="MU16" s="44"/>
      <c r="MV16" s="44"/>
      <c r="MW16" s="44"/>
      <c r="MX16" s="44"/>
      <c r="MY16" s="44"/>
      <c r="MZ16" s="44"/>
      <c r="NA16" s="44"/>
      <c r="NB16" s="44"/>
      <c r="NC16" s="44"/>
      <c r="ND16" s="44"/>
      <c r="NE16" s="44"/>
      <c r="NF16" s="44"/>
      <c r="NG16" s="44"/>
      <c r="NH16" s="44"/>
      <c r="NI16" s="44"/>
      <c r="NJ16" s="44"/>
      <c r="NK16" s="44"/>
      <c r="NL16" s="44"/>
      <c r="NM16" s="44"/>
      <c r="NN16" s="44"/>
      <c r="NO16" s="44"/>
      <c r="NP16" s="44"/>
      <c r="NQ16" s="44"/>
      <c r="NR16" s="44"/>
      <c r="NS16" s="44"/>
      <c r="NT16" s="44"/>
      <c r="NU16" s="44"/>
      <c r="NV16" s="44"/>
      <c r="NW16" s="44"/>
      <c r="NX16" s="44"/>
      <c r="NY16" s="44"/>
      <c r="NZ16" s="44"/>
      <c r="OA16" s="44"/>
      <c r="OB16" s="44"/>
      <c r="OC16" s="44"/>
      <c r="OD16" s="44"/>
      <c r="OE16" s="44"/>
      <c r="OF16" s="44"/>
      <c r="OG16" s="44"/>
      <c r="OH16" s="44"/>
      <c r="OI16" s="44"/>
      <c r="OJ16" s="44"/>
      <c r="OK16" s="44"/>
      <c r="OL16" s="44"/>
      <c r="OM16" s="44"/>
      <c r="ON16" s="44"/>
      <c r="OO16" s="44"/>
      <c r="OP16" s="44"/>
      <c r="OQ16" s="44"/>
      <c r="OR16" s="44"/>
      <c r="OS16" s="44"/>
      <c r="OT16" s="44"/>
      <c r="OU16" s="44"/>
      <c r="OV16" s="44"/>
      <c r="OW16" s="44"/>
      <c r="OX16" s="44"/>
      <c r="OY16" s="44"/>
    </row>
    <row r="17" spans="1:81" s="53" customFormat="1" ht="15.75">
      <c r="A17" s="53" t="s">
        <v>157</v>
      </c>
      <c r="B17" s="55" t="s">
        <v>1663</v>
      </c>
      <c r="C17" s="55"/>
      <c r="D17" s="56" t="s">
        <v>908</v>
      </c>
      <c r="E17" s="58"/>
      <c r="F17" s="1531"/>
      <c r="G17" s="1533"/>
      <c r="H17" s="1531"/>
      <c r="I17" s="1533"/>
      <c r="J17" s="1531"/>
      <c r="K17" s="43"/>
      <c r="L17" s="773"/>
      <c r="M17" s="772"/>
      <c r="N17" s="773"/>
      <c r="O17" s="774"/>
      <c r="P17" s="773"/>
      <c r="Q17" s="57"/>
      <c r="R17" s="203">
        <f t="shared" si="0"/>
        <v>0</v>
      </c>
      <c r="S17" s="44"/>
      <c r="T17" s="537"/>
      <c r="U17" s="44"/>
      <c r="V17" s="221"/>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4"/>
      <c r="BM17" s="44"/>
      <c r="BN17" s="44"/>
      <c r="BO17" s="44"/>
      <c r="BP17" s="44"/>
      <c r="BQ17" s="44"/>
      <c r="BR17" s="44"/>
      <c r="BS17" s="44"/>
      <c r="BT17" s="44"/>
      <c r="BU17" s="44"/>
      <c r="BV17" s="44"/>
      <c r="BW17" s="44"/>
      <c r="BX17" s="44"/>
      <c r="BY17" s="44"/>
      <c r="BZ17" s="44"/>
      <c r="CA17" s="44"/>
      <c r="CB17" s="44"/>
      <c r="CC17" s="44"/>
    </row>
    <row r="18" spans="1:81" s="53" customFormat="1" ht="15.75">
      <c r="A18" s="53" t="s">
        <v>213</v>
      </c>
      <c r="B18" s="55" t="s">
        <v>1664</v>
      </c>
      <c r="C18" s="55"/>
      <c r="D18" s="56" t="s">
        <v>910</v>
      </c>
      <c r="E18" s="58"/>
      <c r="F18" s="1531"/>
      <c r="G18" s="1533"/>
      <c r="H18" s="1531"/>
      <c r="I18" s="1533"/>
      <c r="J18" s="1531"/>
      <c r="K18" s="43"/>
      <c r="L18" s="773"/>
      <c r="M18" s="772"/>
      <c r="N18" s="773"/>
      <c r="O18" s="774"/>
      <c r="P18" s="773"/>
      <c r="Q18" s="57"/>
      <c r="R18" s="203">
        <f t="shared" si="0"/>
        <v>0</v>
      </c>
      <c r="S18" s="44"/>
      <c r="T18" s="537"/>
      <c r="U18" s="44"/>
      <c r="V18" s="221"/>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4"/>
      <c r="BI18" s="44"/>
      <c r="BJ18" s="44"/>
      <c r="BK18" s="44"/>
      <c r="BL18" s="44"/>
      <c r="BM18" s="44"/>
      <c r="BN18" s="44"/>
      <c r="BO18" s="44"/>
      <c r="BP18" s="44"/>
      <c r="BQ18" s="44"/>
      <c r="BR18" s="44"/>
      <c r="BS18" s="44"/>
      <c r="BT18" s="44"/>
      <c r="BU18" s="44"/>
      <c r="BV18" s="44"/>
      <c r="BW18" s="44"/>
      <c r="BX18" s="44"/>
      <c r="BY18" s="44"/>
      <c r="BZ18" s="44"/>
      <c r="CA18" s="44"/>
      <c r="CB18" s="44"/>
      <c r="CC18" s="44"/>
    </row>
    <row r="19" spans="1:81" s="53" customFormat="1" ht="15.75">
      <c r="A19" s="53" t="s">
        <v>215</v>
      </c>
      <c r="B19" s="55"/>
      <c r="C19" s="55"/>
      <c r="D19" s="56"/>
      <c r="E19" s="58"/>
      <c r="F19" s="1531"/>
      <c r="G19" s="1533"/>
      <c r="H19" s="1531"/>
      <c r="I19" s="1533"/>
      <c r="J19" s="1531"/>
      <c r="K19" s="43"/>
      <c r="L19" s="773"/>
      <c r="M19" s="772"/>
      <c r="N19" s="773"/>
      <c r="O19" s="772"/>
      <c r="P19" s="773"/>
      <c r="Q19" s="57"/>
      <c r="R19" s="203"/>
      <c r="S19" s="44"/>
      <c r="T19" s="44"/>
      <c r="U19" s="44"/>
      <c r="V19" s="221"/>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44"/>
      <c r="BB19" s="44"/>
      <c r="BC19" s="44"/>
      <c r="BD19" s="44"/>
      <c r="BE19" s="44"/>
      <c r="BF19" s="44"/>
      <c r="BG19" s="44"/>
      <c r="BH19" s="44"/>
      <c r="BI19" s="44"/>
      <c r="BJ19" s="44"/>
      <c r="BK19" s="44"/>
      <c r="BL19" s="44"/>
      <c r="BM19" s="44"/>
      <c r="BN19" s="44"/>
      <c r="BO19" s="44"/>
      <c r="BP19" s="44"/>
      <c r="BQ19" s="44"/>
      <c r="BR19" s="44"/>
      <c r="BS19" s="44"/>
      <c r="BT19" s="44"/>
      <c r="BU19" s="44"/>
      <c r="BV19" s="44"/>
      <c r="BW19" s="44"/>
      <c r="BX19" s="44"/>
      <c r="BY19" s="44"/>
      <c r="BZ19" s="44"/>
      <c r="CA19" s="44"/>
      <c r="CB19" s="44"/>
      <c r="CC19" s="44"/>
    </row>
    <row r="20" spans="1:81" s="53" customFormat="1" ht="15.75">
      <c r="A20" s="53" t="s">
        <v>217</v>
      </c>
      <c r="B20" s="55">
        <v>122</v>
      </c>
      <c r="C20" s="55"/>
      <c r="D20" s="56" t="s">
        <v>1665</v>
      </c>
      <c r="E20" s="58"/>
      <c r="F20" s="1531"/>
      <c r="G20" s="1533"/>
      <c r="H20" s="1531"/>
      <c r="I20" s="1533"/>
      <c r="J20" s="1531"/>
      <c r="K20" s="43"/>
      <c r="L20" s="773"/>
      <c r="M20" s="772"/>
      <c r="N20" s="773"/>
      <c r="O20" s="774"/>
      <c r="P20" s="773"/>
      <c r="Q20" s="57"/>
      <c r="R20" s="203">
        <f>L20/3+N20/3+P20/3</f>
        <v>0</v>
      </c>
      <c r="S20" s="44"/>
      <c r="T20" s="537"/>
      <c r="U20" s="44"/>
      <c r="V20" s="221"/>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44"/>
      <c r="AZ20" s="44"/>
      <c r="BA20" s="44"/>
      <c r="BB20" s="44"/>
      <c r="BC20" s="44"/>
      <c r="BD20" s="44"/>
      <c r="BE20" s="44"/>
      <c r="BF20" s="44"/>
      <c r="BG20" s="44"/>
      <c r="BH20" s="44"/>
      <c r="BI20" s="44"/>
      <c r="BJ20" s="44"/>
      <c r="BK20" s="44"/>
      <c r="BL20" s="44"/>
      <c r="BM20" s="44"/>
      <c r="BN20" s="44"/>
      <c r="BO20" s="44"/>
      <c r="BP20" s="44"/>
      <c r="BQ20" s="44"/>
      <c r="BR20" s="44"/>
      <c r="BS20" s="44"/>
      <c r="BT20" s="44"/>
      <c r="BU20" s="44"/>
      <c r="BV20" s="44"/>
      <c r="BW20" s="44"/>
      <c r="BX20" s="44"/>
      <c r="BY20" s="44"/>
      <c r="BZ20" s="44"/>
      <c r="CA20" s="44"/>
      <c r="CB20" s="44"/>
      <c r="CC20" s="44"/>
    </row>
    <row r="21" spans="1:81" s="53" customFormat="1" ht="15.75">
      <c r="A21" s="53" t="s">
        <v>219</v>
      </c>
      <c r="B21" s="55"/>
      <c r="C21" s="59"/>
      <c r="D21" s="56"/>
      <c r="E21" s="58"/>
      <c r="F21" s="1531"/>
      <c r="G21" s="1533"/>
      <c r="H21" s="1531"/>
      <c r="I21" s="1533"/>
      <c r="J21" s="1531"/>
      <c r="K21" s="43"/>
      <c r="L21" s="773"/>
      <c r="M21" s="772"/>
      <c r="N21" s="773"/>
      <c r="O21" s="772"/>
      <c r="P21" s="773"/>
      <c r="Q21" s="57"/>
      <c r="R21" s="203"/>
      <c r="S21" s="44"/>
      <c r="T21" s="44"/>
      <c r="U21" s="44"/>
      <c r="V21" s="221"/>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c r="BA21" s="44"/>
      <c r="BB21" s="44"/>
      <c r="BC21" s="44"/>
      <c r="BD21" s="44"/>
      <c r="BE21" s="44"/>
      <c r="BF21" s="44"/>
      <c r="BG21" s="44"/>
      <c r="BH21" s="44"/>
      <c r="BI21" s="44"/>
      <c r="BJ21" s="44"/>
      <c r="BK21" s="44"/>
      <c r="BL21" s="44"/>
      <c r="BM21" s="44"/>
      <c r="BN21" s="44"/>
      <c r="BO21" s="44"/>
      <c r="BP21" s="44"/>
      <c r="BQ21" s="44"/>
      <c r="BR21" s="44"/>
      <c r="BS21" s="44"/>
      <c r="BT21" s="44"/>
      <c r="BU21" s="44"/>
      <c r="BV21" s="44"/>
      <c r="BW21" s="44"/>
      <c r="BX21" s="44"/>
      <c r="BY21" s="44"/>
      <c r="BZ21" s="44"/>
      <c r="CA21" s="44"/>
      <c r="CB21" s="44"/>
      <c r="CC21" s="44"/>
    </row>
    <row r="22" spans="1:81" s="53" customFormat="1" ht="15.75">
      <c r="A22" s="53" t="s">
        <v>282</v>
      </c>
      <c r="B22" s="55" t="s">
        <v>1666</v>
      </c>
      <c r="D22" s="56" t="s">
        <v>1667</v>
      </c>
      <c r="F22" s="1531"/>
      <c r="G22" s="1533"/>
      <c r="H22" s="1531"/>
      <c r="I22" s="1533"/>
      <c r="J22" s="1531"/>
      <c r="K22" s="44"/>
      <c r="L22" s="773"/>
      <c r="M22" s="772"/>
      <c r="N22" s="773"/>
      <c r="O22" s="774"/>
      <c r="P22" s="773"/>
      <c r="Q22" s="57"/>
      <c r="R22" s="203">
        <f>L22/3+N22/3+P22/3</f>
        <v>0</v>
      </c>
      <c r="T22" s="537"/>
      <c r="V22" s="221"/>
    </row>
    <row r="23" spans="1:81" s="53" customFormat="1" ht="15.75">
      <c r="A23" s="53" t="s">
        <v>286</v>
      </c>
      <c r="B23" s="55"/>
      <c r="C23" s="59"/>
      <c r="D23" s="56"/>
      <c r="E23" s="60"/>
      <c r="F23" s="1531"/>
      <c r="G23" s="1533"/>
      <c r="H23" s="1531"/>
      <c r="I23" s="1533"/>
      <c r="J23" s="1531"/>
      <c r="K23" s="77"/>
      <c r="L23" s="773"/>
      <c r="M23" s="772"/>
      <c r="N23" s="773"/>
      <c r="O23" s="772"/>
      <c r="P23" s="773"/>
      <c r="Q23" s="57"/>
      <c r="R23" s="203"/>
      <c r="V23" s="221"/>
    </row>
    <row r="24" spans="1:81" s="53" customFormat="1" ht="15.75">
      <c r="A24" s="53" t="s">
        <v>290</v>
      </c>
      <c r="B24" s="55" t="s">
        <v>1668</v>
      </c>
      <c r="D24" s="56" t="s">
        <v>1669</v>
      </c>
      <c r="F24" s="1536"/>
      <c r="G24" s="1533"/>
      <c r="H24" s="1536"/>
      <c r="I24" s="1533"/>
      <c r="J24" s="1536"/>
      <c r="K24" s="44"/>
      <c r="L24" s="773"/>
      <c r="M24" s="772"/>
      <c r="N24" s="773"/>
      <c r="O24" s="774"/>
      <c r="P24" s="773"/>
      <c r="Q24" s="57"/>
      <c r="R24" s="203">
        <f>L24/3+N24/3+P24/3</f>
        <v>0</v>
      </c>
      <c r="T24" s="537"/>
      <c r="V24" s="221"/>
    </row>
    <row r="25" spans="1:81" s="53" customFormat="1" ht="15.75">
      <c r="A25" s="53" t="s">
        <v>294</v>
      </c>
      <c r="B25" s="55"/>
      <c r="C25" s="55"/>
      <c r="D25" s="56"/>
      <c r="F25" s="1536"/>
      <c r="G25" s="1533"/>
      <c r="H25" s="1536"/>
      <c r="I25" s="1533"/>
      <c r="J25" s="1536"/>
      <c r="K25" s="44"/>
      <c r="L25" s="775"/>
      <c r="M25" s="772"/>
      <c r="N25" s="775"/>
      <c r="O25" s="772"/>
      <c r="P25" s="775"/>
      <c r="Q25" s="57"/>
      <c r="R25" s="203"/>
      <c r="V25" s="221"/>
    </row>
    <row r="26" spans="1:81" s="53" customFormat="1" ht="15.75">
      <c r="A26" s="53" t="s">
        <v>299</v>
      </c>
      <c r="B26" s="55" t="s">
        <v>1670</v>
      </c>
      <c r="C26" s="55"/>
      <c r="D26" s="56" t="s">
        <v>923</v>
      </c>
      <c r="E26" s="58"/>
      <c r="F26" s="1536"/>
      <c r="G26" s="1533"/>
      <c r="H26" s="1536"/>
      <c r="I26" s="1533"/>
      <c r="J26" s="1536"/>
      <c r="K26" s="43"/>
      <c r="L26" s="773"/>
      <c r="M26" s="772"/>
      <c r="N26" s="773"/>
      <c r="O26" s="774"/>
      <c r="P26" s="773"/>
      <c r="Q26" s="57"/>
      <c r="R26" s="203">
        <f>L26/3+N26/3+P26/3</f>
        <v>0</v>
      </c>
      <c r="T26" s="537"/>
      <c r="V26" s="221"/>
    </row>
    <row r="27" spans="1:81" s="53" customFormat="1" ht="16.5" thickBot="1">
      <c r="A27" s="53" t="s">
        <v>302</v>
      </c>
      <c r="B27" s="55"/>
      <c r="C27" s="55"/>
      <c r="D27" s="56"/>
      <c r="E27" s="58"/>
      <c r="F27" s="1531"/>
      <c r="G27" s="1533"/>
      <c r="H27" s="1531"/>
      <c r="I27" s="1533"/>
      <c r="J27" s="1531"/>
      <c r="K27" s="43"/>
      <c r="L27" s="773"/>
      <c r="M27" s="772"/>
      <c r="N27" s="773"/>
      <c r="O27" s="772"/>
      <c r="P27" s="773"/>
      <c r="Q27" s="57"/>
      <c r="R27" s="203"/>
      <c r="V27" s="221"/>
    </row>
    <row r="28" spans="1:81" s="53" customFormat="1" ht="16.5" thickBot="1">
      <c r="A28" s="53" t="s">
        <v>597</v>
      </c>
      <c r="B28" s="1157" t="s">
        <v>1671</v>
      </c>
      <c r="D28" s="56" t="s">
        <v>1672</v>
      </c>
      <c r="F28" s="1531"/>
      <c r="G28" s="1537"/>
      <c r="H28" s="1531"/>
      <c r="I28" s="1537"/>
      <c r="J28" s="1531"/>
      <c r="K28" s="44"/>
      <c r="L28" s="773"/>
      <c r="M28" s="537"/>
      <c r="N28" s="773"/>
      <c r="O28" s="774"/>
      <c r="P28" s="773"/>
      <c r="Q28" s="61"/>
      <c r="R28" s="1619">
        <f>L28/3+N28/3+P28/3</f>
        <v>0</v>
      </c>
      <c r="T28" s="537"/>
      <c r="V28" s="221"/>
    </row>
    <row r="29" spans="1:81" s="53" customFormat="1" ht="15.75">
      <c r="A29" s="53" t="s">
        <v>949</v>
      </c>
      <c r="B29" s="1157"/>
      <c r="D29" s="56"/>
      <c r="F29" s="1531"/>
      <c r="G29" s="1537"/>
      <c r="H29" s="1531"/>
      <c r="I29" s="1537"/>
      <c r="J29" s="1531"/>
      <c r="K29" s="44"/>
      <c r="L29" s="773"/>
      <c r="M29" s="537"/>
      <c r="N29" s="773"/>
      <c r="O29" s="537"/>
      <c r="P29" s="773"/>
      <c r="Q29" s="61"/>
      <c r="R29" s="843"/>
      <c r="V29" s="221"/>
    </row>
    <row r="30" spans="1:81" s="53" customFormat="1" ht="15.75">
      <c r="A30" s="53" t="s">
        <v>950</v>
      </c>
      <c r="B30" s="1157">
        <v>321</v>
      </c>
      <c r="D30" s="56" t="s">
        <v>1673</v>
      </c>
      <c r="F30" s="1531"/>
      <c r="G30" s="1537"/>
      <c r="H30" s="1531"/>
      <c r="I30" s="1537"/>
      <c r="J30" s="1531"/>
      <c r="K30" s="44"/>
      <c r="L30" s="773"/>
      <c r="M30" s="537"/>
      <c r="N30" s="773"/>
      <c r="O30" s="774"/>
      <c r="P30" s="773"/>
      <c r="Q30" s="61"/>
      <c r="R30" s="203">
        <f>L30/3+N30/3+P30/3</f>
        <v>0</v>
      </c>
      <c r="T30" s="537"/>
      <c r="V30" s="221"/>
    </row>
    <row r="31" spans="1:81" s="53" customFormat="1" ht="15.75">
      <c r="A31" s="53" t="s">
        <v>951</v>
      </c>
      <c r="D31" s="56"/>
      <c r="F31" s="1531"/>
      <c r="G31" s="1537"/>
      <c r="H31" s="1531"/>
      <c r="I31" s="1537"/>
      <c r="J31" s="1531"/>
      <c r="K31" s="44"/>
      <c r="L31" s="773"/>
      <c r="M31" s="537"/>
      <c r="N31" s="773"/>
      <c r="O31" s="537"/>
      <c r="P31" s="773"/>
      <c r="Q31" s="61"/>
      <c r="R31" s="843"/>
      <c r="V31" s="221"/>
    </row>
    <row r="32" spans="1:81" s="53" customFormat="1" ht="15.75">
      <c r="A32" s="53" t="s">
        <v>952</v>
      </c>
      <c r="B32" s="1157">
        <v>600</v>
      </c>
      <c r="D32" s="56" t="s">
        <v>938</v>
      </c>
      <c r="F32" s="1531"/>
      <c r="G32" s="1537"/>
      <c r="H32" s="1531"/>
      <c r="I32" s="1537"/>
      <c r="J32" s="1531"/>
      <c r="K32" s="44"/>
      <c r="L32" s="773"/>
      <c r="M32" s="537"/>
      <c r="N32" s="773"/>
      <c r="O32" s="774"/>
      <c r="P32" s="773"/>
      <c r="Q32" s="61"/>
      <c r="R32" s="203">
        <f>L32/3+N32/3+P32/3</f>
        <v>0</v>
      </c>
      <c r="T32" s="537"/>
      <c r="V32" s="221"/>
    </row>
    <row r="33" spans="1:22" s="53" customFormat="1" ht="15.75">
      <c r="B33" s="55"/>
      <c r="C33" s="55"/>
      <c r="D33" s="56"/>
      <c r="F33" s="1538"/>
      <c r="G33" s="149"/>
      <c r="H33" s="1538"/>
      <c r="I33" s="149"/>
      <c r="J33" s="1538"/>
      <c r="K33" s="44"/>
      <c r="L33" s="775"/>
      <c r="M33" s="537"/>
      <c r="N33" s="775"/>
      <c r="O33" s="537"/>
      <c r="P33" s="775"/>
      <c r="Q33" s="61"/>
      <c r="R33" s="844"/>
      <c r="V33" s="221"/>
    </row>
    <row r="34" spans="1:22" s="53" customFormat="1" ht="16.5" thickBot="1">
      <c r="A34" s="62" t="s">
        <v>126</v>
      </c>
      <c r="B34" s="63" t="s">
        <v>730</v>
      </c>
      <c r="C34" s="55"/>
      <c r="D34" s="64" t="s">
        <v>730</v>
      </c>
      <c r="F34" s="845"/>
      <c r="G34" s="149"/>
      <c r="H34" s="845"/>
      <c r="I34" s="149"/>
      <c r="J34" s="845"/>
      <c r="K34" s="44"/>
      <c r="L34" s="776"/>
      <c r="M34" s="537"/>
      <c r="N34" s="776"/>
      <c r="O34" s="537"/>
      <c r="P34" s="776"/>
      <c r="Q34" s="61"/>
      <c r="R34" s="846">
        <f>L34/3+N34/3+P34/3</f>
        <v>0</v>
      </c>
      <c r="T34" s="537"/>
      <c r="V34" s="221"/>
    </row>
    <row r="35" spans="1:22" s="53" customFormat="1" ht="15.75">
      <c r="D35" s="56"/>
      <c r="F35" s="847"/>
      <c r="G35" s="847"/>
      <c r="H35" s="847"/>
      <c r="I35" s="153"/>
      <c r="J35" s="847"/>
      <c r="K35" s="44"/>
      <c r="L35" s="848"/>
      <c r="M35" s="848"/>
      <c r="N35" s="848"/>
      <c r="O35" s="61"/>
      <c r="P35" s="848"/>
      <c r="Q35" s="61"/>
      <c r="R35" s="772"/>
      <c r="V35" s="221"/>
    </row>
    <row r="36" spans="1:22" s="53" customFormat="1" ht="15.75">
      <c r="D36" s="777" t="s">
        <v>1674</v>
      </c>
      <c r="E36" s="56"/>
      <c r="F36" s="847">
        <f>SUM(F14:F34)</f>
        <v>0</v>
      </c>
      <c r="G36" s="847"/>
      <c r="H36" s="847">
        <f>SUM(H14:H34)</f>
        <v>0</v>
      </c>
      <c r="I36" s="847"/>
      <c r="J36" s="847">
        <f>SUM(J14:J34)</f>
        <v>0</v>
      </c>
      <c r="K36" s="87"/>
      <c r="L36" s="772">
        <f>SUM(L14:L34)</f>
        <v>0</v>
      </c>
      <c r="M36" s="848"/>
      <c r="N36" s="772">
        <f>SUM(N14:N34)</f>
        <v>0</v>
      </c>
      <c r="O36" s="57"/>
      <c r="P36" s="772">
        <f>SUM(P14:P34)</f>
        <v>0</v>
      </c>
      <c r="Q36" s="57"/>
      <c r="R36" s="772">
        <f>SUM(R14:R34)</f>
        <v>0</v>
      </c>
      <c r="T36" s="203"/>
      <c r="V36" s="221"/>
    </row>
    <row r="37" spans="1:22" s="53" customFormat="1" ht="9.75" customHeight="1">
      <c r="F37" s="153"/>
      <c r="G37" s="153"/>
      <c r="H37" s="153"/>
      <c r="I37" s="153"/>
      <c r="J37" s="153"/>
      <c r="K37" s="44"/>
      <c r="L37" s="149"/>
      <c r="M37" s="149"/>
      <c r="N37" s="149"/>
      <c r="O37" s="44"/>
      <c r="P37" s="149"/>
      <c r="Q37" s="44"/>
      <c r="R37" s="537"/>
      <c r="V37" s="221"/>
    </row>
    <row r="38" spans="1:22" s="67" customFormat="1" ht="15.75">
      <c r="A38" s="53"/>
      <c r="B38" s="53"/>
      <c r="C38" s="53"/>
      <c r="D38" s="777" t="s">
        <v>1675</v>
      </c>
      <c r="E38" s="53"/>
      <c r="F38" s="153">
        <f>F36-F28</f>
        <v>0</v>
      </c>
      <c r="G38" s="153"/>
      <c r="H38" s="153">
        <f>H36-H28</f>
        <v>0</v>
      </c>
      <c r="I38" s="153"/>
      <c r="J38" s="153">
        <f>J36-J28</f>
        <v>0</v>
      </c>
      <c r="K38" s="44"/>
      <c r="L38" s="537">
        <f>L36-L28</f>
        <v>0</v>
      </c>
      <c r="M38" s="149"/>
      <c r="N38" s="537">
        <f>N36-N28</f>
        <v>0</v>
      </c>
      <c r="O38" s="61"/>
      <c r="P38" s="537">
        <f>P36-P28</f>
        <v>0</v>
      </c>
      <c r="Q38" s="57"/>
      <c r="R38" s="203">
        <f>L38/3+N38/3+P38/3</f>
        <v>0</v>
      </c>
      <c r="V38" s="767"/>
    </row>
    <row r="39" spans="1:22">
      <c r="A39" s="67"/>
      <c r="B39" s="67"/>
      <c r="C39" s="67"/>
      <c r="D39" s="67"/>
      <c r="E39" s="67"/>
      <c r="F39" s="849"/>
      <c r="G39" s="849"/>
      <c r="H39" s="849"/>
      <c r="I39" s="67"/>
      <c r="J39" s="849"/>
      <c r="K39" s="67"/>
      <c r="L39" s="849"/>
      <c r="M39" s="849"/>
      <c r="N39" s="849"/>
      <c r="O39" s="67"/>
      <c r="P39" s="849"/>
      <c r="Q39" s="67"/>
      <c r="R39" s="67"/>
    </row>
    <row r="40" spans="1:22">
      <c r="F40" s="849"/>
      <c r="G40" s="849"/>
      <c r="H40" s="849"/>
      <c r="J40" s="849"/>
      <c r="L40" s="849"/>
      <c r="M40" s="849"/>
      <c r="N40" s="849"/>
      <c r="P40" s="849"/>
    </row>
    <row r="41" spans="1:22" customFormat="1" ht="15">
      <c r="A41" s="837"/>
      <c r="B41" s="850" t="s">
        <v>370</v>
      </c>
      <c r="C41" s="837"/>
      <c r="D41" s="838"/>
      <c r="E41" s="838"/>
      <c r="F41" s="838"/>
      <c r="G41" s="838"/>
      <c r="H41" s="838"/>
      <c r="I41" s="838"/>
      <c r="J41" s="838"/>
      <c r="K41" s="838"/>
      <c r="L41" s="838"/>
      <c r="M41" s="838"/>
      <c r="N41" s="838"/>
      <c r="O41" s="838"/>
      <c r="P41" s="838"/>
      <c r="Q41" s="838"/>
      <c r="R41" s="667"/>
    </row>
    <row r="42" spans="1:22" customFormat="1" ht="15">
      <c r="A42" s="837"/>
      <c r="B42" s="851" t="s">
        <v>253</v>
      </c>
      <c r="C42" s="852" t="s">
        <v>1676</v>
      </c>
      <c r="D42" s="853"/>
      <c r="E42" s="853"/>
      <c r="F42" s="853"/>
      <c r="G42" s="853"/>
      <c r="H42" s="853"/>
      <c r="I42" s="853"/>
      <c r="J42" s="853"/>
      <c r="K42" s="853"/>
      <c r="L42" s="854"/>
      <c r="M42" s="854"/>
      <c r="N42" s="854"/>
      <c r="O42" s="854"/>
      <c r="P42" s="854"/>
      <c r="Q42" s="854"/>
      <c r="R42" s="854"/>
    </row>
    <row r="43" spans="1:22" customFormat="1" ht="15">
      <c r="A43" s="837"/>
      <c r="B43" s="855" t="s">
        <v>297</v>
      </c>
      <c r="C43" s="852" t="s">
        <v>1677</v>
      </c>
      <c r="D43" s="853"/>
      <c r="E43" s="853"/>
      <c r="F43" s="853"/>
      <c r="G43" s="853"/>
      <c r="H43" s="853"/>
      <c r="I43" s="853"/>
      <c r="J43" s="853"/>
      <c r="K43" s="853"/>
      <c r="L43" s="854"/>
      <c r="M43" s="854"/>
      <c r="N43" s="854"/>
      <c r="O43" s="854"/>
      <c r="P43" s="854"/>
      <c r="Q43" s="854"/>
      <c r="R43" s="854"/>
    </row>
    <row r="44" spans="1:22" customFormat="1" ht="15">
      <c r="A44" s="837"/>
      <c r="B44" s="855" t="s">
        <v>314</v>
      </c>
      <c r="C44" s="852" t="s">
        <v>1678</v>
      </c>
      <c r="D44" s="853"/>
      <c r="E44" s="853"/>
      <c r="F44" s="853"/>
      <c r="G44" s="853"/>
      <c r="H44" s="853"/>
      <c r="I44" s="853"/>
      <c r="J44" s="853"/>
      <c r="K44" s="853"/>
      <c r="L44" s="854"/>
      <c r="M44" s="854"/>
      <c r="N44" s="854"/>
      <c r="O44" s="854"/>
      <c r="P44" s="854"/>
      <c r="Q44" s="854"/>
      <c r="R44" s="854"/>
    </row>
    <row r="45" spans="1:22" customFormat="1" ht="15">
      <c r="A45" s="837"/>
      <c r="B45" s="855"/>
      <c r="C45" s="852" t="s">
        <v>1679</v>
      </c>
      <c r="D45" s="853"/>
      <c r="E45" s="853"/>
      <c r="F45" s="853"/>
      <c r="G45" s="853"/>
      <c r="H45" s="853"/>
      <c r="I45" s="853"/>
      <c r="J45" s="853"/>
      <c r="K45" s="853"/>
      <c r="L45" s="854"/>
      <c r="M45" s="854"/>
      <c r="N45" s="854"/>
      <c r="O45" s="854"/>
      <c r="P45" s="854"/>
      <c r="Q45" s="854"/>
      <c r="R45" s="854"/>
    </row>
    <row r="46" spans="1:22" customFormat="1" ht="15">
      <c r="A46" s="837"/>
      <c r="B46" s="851" t="s">
        <v>126</v>
      </c>
      <c r="C46" s="852"/>
      <c r="D46" s="853"/>
      <c r="E46" s="853"/>
      <c r="F46" s="853"/>
      <c r="G46" s="853"/>
      <c r="H46" s="853"/>
      <c r="I46" s="853"/>
      <c r="J46" s="853"/>
      <c r="K46" s="853"/>
      <c r="L46" s="854"/>
      <c r="M46" s="854"/>
      <c r="N46" s="854"/>
      <c r="O46" s="854"/>
      <c r="P46" s="854"/>
      <c r="Q46" s="854"/>
      <c r="R46" s="854"/>
    </row>
  </sheetData>
  <customSheetViews>
    <customSheetView guid="{B321D76C-CDE5-48BB-9CDE-80FF97D58FCF}" showPageBreaks="1" fitToPage="1" printArea="1" view="pageBreakPreview" topLeftCell="A9">
      <selection activeCell="D33" sqref="D33"/>
      <pageMargins left="0" right="0" top="0" bottom="0" header="0" footer="0"/>
      <printOptions horizontalCentered="1"/>
      <pageSetup scale="92" orientation="landscape" r:id="rId1"/>
    </customSheetView>
    <customSheetView guid="{343BF296-013A-41F5-BDAB-AD6220EA7F78}" showPageBreaks="1" fitToPage="1" printArea="1" view="pageBreakPreview" topLeftCell="A9">
      <selection activeCell="D33" sqref="D33"/>
      <pageMargins left="0" right="0" top="0" bottom="0" header="0" footer="0"/>
      <printOptions horizontalCentered="1"/>
      <pageSetup scale="91" orientation="landscape" r:id="rId2"/>
    </customSheetView>
  </customSheetViews>
  <mergeCells count="5">
    <mergeCell ref="A7:R7"/>
    <mergeCell ref="A8:R8"/>
    <mergeCell ref="A3:R3"/>
    <mergeCell ref="A4:R4"/>
    <mergeCell ref="A5:R5"/>
  </mergeCells>
  <printOptions horizontalCentered="1"/>
  <pageMargins left="0.2" right="0.2" top="0.25" bottom="0.25" header="0.3" footer="0.3"/>
  <pageSetup scale="75" orientation="landscape" r:id="rId3"/>
  <drawing r:id="rId4"/>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9">
    <tabColor rgb="FFFF66FF"/>
    <pageSetUpPr fitToPage="1"/>
  </sheetPr>
  <dimension ref="A1:L66"/>
  <sheetViews>
    <sheetView view="pageBreakPreview" zoomScale="80" zoomScaleNormal="90" zoomScaleSheetLayoutView="80" workbookViewId="0">
      <selection activeCell="K65" sqref="K65"/>
    </sheetView>
  </sheetViews>
  <sheetFormatPr defaultColWidth="9" defaultRowHeight="12"/>
  <cols>
    <col min="1" max="1" width="10.25" style="906" customWidth="1"/>
    <col min="2" max="2" width="3.125" style="135" customWidth="1"/>
    <col min="3" max="3" width="3.75" style="135" customWidth="1"/>
    <col min="4" max="4" width="7" style="135" customWidth="1"/>
    <col min="5" max="5" width="39.75" style="135" customWidth="1"/>
    <col min="6" max="6" width="9.75" style="135" customWidth="1"/>
    <col min="7" max="8" width="13.125" style="135" customWidth="1"/>
    <col min="9" max="9" width="2.75" style="135" customWidth="1"/>
    <col min="10" max="10" width="5" style="135" customWidth="1"/>
    <col min="11" max="11" width="29.125" style="135" customWidth="1"/>
    <col min="12" max="16384" width="9" style="135"/>
  </cols>
  <sheetData>
    <row r="1" spans="1:12" s="133" customFormat="1" ht="15.75">
      <c r="A1" s="43"/>
      <c r="C1" s="44"/>
      <c r="D1" s="190"/>
      <c r="E1" s="44"/>
      <c r="F1" s="44"/>
      <c r="G1" s="44"/>
      <c r="J1" s="191"/>
    </row>
    <row r="2" spans="1:12" ht="18">
      <c r="B2" s="140"/>
      <c r="C2" s="137"/>
      <c r="D2" s="138"/>
      <c r="E2" s="137"/>
      <c r="F2" s="137"/>
      <c r="G2" s="137"/>
      <c r="H2" s="137"/>
      <c r="I2" s="137"/>
      <c r="J2" s="1142"/>
    </row>
    <row r="3" spans="1:12" ht="18">
      <c r="A3" s="1630" t="s">
        <v>255</v>
      </c>
      <c r="B3" s="1630"/>
      <c r="C3" s="1630"/>
      <c r="D3" s="1630"/>
      <c r="E3" s="1630"/>
      <c r="F3" s="1630"/>
      <c r="G3" s="1630"/>
      <c r="H3" s="1630"/>
      <c r="I3" s="1630"/>
      <c r="J3" s="1630"/>
    </row>
    <row r="4" spans="1:12" ht="18">
      <c r="A4" s="1630" t="s">
        <v>88</v>
      </c>
      <c r="B4" s="1630"/>
      <c r="C4" s="1630"/>
      <c r="D4" s="1630"/>
      <c r="E4" s="1630"/>
      <c r="F4" s="1630"/>
      <c r="G4" s="1630"/>
      <c r="H4" s="1630"/>
      <c r="I4" s="1630"/>
      <c r="J4" s="1630"/>
    </row>
    <row r="5" spans="1:12" ht="18">
      <c r="A5" s="1628" t="str">
        <f>SUMMARY!A7</f>
        <v>YEAR ENDING DECEMBER 31, ____</v>
      </c>
      <c r="B5" s="1628"/>
      <c r="C5" s="1628"/>
      <c r="D5" s="1628"/>
      <c r="E5" s="1628"/>
      <c r="F5" s="1628"/>
      <c r="G5" s="1628"/>
      <c r="H5" s="1628"/>
      <c r="I5" s="1628"/>
      <c r="J5" s="1628"/>
    </row>
    <row r="6" spans="1:12" ht="18">
      <c r="A6" s="140"/>
      <c r="C6" s="137"/>
      <c r="D6" s="142"/>
      <c r="E6" s="137"/>
      <c r="F6" s="137"/>
      <c r="G6" s="137"/>
      <c r="H6" s="137"/>
      <c r="I6" s="137"/>
      <c r="J6" s="137"/>
    </row>
    <row r="7" spans="1:12" ht="18">
      <c r="A7" s="1630" t="s">
        <v>1680</v>
      </c>
      <c r="B7" s="1630"/>
      <c r="C7" s="1630"/>
      <c r="D7" s="1630"/>
      <c r="E7" s="1630"/>
      <c r="F7" s="1630"/>
      <c r="G7" s="1630"/>
      <c r="H7" s="1630"/>
      <c r="I7" s="1630"/>
      <c r="J7" s="1630"/>
    </row>
    <row r="8" spans="1:12" ht="17.100000000000001" customHeight="1">
      <c r="A8" s="1694" t="s">
        <v>1681</v>
      </c>
      <c r="B8" s="1694"/>
      <c r="C8" s="1694"/>
      <c r="D8" s="1694"/>
      <c r="E8" s="1694"/>
      <c r="F8" s="1694"/>
      <c r="G8" s="1694"/>
      <c r="H8" s="1694"/>
      <c r="I8" s="1694"/>
      <c r="J8" s="1694"/>
    </row>
    <row r="9" spans="1:12" s="192" customFormat="1" ht="15.75">
      <c r="A9" s="1695" t="s">
        <v>1682</v>
      </c>
      <c r="B9" s="1695"/>
      <c r="C9" s="1695"/>
      <c r="D9" s="1695"/>
      <c r="E9" s="1695"/>
      <c r="F9" s="1695"/>
      <c r="G9" s="1695"/>
      <c r="H9" s="1695"/>
      <c r="I9" s="1695"/>
      <c r="J9" s="1695"/>
    </row>
    <row r="10" spans="1:12" s="192" customFormat="1" ht="15.75">
      <c r="A10" s="164"/>
      <c r="B10" s="193"/>
      <c r="D10" s="194"/>
      <c r="E10" s="195"/>
      <c r="F10" s="195"/>
      <c r="H10" s="196"/>
    </row>
    <row r="11" spans="1:12" s="192" customFormat="1" ht="13.35" customHeight="1">
      <c r="A11" s="164"/>
      <c r="D11" s="194"/>
      <c r="E11" s="252"/>
      <c r="F11" s="195"/>
      <c r="G11" s="252"/>
      <c r="H11" s="252"/>
    </row>
    <row r="12" spans="1:12" s="192" customFormat="1" ht="15.75">
      <c r="A12" s="164"/>
      <c r="B12" s="197"/>
      <c r="C12" s="164"/>
      <c r="D12" s="1159"/>
      <c r="E12" s="198"/>
      <c r="F12" s="198"/>
      <c r="G12" s="1144" t="s">
        <v>652</v>
      </c>
      <c r="H12" s="1144" t="s">
        <v>652</v>
      </c>
    </row>
    <row r="13" spans="1:12" s="192" customFormat="1" ht="15.75">
      <c r="A13" s="1073"/>
      <c r="B13" s="1693" t="s">
        <v>1</v>
      </c>
      <c r="C13" s="1693"/>
      <c r="D13" s="1693"/>
      <c r="E13" s="1693"/>
      <c r="F13" s="1073"/>
      <c r="G13" s="1074" t="s">
        <v>1931</v>
      </c>
      <c r="H13" s="1074" t="s">
        <v>1931</v>
      </c>
    </row>
    <row r="14" spans="1:12" s="192" customFormat="1" ht="13.35" customHeight="1">
      <c r="A14" s="164"/>
      <c r="B14" s="1691" t="s">
        <v>335</v>
      </c>
      <c r="C14" s="1692"/>
      <c r="D14" s="1692"/>
      <c r="E14" s="1692"/>
      <c r="F14" s="194"/>
      <c r="G14" s="1311" t="s">
        <v>336</v>
      </c>
      <c r="H14" s="1311" t="s">
        <v>337</v>
      </c>
      <c r="K14" s="199"/>
      <c r="L14" s="199"/>
    </row>
    <row r="15" spans="1:12" s="46" customFormat="1" ht="15.75">
      <c r="A15" s="43"/>
      <c r="B15" s="44"/>
      <c r="C15" s="44"/>
      <c r="D15" s="44"/>
      <c r="E15" s="44"/>
      <c r="F15" s="44"/>
      <c r="G15" s="44"/>
      <c r="H15" s="44"/>
      <c r="I15" s="44"/>
    </row>
    <row r="16" spans="1:12" s="46" customFormat="1" ht="15.75">
      <c r="A16" s="1312">
        <v>1</v>
      </c>
      <c r="B16" s="44"/>
      <c r="C16" s="43" t="s">
        <v>1683</v>
      </c>
      <c r="D16" s="44"/>
      <c r="E16" s="44"/>
      <c r="F16" s="44"/>
      <c r="G16" s="44"/>
      <c r="H16" s="44"/>
      <c r="I16" s="44"/>
    </row>
    <row r="17" spans="1:9" s="46" customFormat="1" ht="15">
      <c r="A17" s="1220" t="s">
        <v>147</v>
      </c>
      <c r="B17" s="44"/>
      <c r="C17" s="44"/>
      <c r="D17" s="44" t="s">
        <v>1684</v>
      </c>
      <c r="E17" s="44"/>
      <c r="F17" s="44"/>
      <c r="G17" s="1064"/>
      <c r="H17" s="1064"/>
      <c r="I17" s="44"/>
    </row>
    <row r="18" spans="1:9" s="46" customFormat="1" ht="15">
      <c r="A18" s="1220" t="s">
        <v>151</v>
      </c>
      <c r="B18" s="44"/>
      <c r="C18" s="44"/>
      <c r="D18" s="44" t="s">
        <v>1685</v>
      </c>
      <c r="E18" s="44"/>
      <c r="F18" s="44"/>
      <c r="G18" s="1064"/>
      <c r="H18" s="1064"/>
      <c r="I18" s="44"/>
    </row>
    <row r="19" spans="1:9" s="46" customFormat="1" ht="15">
      <c r="A19" s="1220" t="s">
        <v>154</v>
      </c>
      <c r="B19" s="44"/>
      <c r="C19" s="44"/>
      <c r="D19" s="44" t="s">
        <v>1686</v>
      </c>
      <c r="E19" s="44"/>
      <c r="F19" s="44"/>
      <c r="G19" s="1064"/>
      <c r="H19" s="1064"/>
      <c r="I19" s="44"/>
    </row>
    <row r="20" spans="1:9" s="46" customFormat="1" ht="15">
      <c r="A20" s="1220" t="s">
        <v>157</v>
      </c>
      <c r="B20" s="44"/>
      <c r="C20" s="44"/>
      <c r="D20" s="44" t="s">
        <v>1588</v>
      </c>
      <c r="E20" s="44"/>
      <c r="F20" s="44"/>
      <c r="G20" s="1064"/>
      <c r="H20" s="1064"/>
      <c r="I20" s="44"/>
    </row>
    <row r="21" spans="1:9" s="46" customFormat="1" ht="15">
      <c r="A21" s="1313" t="s">
        <v>126</v>
      </c>
      <c r="B21" s="44"/>
      <c r="C21" s="44"/>
      <c r="D21" s="1065" t="s">
        <v>730</v>
      </c>
      <c r="E21" s="84"/>
      <c r="F21" s="44"/>
      <c r="G21" s="1064"/>
      <c r="H21" s="1064"/>
      <c r="I21" s="44"/>
    </row>
    <row r="22" spans="1:9" s="46" customFormat="1" ht="15.75">
      <c r="A22" s="1312">
        <v>2</v>
      </c>
      <c r="B22" s="44"/>
      <c r="C22" s="43" t="s">
        <v>1687</v>
      </c>
      <c r="D22" s="44"/>
      <c r="E22" s="44"/>
      <c r="F22" s="44"/>
      <c r="G22" s="276">
        <f>SUM(G17:G21)</f>
        <v>0</v>
      </c>
      <c r="H22" s="276">
        <f>SUM(H17:H21)</f>
        <v>0</v>
      </c>
      <c r="I22" s="44"/>
    </row>
    <row r="23" spans="1:9" s="46" customFormat="1" ht="15">
      <c r="B23" s="44"/>
      <c r="C23" s="44"/>
      <c r="D23" s="44"/>
      <c r="E23" s="44"/>
      <c r="F23" s="44"/>
      <c r="G23" s="1036"/>
      <c r="H23" s="1036"/>
      <c r="I23" s="44"/>
    </row>
    <row r="24" spans="1:9" s="46" customFormat="1" ht="15.75">
      <c r="A24" s="1312">
        <v>3</v>
      </c>
      <c r="B24" s="44"/>
      <c r="C24" s="43" t="s">
        <v>1688</v>
      </c>
      <c r="D24" s="44"/>
      <c r="E24" s="44"/>
      <c r="F24" s="44"/>
      <c r="G24" s="1066"/>
      <c r="H24" s="1066"/>
      <c r="I24" s="44"/>
    </row>
    <row r="25" spans="1:9" s="46" customFormat="1" ht="15">
      <c r="A25" s="46" t="s">
        <v>163</v>
      </c>
      <c r="B25" s="44"/>
      <c r="C25" s="44"/>
      <c r="D25" s="44" t="s">
        <v>1689</v>
      </c>
      <c r="E25" s="44"/>
      <c r="F25" s="44"/>
      <c r="G25" s="1064"/>
      <c r="H25" s="1064"/>
      <c r="I25" s="44"/>
    </row>
    <row r="26" spans="1:9" s="46" customFormat="1" ht="15">
      <c r="A26" s="46" t="s">
        <v>165</v>
      </c>
      <c r="B26" s="44"/>
      <c r="C26" s="44"/>
      <c r="D26" s="44" t="s">
        <v>1690</v>
      </c>
      <c r="E26" s="44"/>
      <c r="F26" s="44"/>
      <c r="G26" s="1064"/>
      <c r="H26" s="1064"/>
      <c r="I26" s="44"/>
    </row>
    <row r="27" spans="1:9" s="46" customFormat="1" ht="15">
      <c r="A27" s="46" t="s">
        <v>168</v>
      </c>
      <c r="B27" s="44"/>
      <c r="C27" s="44"/>
      <c r="D27" s="44" t="s">
        <v>1691</v>
      </c>
      <c r="E27" s="44"/>
      <c r="F27" s="44"/>
      <c r="G27" s="1064"/>
      <c r="H27" s="1064"/>
      <c r="I27" s="44"/>
    </row>
    <row r="28" spans="1:9" s="46" customFormat="1" ht="15">
      <c r="A28" s="46" t="s">
        <v>171</v>
      </c>
      <c r="B28" s="44"/>
      <c r="C28" s="44"/>
      <c r="D28" s="44" t="s">
        <v>791</v>
      </c>
      <c r="E28" s="44"/>
      <c r="F28" s="44"/>
      <c r="G28" s="1064"/>
      <c r="H28" s="1064"/>
      <c r="I28" s="44"/>
    </row>
    <row r="29" spans="1:9" s="46" customFormat="1" ht="15">
      <c r="A29" s="46" t="s">
        <v>174</v>
      </c>
      <c r="B29" s="44"/>
      <c r="C29" s="44"/>
      <c r="D29" s="44" t="s">
        <v>816</v>
      </c>
      <c r="E29" s="44"/>
      <c r="F29" s="44"/>
      <c r="G29" s="1064"/>
      <c r="H29" s="1064"/>
      <c r="I29" s="44"/>
    </row>
    <row r="30" spans="1:9" s="46" customFormat="1" ht="15">
      <c r="A30" s="46" t="s">
        <v>177</v>
      </c>
      <c r="B30" s="44"/>
      <c r="C30" s="44"/>
      <c r="D30" s="44" t="s">
        <v>202</v>
      </c>
      <c r="E30" s="44"/>
      <c r="F30" s="44"/>
      <c r="G30" s="1064"/>
      <c r="H30" s="1064"/>
      <c r="I30" s="44"/>
    </row>
    <row r="31" spans="1:9" s="46" customFormat="1" ht="15">
      <c r="A31" s="46" t="s">
        <v>227</v>
      </c>
      <c r="B31" s="44"/>
      <c r="C31" s="44"/>
      <c r="D31" s="1067" t="s">
        <v>1692</v>
      </c>
      <c r="E31" s="44"/>
      <c r="F31" s="44"/>
      <c r="G31" s="1064"/>
      <c r="H31" s="1064"/>
      <c r="I31" s="44"/>
    </row>
    <row r="32" spans="1:9" s="46" customFormat="1" ht="15">
      <c r="A32" s="1313" t="s">
        <v>126</v>
      </c>
      <c r="B32" s="44"/>
      <c r="C32" s="44"/>
      <c r="D32" s="1065" t="s">
        <v>730</v>
      </c>
      <c r="E32" s="84"/>
      <c r="F32" s="44"/>
      <c r="G32" s="1064"/>
      <c r="H32" s="1064"/>
      <c r="I32" s="44"/>
    </row>
    <row r="33" spans="1:9" s="46" customFormat="1" ht="15.75">
      <c r="A33" s="1312">
        <v>4</v>
      </c>
      <c r="B33" s="44"/>
      <c r="C33" s="43" t="s">
        <v>1693</v>
      </c>
      <c r="D33" s="44"/>
      <c r="E33" s="44"/>
      <c r="F33" s="44"/>
      <c r="G33" s="276">
        <f>SUM(G25:G32)</f>
        <v>0</v>
      </c>
      <c r="H33" s="276">
        <f>SUM(H25:H32)</f>
        <v>0</v>
      </c>
      <c r="I33" s="44"/>
    </row>
    <row r="34" spans="1:9" s="46" customFormat="1" ht="15">
      <c r="B34" s="44"/>
      <c r="C34" s="44"/>
      <c r="D34" s="44"/>
      <c r="E34" s="44"/>
      <c r="F34" s="44"/>
      <c r="G34" s="1036"/>
      <c r="H34" s="1036"/>
      <c r="I34" s="44"/>
    </row>
    <row r="35" spans="1:9" s="46" customFormat="1" ht="16.5" thickBot="1">
      <c r="A35" s="1312">
        <v>5</v>
      </c>
      <c r="B35" s="44"/>
      <c r="C35" s="43" t="s">
        <v>1694</v>
      </c>
      <c r="D35" s="43"/>
      <c r="E35" s="43"/>
      <c r="F35" s="43"/>
      <c r="G35" s="1068">
        <f>G22-G33</f>
        <v>0</v>
      </c>
      <c r="H35" s="1068">
        <f>H22-H33</f>
        <v>0</v>
      </c>
      <c r="I35" s="44"/>
    </row>
    <row r="36" spans="1:9" s="46" customFormat="1" ht="15.75" thickTop="1">
      <c r="B36" s="44"/>
      <c r="C36" s="44"/>
      <c r="D36" s="44"/>
      <c r="E36" s="44"/>
      <c r="F36" s="44"/>
      <c r="G36" s="1036"/>
      <c r="H36" s="1036"/>
      <c r="I36" s="44"/>
    </row>
    <row r="37" spans="1:9" s="46" customFormat="1" ht="15.75">
      <c r="A37" s="1312">
        <v>6</v>
      </c>
      <c r="B37" s="44"/>
      <c r="C37" s="43" t="s">
        <v>1695</v>
      </c>
      <c r="D37" s="44"/>
      <c r="E37" s="44"/>
      <c r="F37" s="44"/>
      <c r="G37" s="1036"/>
      <c r="H37" s="1036"/>
      <c r="I37" s="44"/>
    </row>
    <row r="38" spans="1:9" s="46" customFormat="1" ht="15">
      <c r="A38" s="46" t="s">
        <v>104</v>
      </c>
      <c r="B38" s="44"/>
      <c r="C38" s="44"/>
      <c r="D38" s="44" t="s">
        <v>1696</v>
      </c>
      <c r="E38" s="44"/>
      <c r="F38" s="44"/>
      <c r="G38" s="1064"/>
      <c r="H38" s="1064"/>
      <c r="I38" s="44"/>
    </row>
    <row r="39" spans="1:9" s="46" customFormat="1" ht="15">
      <c r="A39" s="46" t="s">
        <v>187</v>
      </c>
      <c r="B39" s="44"/>
      <c r="C39" s="44"/>
      <c r="D39" s="44" t="s">
        <v>1588</v>
      </c>
      <c r="E39" s="44"/>
      <c r="F39" s="44"/>
      <c r="G39" s="1064"/>
      <c r="H39" s="1064"/>
      <c r="I39" s="44"/>
    </row>
    <row r="40" spans="1:9" s="46" customFormat="1" ht="15">
      <c r="A40" s="1313" t="s">
        <v>126</v>
      </c>
      <c r="B40" s="44"/>
      <c r="C40" s="44"/>
      <c r="D40" s="1065" t="s">
        <v>730</v>
      </c>
      <c r="E40" s="84"/>
      <c r="F40" s="44"/>
      <c r="G40" s="1064"/>
      <c r="H40" s="1064"/>
      <c r="I40" s="44"/>
    </row>
    <row r="41" spans="1:9" s="46" customFormat="1" ht="15.75">
      <c r="A41" s="1312">
        <v>7</v>
      </c>
      <c r="B41" s="44"/>
      <c r="C41" s="44"/>
      <c r="D41" s="43" t="s">
        <v>1697</v>
      </c>
      <c r="E41" s="44"/>
      <c r="F41" s="44"/>
      <c r="G41" s="276">
        <f>SUM(G38:G40)</f>
        <v>0</v>
      </c>
      <c r="H41" s="276">
        <f>SUM(H38:H40)</f>
        <v>0</v>
      </c>
      <c r="I41" s="44"/>
    </row>
    <row r="42" spans="1:9" s="46" customFormat="1" ht="15">
      <c r="A42" s="1220"/>
      <c r="B42" s="44"/>
      <c r="C42" s="44"/>
      <c r="D42" s="44"/>
      <c r="E42" s="44"/>
      <c r="F42" s="44"/>
      <c r="G42" s="1036"/>
      <c r="H42" s="1036"/>
      <c r="I42" s="44"/>
    </row>
    <row r="43" spans="1:9" s="46" customFormat="1" ht="15.75">
      <c r="A43" s="1312">
        <v>8</v>
      </c>
      <c r="B43" s="44"/>
      <c r="C43" s="43" t="s">
        <v>1698</v>
      </c>
      <c r="D43" s="44"/>
      <c r="E43" s="44"/>
      <c r="F43" s="44"/>
      <c r="G43" s="1036"/>
      <c r="H43" s="1036"/>
      <c r="I43" s="44"/>
    </row>
    <row r="44" spans="1:9" s="46" customFormat="1" ht="15">
      <c r="A44" s="1220" t="s">
        <v>1150</v>
      </c>
      <c r="B44" s="44"/>
      <c r="C44" s="44"/>
      <c r="D44" s="44" t="s">
        <v>758</v>
      </c>
      <c r="E44" s="44"/>
      <c r="F44" s="44"/>
      <c r="G44" s="1069"/>
      <c r="H44" s="1069"/>
      <c r="I44" s="44"/>
    </row>
    <row r="45" spans="1:9" s="46" customFormat="1" ht="15">
      <c r="A45" s="1220" t="s">
        <v>1151</v>
      </c>
      <c r="B45" s="44"/>
      <c r="C45" s="44"/>
      <c r="D45" s="44" t="s">
        <v>1699</v>
      </c>
      <c r="E45" s="44"/>
      <c r="F45" s="44"/>
      <c r="G45" s="1069"/>
      <c r="H45" s="1069"/>
      <c r="I45" s="44"/>
    </row>
    <row r="46" spans="1:9" s="46" customFormat="1" ht="15">
      <c r="A46" s="1220" t="s">
        <v>1152</v>
      </c>
      <c r="B46" s="44"/>
      <c r="C46" s="44"/>
      <c r="D46" s="44" t="s">
        <v>1700</v>
      </c>
      <c r="E46" s="44"/>
      <c r="F46" s="44"/>
      <c r="G46" s="1069"/>
      <c r="H46" s="1069"/>
      <c r="I46" s="44"/>
    </row>
    <row r="47" spans="1:9" s="46" customFormat="1" ht="15">
      <c r="A47" s="1220" t="s">
        <v>1153</v>
      </c>
      <c r="B47" s="44"/>
      <c r="C47" s="44"/>
      <c r="D47" s="44" t="s">
        <v>1701</v>
      </c>
      <c r="E47" s="44"/>
      <c r="F47" s="44"/>
      <c r="G47" s="1069"/>
      <c r="H47" s="1069"/>
      <c r="I47" s="44"/>
    </row>
    <row r="48" spans="1:9" s="46" customFormat="1" ht="15">
      <c r="A48" s="1220" t="s">
        <v>1154</v>
      </c>
      <c r="B48" s="44"/>
      <c r="C48" s="44"/>
      <c r="D48" s="44" t="s">
        <v>1702</v>
      </c>
      <c r="E48" s="44"/>
      <c r="F48" s="44"/>
      <c r="G48" s="1069"/>
      <c r="H48" s="1069"/>
      <c r="I48" s="44"/>
    </row>
    <row r="49" spans="1:9" s="46" customFormat="1" ht="15">
      <c r="A49" s="1220" t="s">
        <v>1262</v>
      </c>
      <c r="B49" s="44"/>
      <c r="C49" s="44"/>
      <c r="D49" s="44" t="s">
        <v>1703</v>
      </c>
      <c r="E49" s="44"/>
      <c r="F49" s="44"/>
      <c r="G49" s="1069"/>
      <c r="H49" s="1069"/>
      <c r="I49" s="44"/>
    </row>
    <row r="50" spans="1:9" s="46" customFormat="1" ht="15">
      <c r="A50" s="1313" t="s">
        <v>126</v>
      </c>
      <c r="B50" s="44"/>
      <c r="C50" s="44"/>
      <c r="D50" s="1065" t="s">
        <v>730</v>
      </c>
      <c r="E50" s="84"/>
      <c r="F50" s="44"/>
      <c r="G50" s="1069"/>
      <c r="H50" s="1069"/>
      <c r="I50" s="44"/>
    </row>
    <row r="51" spans="1:9" s="46" customFormat="1" ht="15.75">
      <c r="A51" s="1312">
        <v>9</v>
      </c>
      <c r="B51" s="44"/>
      <c r="C51" s="44"/>
      <c r="D51" s="43" t="s">
        <v>1697</v>
      </c>
      <c r="E51" s="44"/>
      <c r="F51" s="44"/>
      <c r="G51" s="276">
        <f>SUM(G44:G50)</f>
        <v>0</v>
      </c>
      <c r="H51" s="276">
        <f>SUM(H44:H50)</f>
        <v>0</v>
      </c>
      <c r="I51" s="44"/>
    </row>
    <row r="52" spans="1:9" s="46" customFormat="1" ht="15">
      <c r="A52" s="1220"/>
      <c r="B52" s="44"/>
      <c r="C52" s="44"/>
      <c r="D52" s="44"/>
      <c r="E52" s="44"/>
      <c r="F52" s="44"/>
      <c r="G52" s="1036"/>
      <c r="H52" s="1036"/>
      <c r="I52" s="44"/>
    </row>
    <row r="53" spans="1:9" s="46" customFormat="1" ht="16.5" thickBot="1">
      <c r="A53" s="1312">
        <v>10</v>
      </c>
      <c r="B53" s="44"/>
      <c r="C53" s="43" t="s">
        <v>1704</v>
      </c>
      <c r="D53" s="43"/>
      <c r="E53" s="43"/>
      <c r="F53" s="43"/>
      <c r="G53" s="1068">
        <f>G35+G41-G51</f>
        <v>0</v>
      </c>
      <c r="H53" s="1068">
        <f>H35+H41-H51</f>
        <v>0</v>
      </c>
      <c r="I53" s="44"/>
    </row>
    <row r="54" spans="1:9" s="46" customFormat="1" ht="15.75" thickTop="1">
      <c r="A54" s="1220"/>
      <c r="B54" s="44"/>
      <c r="C54" s="44"/>
      <c r="D54" s="44"/>
      <c r="E54" s="44"/>
      <c r="F54" s="44"/>
      <c r="G54" s="1036"/>
      <c r="H54" s="1036"/>
      <c r="I54" s="44"/>
    </row>
    <row r="55" spans="1:9" s="46" customFormat="1" ht="15">
      <c r="A55" s="1312">
        <v>11</v>
      </c>
      <c r="B55" s="44"/>
      <c r="C55" s="44"/>
      <c r="D55" s="44" t="s">
        <v>1705</v>
      </c>
      <c r="E55" s="44"/>
      <c r="F55" s="44"/>
      <c r="G55" s="1069"/>
      <c r="H55" s="1069"/>
      <c r="I55" s="44"/>
    </row>
    <row r="56" spans="1:9" s="46" customFormat="1" ht="15">
      <c r="A56" s="1525" t="s">
        <v>126</v>
      </c>
      <c r="B56" s="44"/>
      <c r="C56" s="44"/>
      <c r="D56" s="1065" t="s">
        <v>730</v>
      </c>
      <c r="E56" s="84"/>
      <c r="F56" s="44"/>
      <c r="G56" s="1070"/>
      <c r="H56" s="1070"/>
      <c r="I56" s="44"/>
    </row>
    <row r="57" spans="1:9" s="46" customFormat="1" ht="15">
      <c r="A57" s="1312"/>
      <c r="B57" s="44"/>
      <c r="C57" s="44"/>
      <c r="D57" s="44"/>
      <c r="E57" s="44"/>
      <c r="F57" s="44"/>
      <c r="G57" s="1070">
        <f>SUM(G55:G56)</f>
        <v>0</v>
      </c>
      <c r="H57" s="1070">
        <f>SUM(H55:H56)</f>
        <v>0</v>
      </c>
      <c r="I57" s="869"/>
    </row>
    <row r="58" spans="1:9" s="46" customFormat="1" ht="15">
      <c r="A58" s="1312"/>
      <c r="B58" s="44"/>
      <c r="C58" s="44"/>
      <c r="D58" s="44"/>
      <c r="E58" s="44"/>
      <c r="F58" s="44"/>
      <c r="G58" s="1036"/>
      <c r="H58" s="1036"/>
      <c r="I58" s="869"/>
    </row>
    <row r="59" spans="1:9" s="46" customFormat="1" ht="15">
      <c r="A59" s="1312">
        <v>13</v>
      </c>
      <c r="B59" s="44"/>
      <c r="C59" s="44"/>
      <c r="D59" s="44" t="s">
        <v>1706</v>
      </c>
      <c r="E59" s="44"/>
      <c r="F59" s="44"/>
      <c r="G59" s="330">
        <f>+G57+G53</f>
        <v>0</v>
      </c>
      <c r="H59" s="330">
        <f>+H57+H53</f>
        <v>0</v>
      </c>
      <c r="I59" s="44"/>
    </row>
    <row r="60" spans="1:9" s="46" customFormat="1" ht="15">
      <c r="A60" s="1312"/>
      <c r="B60" s="44"/>
      <c r="C60" s="44"/>
      <c r="D60" s="44"/>
      <c r="E60" s="44"/>
      <c r="F60" s="44"/>
      <c r="G60" s="330"/>
      <c r="H60" s="330"/>
      <c r="I60" s="44"/>
    </row>
    <row r="61" spans="1:9" s="46" customFormat="1" ht="15">
      <c r="A61" s="1312">
        <v>14</v>
      </c>
      <c r="B61" s="44"/>
      <c r="C61" s="44"/>
      <c r="D61" s="44" t="s">
        <v>1707</v>
      </c>
      <c r="E61" s="44"/>
      <c r="F61" s="44"/>
      <c r="G61" s="1071"/>
      <c r="H61" s="1071"/>
      <c r="I61" s="44"/>
    </row>
    <row r="62" spans="1:9" s="46" customFormat="1" ht="15">
      <c r="A62" s="1312"/>
      <c r="B62" s="44"/>
      <c r="C62" s="44"/>
      <c r="D62" s="44"/>
      <c r="E62" s="44"/>
      <c r="F62" s="44"/>
      <c r="G62" s="330"/>
      <c r="H62" s="330"/>
      <c r="I62" s="44"/>
    </row>
    <row r="63" spans="1:9" s="46" customFormat="1" ht="15.75" thickBot="1">
      <c r="A63" s="1312">
        <v>15</v>
      </c>
      <c r="B63" s="44"/>
      <c r="C63" s="44"/>
      <c r="D63" s="44" t="s">
        <v>1708</v>
      </c>
      <c r="E63" s="44"/>
      <c r="F63" s="44"/>
      <c r="G63" s="1072">
        <f>+G61+G59</f>
        <v>0</v>
      </c>
      <c r="H63" s="1072">
        <f>+H61+H59</f>
        <v>0</v>
      </c>
      <c r="I63" s="44"/>
    </row>
    <row r="64" spans="1:9" ht="15.75">
      <c r="A64" s="87"/>
      <c r="B64" s="44"/>
      <c r="C64" s="44"/>
      <c r="D64" s="44"/>
      <c r="E64" s="44"/>
      <c r="F64" s="44"/>
      <c r="G64" s="44"/>
      <c r="H64" s="44"/>
      <c r="I64" s="44"/>
    </row>
    <row r="65" spans="1:9" ht="15.75">
      <c r="A65" s="43"/>
      <c r="B65" s="44"/>
      <c r="C65" s="44"/>
      <c r="D65" s="44"/>
      <c r="E65" s="44"/>
      <c r="F65" s="44"/>
      <c r="G65" s="44"/>
      <c r="H65" s="44"/>
      <c r="I65" s="44"/>
    </row>
    <row r="66" spans="1:9" ht="15.75">
      <c r="A66" s="43"/>
      <c r="B66" s="44"/>
      <c r="C66" s="44"/>
      <c r="D66" s="44"/>
      <c r="E66" s="44"/>
      <c r="F66" s="44"/>
      <c r="G66" s="44"/>
      <c r="H66" s="44"/>
      <c r="I66" s="44"/>
    </row>
  </sheetData>
  <customSheetViews>
    <customSheetView guid="{B321D76C-CDE5-48BB-9CDE-80FF97D58FCF}" showPageBreaks="1" fitToPage="1" printArea="1" view="pageBreakPreview">
      <selection activeCell="D33" sqref="D33"/>
      <pageMargins left="0" right="0" top="0" bottom="0" header="0" footer="0"/>
      <printOptions horizontalCentered="1"/>
      <pageSetup scale="83" orientation="portrait" r:id="rId1"/>
    </customSheetView>
    <customSheetView guid="{343BF296-013A-41F5-BDAB-AD6220EA7F78}" showPageBreaks="1" fitToPage="1" printArea="1" view="pageBreakPreview">
      <selection activeCell="D33" sqref="D33"/>
      <pageMargins left="0" right="0" top="0" bottom="0" header="0" footer="0"/>
      <printOptions horizontalCentered="1"/>
      <pageSetup scale="85" orientation="portrait" r:id="rId2"/>
    </customSheetView>
  </customSheetViews>
  <mergeCells count="8">
    <mergeCell ref="B14:E14"/>
    <mergeCell ref="B13:E13"/>
    <mergeCell ref="A3:J3"/>
    <mergeCell ref="A4:J4"/>
    <mergeCell ref="A5:J5"/>
    <mergeCell ref="A7:J7"/>
    <mergeCell ref="A8:J8"/>
    <mergeCell ref="A9:J9"/>
  </mergeCells>
  <printOptions horizontalCentered="1"/>
  <pageMargins left="0.2" right="0.2" top="0.25" bottom="0.25" header="0.3" footer="0.3"/>
  <pageSetup scale="71" orientation="portrait" r:id="rId3"/>
  <drawing r:id="rId4"/>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40">
    <tabColor rgb="FFFF66FF"/>
  </sheetPr>
  <dimension ref="A1:L136"/>
  <sheetViews>
    <sheetView view="pageBreakPreview" zoomScale="80" zoomScaleNormal="115" zoomScaleSheetLayoutView="80" zoomScalePageLayoutView="110" workbookViewId="0">
      <selection activeCell="N110" sqref="N110"/>
    </sheetView>
  </sheetViews>
  <sheetFormatPr defaultColWidth="7" defaultRowHeight="15.75"/>
  <cols>
    <col min="1" max="1" width="9.375" style="172" bestFit="1" customWidth="1"/>
    <col min="2" max="2" width="57.125" style="169" customWidth="1"/>
    <col min="3" max="3" width="6.125" style="168" customWidth="1"/>
    <col min="4" max="5" width="18.75" style="168" customWidth="1"/>
    <col min="6" max="6" width="1.125" style="168" customWidth="1"/>
    <col min="7" max="7" width="6.75" style="168" customWidth="1"/>
    <col min="8" max="10" width="7" style="168"/>
    <col min="11" max="11" width="29.125" style="168" customWidth="1"/>
    <col min="12" max="16384" width="7" style="168"/>
  </cols>
  <sheetData>
    <row r="1" spans="1:10" s="133" customFormat="1">
      <c r="A1" s="87"/>
      <c r="B1" s="132"/>
      <c r="C1" s="44"/>
      <c r="G1" s="45"/>
    </row>
    <row r="2" spans="1:10" s="135" customFormat="1" ht="18.75">
      <c r="A2" s="1087"/>
      <c r="B2" s="136"/>
      <c r="C2" s="137"/>
      <c r="D2" s="138"/>
      <c r="E2" s="137"/>
      <c r="F2" s="137"/>
      <c r="G2" s="137"/>
    </row>
    <row r="3" spans="1:10" s="135" customFormat="1" ht="18.75">
      <c r="A3" s="1087"/>
      <c r="B3" s="136"/>
      <c r="C3" s="137"/>
      <c r="D3" s="138"/>
      <c r="E3" s="137"/>
      <c r="F3" s="137"/>
      <c r="G3" s="137"/>
    </row>
    <row r="4" spans="1:10" s="135" customFormat="1" ht="18">
      <c r="A4" s="1630" t="s">
        <v>255</v>
      </c>
      <c r="B4" s="1630"/>
      <c r="C4" s="1630"/>
      <c r="D4" s="1630"/>
      <c r="E4" s="1630"/>
      <c r="F4" s="1630"/>
      <c r="G4" s="1630"/>
    </row>
    <row r="5" spans="1:10" s="135" customFormat="1" ht="18">
      <c r="A5" s="1630" t="s">
        <v>88</v>
      </c>
      <c r="B5" s="1630"/>
      <c r="C5" s="1630"/>
      <c r="D5" s="1630"/>
      <c r="E5" s="1630"/>
      <c r="F5" s="1630"/>
      <c r="G5" s="1630"/>
    </row>
    <row r="6" spans="1:10" s="135" customFormat="1" ht="18">
      <c r="A6" s="1628" t="str">
        <f>SUMMARY!A7</f>
        <v>YEAR ENDING DECEMBER 31, ____</v>
      </c>
      <c r="B6" s="1628"/>
      <c r="C6" s="1628"/>
      <c r="D6" s="1628"/>
      <c r="E6" s="1628"/>
      <c r="F6" s="1628"/>
      <c r="G6" s="1628"/>
    </row>
    <row r="7" spans="1:10" s="135" customFormat="1" ht="12" customHeight="1">
      <c r="A7" s="470"/>
      <c r="B7" s="141"/>
      <c r="C7" s="137"/>
      <c r="D7" s="142"/>
      <c r="E7" s="137"/>
      <c r="F7" s="137"/>
      <c r="G7" s="137"/>
    </row>
    <row r="8" spans="1:10" s="135" customFormat="1" ht="18">
      <c r="A8" s="1630" t="s">
        <v>1709</v>
      </c>
      <c r="B8" s="1630"/>
      <c r="C8" s="1630"/>
      <c r="D8" s="1630"/>
      <c r="E8" s="1630"/>
      <c r="F8" s="1630"/>
      <c r="G8" s="1630"/>
    </row>
    <row r="9" spans="1:10" s="135" customFormat="1" ht="18">
      <c r="A9" s="1630" t="s">
        <v>82</v>
      </c>
      <c r="B9" s="1630"/>
      <c r="C9" s="1630"/>
      <c r="D9" s="1630"/>
      <c r="E9" s="1630"/>
      <c r="F9" s="1630"/>
      <c r="G9" s="1630"/>
    </row>
    <row r="10" spans="1:10" s="135" customFormat="1">
      <c r="A10" s="1695" t="s">
        <v>1682</v>
      </c>
      <c r="B10" s="1695"/>
      <c r="C10" s="1695"/>
      <c r="D10" s="1695"/>
      <c r="E10" s="1695"/>
      <c r="F10" s="1695"/>
      <c r="G10" s="1695"/>
      <c r="H10" s="164"/>
      <c r="I10" s="164"/>
      <c r="J10" s="164"/>
    </row>
    <row r="11" spans="1:10" ht="12.6" customHeight="1">
      <c r="B11" s="165"/>
      <c r="C11" s="166"/>
      <c r="D11" s="167"/>
      <c r="E11" s="166"/>
      <c r="F11" s="166"/>
    </row>
    <row r="12" spans="1:10" ht="13.35" customHeight="1"/>
    <row r="13" spans="1:10" ht="13.35" customHeight="1">
      <c r="C13" s="169"/>
      <c r="D13" s="170"/>
      <c r="E13" s="169"/>
    </row>
    <row r="14" spans="1:10">
      <c r="A14" s="1089"/>
      <c r="B14" s="1091" t="s">
        <v>530</v>
      </c>
      <c r="C14" s="1092" t="s">
        <v>554</v>
      </c>
      <c r="D14" s="1074" t="s">
        <v>1934</v>
      </c>
      <c r="E14" s="1074" t="s">
        <v>1934</v>
      </c>
      <c r="F14" s="171"/>
    </row>
    <row r="15" spans="1:10" ht="18.75" customHeight="1">
      <c r="A15" s="187"/>
      <c r="B15" s="1075" t="s">
        <v>335</v>
      </c>
      <c r="C15" s="166"/>
      <c r="D15" s="1314" t="s">
        <v>336</v>
      </c>
      <c r="E15" s="1314" t="s">
        <v>337</v>
      </c>
      <c r="F15" s="166"/>
    </row>
    <row r="16" spans="1:10">
      <c r="A16" s="172">
        <v>1</v>
      </c>
      <c r="B16" s="87" t="s">
        <v>1710</v>
      </c>
      <c r="D16" s="173"/>
      <c r="E16" s="173"/>
      <c r="F16" s="173"/>
    </row>
    <row r="17" spans="1:6">
      <c r="A17" s="1315" t="s">
        <v>147</v>
      </c>
      <c r="B17" s="44" t="s">
        <v>1711</v>
      </c>
      <c r="D17" s="174"/>
      <c r="E17" s="174"/>
      <c r="F17" s="169"/>
    </row>
    <row r="18" spans="1:6">
      <c r="A18" s="1315" t="s">
        <v>151</v>
      </c>
      <c r="B18" s="1076" t="s">
        <v>1712</v>
      </c>
      <c r="D18" s="175"/>
      <c r="E18" s="175"/>
      <c r="F18" s="169"/>
    </row>
    <row r="19" spans="1:6">
      <c r="A19" s="1315" t="s">
        <v>154</v>
      </c>
      <c r="B19" s="1076" t="s">
        <v>1713</v>
      </c>
      <c r="D19" s="175"/>
      <c r="E19" s="175"/>
      <c r="F19" s="169"/>
    </row>
    <row r="20" spans="1:6">
      <c r="A20" s="1315" t="s">
        <v>157</v>
      </c>
      <c r="B20" s="1076" t="s">
        <v>1714</v>
      </c>
      <c r="D20" s="175"/>
      <c r="E20" s="175"/>
      <c r="F20" s="169"/>
    </row>
    <row r="21" spans="1:6">
      <c r="A21" s="1315" t="s">
        <v>213</v>
      </c>
      <c r="B21" s="1076" t="s">
        <v>1715</v>
      </c>
      <c r="D21" s="175"/>
      <c r="E21" s="175"/>
      <c r="F21" s="176"/>
    </row>
    <row r="22" spans="1:6">
      <c r="A22" s="1315" t="s">
        <v>215</v>
      </c>
      <c r="B22" s="1076" t="s">
        <v>1716</v>
      </c>
      <c r="D22" s="175"/>
      <c r="E22" s="175"/>
      <c r="F22" s="177"/>
    </row>
    <row r="23" spans="1:6">
      <c r="A23" s="1315" t="s">
        <v>217</v>
      </c>
      <c r="B23" s="1077" t="s">
        <v>1717</v>
      </c>
      <c r="D23" s="175"/>
      <c r="E23" s="175"/>
      <c r="F23" s="177"/>
    </row>
    <row r="24" spans="1:6">
      <c r="A24" s="1315" t="s">
        <v>219</v>
      </c>
      <c r="B24" s="1077" t="s">
        <v>1718</v>
      </c>
      <c r="D24" s="175"/>
      <c r="E24" s="175"/>
      <c r="F24" s="177"/>
    </row>
    <row r="25" spans="1:6">
      <c r="A25" s="168" t="s">
        <v>282</v>
      </c>
      <c r="B25" s="1076" t="s">
        <v>1719</v>
      </c>
      <c r="D25" s="175"/>
      <c r="E25" s="175"/>
      <c r="F25" s="177"/>
    </row>
    <row r="26" spans="1:6">
      <c r="A26" s="1316" t="s">
        <v>126</v>
      </c>
      <c r="B26" s="1078" t="s">
        <v>730</v>
      </c>
      <c r="D26" s="175"/>
      <c r="E26" s="175"/>
      <c r="F26" s="177"/>
    </row>
    <row r="27" spans="1:6">
      <c r="A27" s="1315"/>
      <c r="B27" s="1079"/>
      <c r="D27" s="178"/>
      <c r="E27" s="178"/>
      <c r="F27" s="169"/>
    </row>
    <row r="28" spans="1:6">
      <c r="A28" s="172">
        <v>2</v>
      </c>
      <c r="B28" s="1080" t="s">
        <v>1720</v>
      </c>
      <c r="D28" s="179">
        <f>SUM(D18:D26)</f>
        <v>0</v>
      </c>
      <c r="E28" s="179">
        <f>SUM(E18:E26)</f>
        <v>0</v>
      </c>
      <c r="F28" s="176"/>
    </row>
    <row r="29" spans="1:6">
      <c r="A29" s="1315"/>
      <c r="B29" s="1079"/>
      <c r="D29" s="178"/>
      <c r="E29" s="178"/>
      <c r="F29" s="169"/>
    </row>
    <row r="30" spans="1:6">
      <c r="A30" s="172">
        <v>3</v>
      </c>
      <c r="B30" s="1081" t="s">
        <v>1721</v>
      </c>
      <c r="D30" s="178"/>
      <c r="E30" s="178"/>
      <c r="F30" s="176"/>
    </row>
    <row r="31" spans="1:6">
      <c r="A31" s="1315" t="s">
        <v>163</v>
      </c>
      <c r="B31" s="1076" t="s">
        <v>1722</v>
      </c>
      <c r="D31" s="178"/>
      <c r="E31" s="178"/>
      <c r="F31" s="176"/>
    </row>
    <row r="32" spans="1:6">
      <c r="A32" s="1315" t="s">
        <v>165</v>
      </c>
      <c r="B32" s="1077" t="s">
        <v>1712</v>
      </c>
      <c r="D32" s="175"/>
      <c r="E32" s="175"/>
      <c r="F32" s="176"/>
    </row>
    <row r="33" spans="1:6">
      <c r="A33" s="1315" t="s">
        <v>168</v>
      </c>
      <c r="B33" s="1077" t="s">
        <v>1713</v>
      </c>
      <c r="D33" s="175"/>
      <c r="E33" s="175"/>
      <c r="F33" s="177"/>
    </row>
    <row r="34" spans="1:6">
      <c r="A34" s="1316" t="s">
        <v>126</v>
      </c>
      <c r="B34" s="1078" t="s">
        <v>730</v>
      </c>
      <c r="D34" s="175"/>
      <c r="E34" s="175"/>
      <c r="F34" s="177"/>
    </row>
    <row r="35" spans="1:6">
      <c r="A35" s="1315"/>
      <c r="B35" s="1079"/>
      <c r="D35" s="178"/>
      <c r="E35" s="178"/>
      <c r="F35" s="177"/>
    </row>
    <row r="36" spans="1:6">
      <c r="A36" s="172">
        <v>4</v>
      </c>
      <c r="B36" s="1080" t="s">
        <v>1723</v>
      </c>
      <c r="D36" s="179">
        <f>SUM(D32:D34)</f>
        <v>0</v>
      </c>
      <c r="E36" s="179">
        <f>SUM(E32:E34)</f>
        <v>0</v>
      </c>
      <c r="F36" s="177"/>
    </row>
    <row r="37" spans="1:6">
      <c r="A37" s="1315"/>
      <c r="B37" s="1079"/>
      <c r="D37" s="178"/>
      <c r="E37" s="178"/>
      <c r="F37" s="177"/>
    </row>
    <row r="38" spans="1:6">
      <c r="A38" s="172">
        <v>5</v>
      </c>
      <c r="B38" s="1076" t="s">
        <v>1724</v>
      </c>
      <c r="D38" s="178"/>
      <c r="E38" s="178"/>
      <c r="F38" s="176"/>
    </row>
    <row r="39" spans="1:6">
      <c r="A39" s="1315" t="s">
        <v>237</v>
      </c>
      <c r="B39" s="1077" t="s">
        <v>1712</v>
      </c>
      <c r="D39" s="175"/>
      <c r="E39" s="175"/>
      <c r="F39" s="176"/>
    </row>
    <row r="40" spans="1:6">
      <c r="A40" s="1315" t="s">
        <v>240</v>
      </c>
      <c r="B40" s="1077" t="s">
        <v>1713</v>
      </c>
      <c r="D40" s="175"/>
      <c r="E40" s="175"/>
      <c r="F40" s="177"/>
    </row>
    <row r="41" spans="1:6">
      <c r="A41" s="1316" t="s">
        <v>126</v>
      </c>
      <c r="B41" s="1078" t="s">
        <v>730</v>
      </c>
      <c r="D41" s="175"/>
      <c r="E41" s="175"/>
      <c r="F41" s="177"/>
    </row>
    <row r="42" spans="1:6">
      <c r="A42" s="1315"/>
      <c r="B42" s="1079"/>
      <c r="D42" s="178"/>
      <c r="E42" s="178"/>
      <c r="F42" s="177"/>
    </row>
    <row r="43" spans="1:6">
      <c r="A43" s="172">
        <v>6</v>
      </c>
      <c r="B43" s="1080" t="s">
        <v>1725</v>
      </c>
      <c r="D43" s="179">
        <f>SUM(D39:D41)</f>
        <v>0</v>
      </c>
      <c r="E43" s="179">
        <f>SUM(E39:E41)</f>
        <v>0</v>
      </c>
      <c r="F43" s="177"/>
    </row>
    <row r="44" spans="1:6">
      <c r="A44" s="1315"/>
      <c r="B44" s="1079"/>
      <c r="D44" s="178"/>
      <c r="E44" s="178"/>
      <c r="F44" s="177"/>
    </row>
    <row r="45" spans="1:6">
      <c r="A45" s="172">
        <v>7</v>
      </c>
      <c r="B45" s="1076" t="s">
        <v>1726</v>
      </c>
      <c r="D45" s="178"/>
      <c r="E45" s="178"/>
      <c r="F45" s="176"/>
    </row>
    <row r="46" spans="1:6">
      <c r="A46" s="1315" t="s">
        <v>1043</v>
      </c>
      <c r="B46" s="1077" t="s">
        <v>1727</v>
      </c>
      <c r="D46" s="175"/>
      <c r="E46" s="175"/>
      <c r="F46" s="176"/>
    </row>
    <row r="47" spans="1:6">
      <c r="A47" s="1315" t="s">
        <v>1044</v>
      </c>
      <c r="B47" s="1077" t="s">
        <v>1728</v>
      </c>
      <c r="D47" s="175"/>
      <c r="E47" s="175"/>
      <c r="F47" s="177"/>
    </row>
    <row r="48" spans="1:6">
      <c r="A48" s="1316" t="s">
        <v>126</v>
      </c>
      <c r="B48" s="1078" t="s">
        <v>730</v>
      </c>
      <c r="D48" s="175"/>
      <c r="E48" s="175"/>
      <c r="F48" s="177"/>
    </row>
    <row r="49" spans="1:6">
      <c r="A49" s="1315"/>
      <c r="B49" s="1079"/>
      <c r="D49" s="178"/>
      <c r="E49" s="178"/>
      <c r="F49" s="177"/>
    </row>
    <row r="50" spans="1:6">
      <c r="A50" s="172">
        <v>8</v>
      </c>
      <c r="B50" s="1080" t="s">
        <v>1729</v>
      </c>
      <c r="D50" s="179">
        <f>SUM(D46:D48)</f>
        <v>0</v>
      </c>
      <c r="E50" s="179">
        <f>SUM(E46:E48)</f>
        <v>0</v>
      </c>
      <c r="F50" s="177"/>
    </row>
    <row r="51" spans="1:6">
      <c r="A51" s="1315"/>
      <c r="B51" s="1079"/>
      <c r="D51" s="178"/>
      <c r="E51" s="178"/>
      <c r="F51" s="177"/>
    </row>
    <row r="52" spans="1:6">
      <c r="A52" s="1315">
        <v>9</v>
      </c>
      <c r="B52" s="1081" t="s">
        <v>1730</v>
      </c>
      <c r="D52" s="178"/>
      <c r="E52" s="178"/>
      <c r="F52" s="177"/>
    </row>
    <row r="53" spans="1:6">
      <c r="A53" s="1315" t="s">
        <v>1048</v>
      </c>
      <c r="B53" s="1076" t="s">
        <v>1731</v>
      </c>
      <c r="D53" s="175"/>
      <c r="E53" s="175"/>
      <c r="F53" s="177"/>
    </row>
    <row r="54" spans="1:6">
      <c r="A54" s="1315" t="s">
        <v>1049</v>
      </c>
      <c r="B54" s="1076" t="s">
        <v>1732</v>
      </c>
      <c r="D54" s="175"/>
      <c r="E54" s="175"/>
      <c r="F54" s="177"/>
    </row>
    <row r="55" spans="1:6">
      <c r="A55" s="1315" t="s">
        <v>1050</v>
      </c>
      <c r="B55" s="1076" t="s">
        <v>1733</v>
      </c>
      <c r="D55" s="175"/>
      <c r="E55" s="175"/>
      <c r="F55" s="177"/>
    </row>
    <row r="56" spans="1:6">
      <c r="A56" s="1316" t="s">
        <v>126</v>
      </c>
      <c r="B56" s="1078" t="s">
        <v>730</v>
      </c>
      <c r="D56" s="175"/>
      <c r="E56" s="175"/>
      <c r="F56" s="177"/>
    </row>
    <row r="57" spans="1:6">
      <c r="A57" s="1315"/>
      <c r="B57" s="1079"/>
      <c r="D57" s="178"/>
      <c r="E57" s="178"/>
      <c r="F57" s="177"/>
    </row>
    <row r="58" spans="1:6">
      <c r="A58" s="172">
        <v>10</v>
      </c>
      <c r="B58" s="1082" t="s">
        <v>1734</v>
      </c>
      <c r="D58" s="179">
        <f>SUM(D53:D56)</f>
        <v>0</v>
      </c>
      <c r="E58" s="179">
        <f>SUM(E53:E56)</f>
        <v>0</v>
      </c>
      <c r="F58" s="177"/>
    </row>
    <row r="59" spans="1:6">
      <c r="A59" s="1315"/>
      <c r="B59" s="1083"/>
      <c r="D59" s="178"/>
      <c r="E59" s="178"/>
      <c r="F59" s="177"/>
    </row>
    <row r="60" spans="1:6">
      <c r="A60" s="172">
        <v>11</v>
      </c>
      <c r="B60" s="1082" t="s">
        <v>1735</v>
      </c>
      <c r="D60" s="179">
        <f>D58+D36+D43+D50</f>
        <v>0</v>
      </c>
      <c r="E60" s="179">
        <f>E58+E36+E43+E50</f>
        <v>0</v>
      </c>
      <c r="F60" s="177"/>
    </row>
    <row r="61" spans="1:6">
      <c r="B61" s="1083"/>
      <c r="D61" s="178"/>
      <c r="E61" s="178"/>
      <c r="F61" s="177"/>
    </row>
    <row r="62" spans="1:6">
      <c r="A62" s="172">
        <v>12</v>
      </c>
      <c r="B62" s="1082" t="s">
        <v>1736</v>
      </c>
      <c r="D62" s="179">
        <f>D60+D28</f>
        <v>0</v>
      </c>
      <c r="E62" s="179">
        <f>E60+E28</f>
        <v>0</v>
      </c>
      <c r="F62" s="177"/>
    </row>
    <row r="63" spans="1:6">
      <c r="B63" s="1079"/>
      <c r="D63" s="178"/>
      <c r="E63" s="178"/>
      <c r="F63" s="177"/>
    </row>
    <row r="64" spans="1:6">
      <c r="A64" s="172">
        <v>13</v>
      </c>
      <c r="B64" s="1081" t="s">
        <v>1737</v>
      </c>
      <c r="D64" s="178"/>
      <c r="E64" s="178"/>
      <c r="F64" s="177"/>
    </row>
    <row r="65" spans="1:6">
      <c r="A65" s="1315" t="s">
        <v>1056</v>
      </c>
      <c r="B65" s="1081" t="s">
        <v>1738</v>
      </c>
      <c r="D65" s="175"/>
      <c r="E65" s="175"/>
      <c r="F65" s="177"/>
    </row>
    <row r="66" spans="1:6">
      <c r="A66" s="1315" t="s">
        <v>1057</v>
      </c>
      <c r="B66" s="1078" t="s">
        <v>1739</v>
      </c>
      <c r="D66" s="175"/>
      <c r="E66" s="175"/>
      <c r="F66" s="177"/>
    </row>
    <row r="67" spans="1:6">
      <c r="A67" s="1315" t="s">
        <v>1058</v>
      </c>
      <c r="B67" s="1078" t="s">
        <v>1740</v>
      </c>
      <c r="D67" s="175"/>
      <c r="E67" s="175"/>
      <c r="F67" s="177"/>
    </row>
    <row r="68" spans="1:6">
      <c r="A68" s="1315" t="s">
        <v>1059</v>
      </c>
      <c r="B68" s="1078" t="s">
        <v>1741</v>
      </c>
      <c r="D68" s="175"/>
      <c r="E68" s="175"/>
      <c r="F68" s="177"/>
    </row>
    <row r="69" spans="1:6">
      <c r="A69" s="1316" t="s">
        <v>126</v>
      </c>
      <c r="B69" s="1078" t="s">
        <v>730</v>
      </c>
      <c r="D69" s="175"/>
      <c r="E69" s="175"/>
      <c r="F69" s="177"/>
    </row>
    <row r="70" spans="1:6">
      <c r="A70" s="172">
        <v>14</v>
      </c>
      <c r="B70" s="1081" t="s">
        <v>1742</v>
      </c>
      <c r="D70" s="175"/>
      <c r="E70" s="175"/>
      <c r="F70" s="177"/>
    </row>
    <row r="71" spans="1:6">
      <c r="A71" s="1315"/>
      <c r="B71" s="1079"/>
      <c r="D71" s="178"/>
      <c r="E71" s="178"/>
      <c r="F71" s="177"/>
    </row>
    <row r="72" spans="1:6" s="180" customFormat="1" ht="16.5" thickBot="1">
      <c r="A72" s="172">
        <v>15</v>
      </c>
      <c r="B72" s="1084" t="s">
        <v>1743</v>
      </c>
      <c r="D72" s="181">
        <f>D70+D62</f>
        <v>0</v>
      </c>
      <c r="E72" s="181">
        <f>E70+E62</f>
        <v>0</v>
      </c>
      <c r="F72" s="182"/>
    </row>
    <row r="73" spans="1:6" s="180" customFormat="1" ht="16.5" thickTop="1">
      <c r="A73" s="172"/>
      <c r="B73" s="1084"/>
      <c r="D73" s="183"/>
      <c r="E73" s="183"/>
      <c r="F73" s="182"/>
    </row>
    <row r="74" spans="1:6">
      <c r="A74" s="184" t="s">
        <v>1744</v>
      </c>
      <c r="B74" s="169" t="s">
        <v>1745</v>
      </c>
      <c r="D74" s="177"/>
      <c r="E74" s="177"/>
      <c r="F74" s="169"/>
    </row>
    <row r="75" spans="1:6">
      <c r="A75" s="1317"/>
      <c r="D75" s="186"/>
      <c r="E75" s="186"/>
      <c r="F75" s="169"/>
    </row>
    <row r="76" spans="1:6">
      <c r="A76" s="1315"/>
      <c r="D76" s="170"/>
      <c r="E76" s="170"/>
      <c r="F76" s="169"/>
    </row>
    <row r="77" spans="1:6">
      <c r="A77" s="1315"/>
      <c r="B77" s="1091" t="s">
        <v>530</v>
      </c>
      <c r="C77" s="1091"/>
      <c r="D77" s="1093" t="str">
        <f>D14</f>
        <v>DECEMBER ____</v>
      </c>
      <c r="E77" s="1093" t="str">
        <f>E14</f>
        <v>DECEMBER ____</v>
      </c>
      <c r="F77" s="188"/>
    </row>
    <row r="78" spans="1:6">
      <c r="A78" s="1315"/>
      <c r="B78" s="165"/>
      <c r="C78" s="166"/>
      <c r="D78" s="165"/>
      <c r="E78" s="165"/>
      <c r="F78" s="165"/>
    </row>
    <row r="79" spans="1:6">
      <c r="A79" s="172">
        <v>16</v>
      </c>
      <c r="B79" s="87" t="s">
        <v>1746</v>
      </c>
      <c r="D79" s="173"/>
      <c r="E79" s="173"/>
      <c r="F79" s="173"/>
    </row>
    <row r="80" spans="1:6">
      <c r="A80" s="1315" t="s">
        <v>1182</v>
      </c>
      <c r="B80" s="44" t="s">
        <v>1747</v>
      </c>
      <c r="D80" s="177"/>
      <c r="E80" s="177"/>
      <c r="F80" s="169"/>
    </row>
    <row r="81" spans="1:6">
      <c r="A81" s="1315" t="s">
        <v>1183</v>
      </c>
      <c r="B81" s="1076" t="s">
        <v>1748</v>
      </c>
      <c r="D81" s="175"/>
      <c r="E81" s="175"/>
      <c r="F81" s="169"/>
    </row>
    <row r="82" spans="1:6">
      <c r="A82" s="1315" t="s">
        <v>1749</v>
      </c>
      <c r="B82" s="1076" t="s">
        <v>1750</v>
      </c>
      <c r="D82" s="175"/>
      <c r="E82" s="175"/>
      <c r="F82" s="169"/>
    </row>
    <row r="83" spans="1:6">
      <c r="A83" s="1315" t="s">
        <v>1751</v>
      </c>
      <c r="B83" s="1076" t="s">
        <v>1752</v>
      </c>
      <c r="D83" s="175"/>
      <c r="E83" s="175"/>
      <c r="F83" s="176"/>
    </row>
    <row r="84" spans="1:6">
      <c r="A84" s="1315" t="s">
        <v>1753</v>
      </c>
      <c r="B84" s="1076" t="s">
        <v>1754</v>
      </c>
      <c r="D84" s="175"/>
      <c r="E84" s="175"/>
      <c r="F84" s="177"/>
    </row>
    <row r="85" spans="1:6">
      <c r="A85" s="1315" t="s">
        <v>1755</v>
      </c>
      <c r="B85" s="1076" t="s">
        <v>1756</v>
      </c>
      <c r="D85" s="175"/>
      <c r="E85" s="175"/>
      <c r="F85" s="177"/>
    </row>
    <row r="86" spans="1:6">
      <c r="A86" s="1316" t="s">
        <v>126</v>
      </c>
      <c r="B86" s="1078" t="s">
        <v>730</v>
      </c>
      <c r="D86" s="175"/>
      <c r="E86" s="175"/>
      <c r="F86" s="177"/>
    </row>
    <row r="87" spans="1:6">
      <c r="A87" s="1315"/>
      <c r="B87" s="1079"/>
      <c r="D87" s="178"/>
      <c r="E87" s="178"/>
      <c r="F87" s="169"/>
    </row>
    <row r="88" spans="1:6">
      <c r="A88" s="172">
        <v>17</v>
      </c>
      <c r="B88" s="1082" t="s">
        <v>1757</v>
      </c>
      <c r="D88" s="179">
        <f>SUM(D81:D86)</f>
        <v>0</v>
      </c>
      <c r="E88" s="179">
        <f>SUM(E81:E86)</f>
        <v>0</v>
      </c>
      <c r="F88" s="176"/>
    </row>
    <row r="89" spans="1:6">
      <c r="A89" s="1315"/>
      <c r="B89" s="1079"/>
      <c r="D89" s="178"/>
      <c r="E89" s="178"/>
      <c r="F89" s="169"/>
    </row>
    <row r="90" spans="1:6">
      <c r="A90" s="1315">
        <v>18</v>
      </c>
      <c r="B90" s="1081" t="s">
        <v>1758</v>
      </c>
      <c r="D90" s="178"/>
      <c r="E90" s="178"/>
      <c r="F90" s="176"/>
    </row>
    <row r="91" spans="1:6">
      <c r="A91" s="1315" t="s">
        <v>1184</v>
      </c>
      <c r="B91" s="1076" t="s">
        <v>1759</v>
      </c>
      <c r="D91" s="178"/>
      <c r="E91" s="178"/>
      <c r="F91" s="176"/>
    </row>
    <row r="92" spans="1:6">
      <c r="A92" s="1315" t="s">
        <v>1185</v>
      </c>
      <c r="B92" s="1085" t="s">
        <v>1760</v>
      </c>
      <c r="D92" s="178"/>
      <c r="E92" s="178"/>
      <c r="F92" s="169"/>
    </row>
    <row r="93" spans="1:6">
      <c r="A93" s="1315" t="s">
        <v>1186</v>
      </c>
      <c r="B93" s="1082" t="s">
        <v>1761</v>
      </c>
      <c r="D93" s="175"/>
      <c r="E93" s="175"/>
      <c r="F93" s="169"/>
    </row>
    <row r="94" spans="1:6">
      <c r="A94" s="1315" t="s">
        <v>1187</v>
      </c>
      <c r="B94" s="1082" t="s">
        <v>1762</v>
      </c>
      <c r="D94" s="175"/>
      <c r="E94" s="175"/>
      <c r="F94" s="169"/>
    </row>
    <row r="95" spans="1:6">
      <c r="A95" s="1315" t="s">
        <v>1188</v>
      </c>
      <c r="B95" s="1085" t="s">
        <v>1763</v>
      </c>
      <c r="D95" s="175"/>
      <c r="E95" s="175"/>
      <c r="F95" s="169"/>
    </row>
    <row r="96" spans="1:6">
      <c r="A96" s="1315" t="s">
        <v>1189</v>
      </c>
      <c r="B96" s="1082" t="s">
        <v>1764</v>
      </c>
      <c r="D96" s="175"/>
      <c r="E96" s="175"/>
      <c r="F96" s="176"/>
    </row>
    <row r="97" spans="1:6">
      <c r="A97" s="1315" t="s">
        <v>1190</v>
      </c>
      <c r="B97" s="1082" t="s">
        <v>1765</v>
      </c>
      <c r="D97" s="175"/>
      <c r="E97" s="175"/>
      <c r="F97" s="177"/>
    </row>
    <row r="98" spans="1:6">
      <c r="A98" s="1316" t="s">
        <v>126</v>
      </c>
      <c r="B98" s="1078" t="s">
        <v>730</v>
      </c>
      <c r="D98" s="175"/>
      <c r="E98" s="175"/>
      <c r="F98" s="177"/>
    </row>
    <row r="99" spans="1:6">
      <c r="A99" s="1315"/>
      <c r="B99" s="1079"/>
      <c r="D99" s="178"/>
      <c r="E99" s="178"/>
      <c r="F99" s="177"/>
    </row>
    <row r="100" spans="1:6">
      <c r="A100" s="172">
        <v>19</v>
      </c>
      <c r="B100" s="1082" t="s">
        <v>1766</v>
      </c>
      <c r="D100" s="179">
        <f>SUM(D93:D98)</f>
        <v>0</v>
      </c>
      <c r="E100" s="179">
        <f>SUM(E93:E98)</f>
        <v>0</v>
      </c>
      <c r="F100" s="177"/>
    </row>
    <row r="101" spans="1:6">
      <c r="A101" s="1315"/>
      <c r="B101" s="1079"/>
      <c r="D101" s="178"/>
      <c r="E101" s="178"/>
      <c r="F101" s="177"/>
    </row>
    <row r="102" spans="1:6">
      <c r="A102" s="1315">
        <v>20</v>
      </c>
      <c r="B102" s="1081" t="s">
        <v>1767</v>
      </c>
      <c r="D102" s="178"/>
      <c r="E102" s="178"/>
      <c r="F102" s="177"/>
    </row>
    <row r="103" spans="1:6">
      <c r="A103" s="1315" t="s">
        <v>1194</v>
      </c>
      <c r="B103" s="1076" t="s">
        <v>1768</v>
      </c>
      <c r="D103" s="175"/>
      <c r="E103" s="175"/>
      <c r="F103" s="177"/>
    </row>
    <row r="104" spans="1:6">
      <c r="A104" s="1315" t="s">
        <v>1195</v>
      </c>
      <c r="B104" s="1076" t="s">
        <v>1769</v>
      </c>
      <c r="D104" s="175"/>
      <c r="E104" s="175"/>
      <c r="F104" s="177"/>
    </row>
    <row r="105" spans="1:6">
      <c r="A105" s="1315" t="s">
        <v>1196</v>
      </c>
      <c r="B105" s="1076" t="s">
        <v>1770</v>
      </c>
      <c r="D105" s="175"/>
      <c r="E105" s="175"/>
      <c r="F105" s="177"/>
    </row>
    <row r="106" spans="1:6">
      <c r="A106" s="1315" t="s">
        <v>1197</v>
      </c>
      <c r="B106" s="1076" t="s">
        <v>366</v>
      </c>
      <c r="D106" s="175"/>
      <c r="E106" s="175"/>
      <c r="F106" s="177"/>
    </row>
    <row r="107" spans="1:6">
      <c r="A107" s="1315" t="s">
        <v>1198</v>
      </c>
      <c r="B107" s="1076" t="s">
        <v>1756</v>
      </c>
      <c r="D107" s="175"/>
      <c r="E107" s="175"/>
      <c r="F107" s="177"/>
    </row>
    <row r="108" spans="1:6">
      <c r="A108" s="1315" t="s">
        <v>1199</v>
      </c>
      <c r="B108" s="1076" t="s">
        <v>1771</v>
      </c>
      <c r="D108" s="175"/>
      <c r="E108" s="175"/>
      <c r="F108" s="177"/>
    </row>
    <row r="109" spans="1:6">
      <c r="A109" s="1316" t="s">
        <v>126</v>
      </c>
      <c r="B109" s="1078" t="s">
        <v>730</v>
      </c>
      <c r="D109" s="175"/>
      <c r="E109" s="175"/>
      <c r="F109" s="177"/>
    </row>
    <row r="110" spans="1:6">
      <c r="A110" s="1315"/>
      <c r="B110" s="1079"/>
      <c r="D110" s="178"/>
      <c r="E110" s="178"/>
      <c r="F110" s="177"/>
    </row>
    <row r="111" spans="1:6">
      <c r="A111" s="172">
        <v>21</v>
      </c>
      <c r="B111" s="1085" t="s">
        <v>1772</v>
      </c>
      <c r="D111" s="179">
        <f>SUM(D103:D109)</f>
        <v>0</v>
      </c>
      <c r="E111" s="179">
        <f>SUM(E103:E109)</f>
        <v>0</v>
      </c>
      <c r="F111" s="177"/>
    </row>
    <row r="112" spans="1:6">
      <c r="A112" s="1315"/>
      <c r="B112" s="1083"/>
      <c r="D112" s="178"/>
      <c r="E112" s="178"/>
      <c r="F112" s="177"/>
    </row>
    <row r="113" spans="1:12">
      <c r="A113" s="172">
        <v>22</v>
      </c>
      <c r="B113" s="1085" t="s">
        <v>1773</v>
      </c>
      <c r="D113" s="179">
        <f>D111+D100</f>
        <v>0</v>
      </c>
      <c r="E113" s="179">
        <f>E111+E100</f>
        <v>0</v>
      </c>
      <c r="F113" s="177"/>
    </row>
    <row r="114" spans="1:12">
      <c r="A114" s="1315"/>
      <c r="B114" s="1083"/>
      <c r="D114" s="178"/>
      <c r="E114" s="178"/>
      <c r="F114" s="177"/>
    </row>
    <row r="115" spans="1:12">
      <c r="A115" s="172">
        <v>23</v>
      </c>
      <c r="B115" s="1085" t="s">
        <v>1774</v>
      </c>
      <c r="D115" s="179">
        <f>D113+D88</f>
        <v>0</v>
      </c>
      <c r="E115" s="179">
        <f>E113+E88</f>
        <v>0</v>
      </c>
      <c r="F115" s="177"/>
    </row>
    <row r="116" spans="1:12">
      <c r="A116" s="1315"/>
      <c r="B116" s="1079"/>
      <c r="D116" s="178"/>
      <c r="E116" s="178"/>
      <c r="F116" s="177"/>
    </row>
    <row r="117" spans="1:12">
      <c r="A117" s="172">
        <v>24</v>
      </c>
      <c r="B117" s="1081" t="s">
        <v>1775</v>
      </c>
      <c r="D117" s="178"/>
      <c r="E117" s="178"/>
      <c r="F117" s="177"/>
    </row>
    <row r="118" spans="1:12">
      <c r="A118" s="1315" t="s">
        <v>1090</v>
      </c>
      <c r="B118" s="1081" t="s">
        <v>1776</v>
      </c>
      <c r="D118" s="175"/>
      <c r="E118" s="175"/>
      <c r="F118" s="177"/>
    </row>
    <row r="119" spans="1:12">
      <c r="A119" s="1315" t="s">
        <v>1091</v>
      </c>
      <c r="B119" s="1081" t="s">
        <v>1777</v>
      </c>
      <c r="D119" s="175"/>
      <c r="E119" s="175"/>
      <c r="F119" s="177"/>
      <c r="H119" s="766"/>
      <c r="I119" s="766"/>
      <c r="J119" s="766"/>
      <c r="K119" s="766"/>
      <c r="L119" s="766"/>
    </row>
    <row r="120" spans="1:12">
      <c r="A120" s="1315" t="s">
        <v>1092</v>
      </c>
      <c r="B120" s="1081" t="s">
        <v>1778</v>
      </c>
      <c r="D120" s="175"/>
      <c r="E120" s="175"/>
      <c r="F120" s="177"/>
      <c r="H120" s="766"/>
      <c r="I120" s="766"/>
      <c r="J120" s="766"/>
      <c r="K120" s="766"/>
      <c r="L120" s="766"/>
    </row>
    <row r="121" spans="1:12">
      <c r="A121" s="1315" t="s">
        <v>1093</v>
      </c>
      <c r="B121" s="1081" t="s">
        <v>1740</v>
      </c>
      <c r="D121" s="175"/>
      <c r="E121" s="175"/>
      <c r="F121" s="177"/>
      <c r="H121" s="766"/>
      <c r="I121" s="766"/>
      <c r="J121" s="766"/>
      <c r="K121" s="766"/>
      <c r="L121" s="766"/>
    </row>
    <row r="122" spans="1:12">
      <c r="A122" s="1316" t="s">
        <v>126</v>
      </c>
      <c r="B122" s="1078" t="s">
        <v>730</v>
      </c>
      <c r="D122" s="175"/>
      <c r="E122" s="175"/>
      <c r="F122" s="177"/>
    </row>
    <row r="123" spans="1:12">
      <c r="A123" s="1315"/>
      <c r="B123" s="1079"/>
      <c r="D123" s="178">
        <f>SUM(D118:D122)</f>
        <v>0</v>
      </c>
      <c r="E123" s="178">
        <f>SUM(E118:E122)</f>
        <v>0</v>
      </c>
      <c r="F123" s="177"/>
    </row>
    <row r="124" spans="1:12">
      <c r="A124" s="172">
        <v>25</v>
      </c>
      <c r="B124" s="1081" t="s">
        <v>1779</v>
      </c>
      <c r="D124" s="178"/>
      <c r="E124" s="178"/>
      <c r="F124" s="177"/>
    </row>
    <row r="125" spans="1:12">
      <c r="A125" s="1315" t="s">
        <v>716</v>
      </c>
      <c r="B125" s="1076" t="s">
        <v>1780</v>
      </c>
      <c r="D125" s="175"/>
      <c r="E125" s="175"/>
      <c r="F125" s="177"/>
    </row>
    <row r="126" spans="1:12">
      <c r="A126" s="1315" t="s">
        <v>717</v>
      </c>
      <c r="B126" s="1076" t="s">
        <v>1781</v>
      </c>
      <c r="D126" s="175"/>
      <c r="E126" s="175"/>
      <c r="F126" s="177"/>
    </row>
    <row r="127" spans="1:12">
      <c r="A127" s="1315" t="s">
        <v>718</v>
      </c>
      <c r="B127" s="1076" t="s">
        <v>1782</v>
      </c>
      <c r="D127" s="175"/>
      <c r="E127" s="175"/>
      <c r="F127" s="177"/>
    </row>
    <row r="128" spans="1:12">
      <c r="A128" s="1315" t="s">
        <v>1783</v>
      </c>
      <c r="B128" s="1076" t="s">
        <v>1740</v>
      </c>
      <c r="D128" s="175"/>
      <c r="E128" s="175"/>
      <c r="F128" s="177"/>
    </row>
    <row r="129" spans="1:6">
      <c r="A129" s="1316" t="s">
        <v>126</v>
      </c>
      <c r="B129" s="1078" t="s">
        <v>730</v>
      </c>
      <c r="D129" s="175"/>
      <c r="E129" s="175"/>
      <c r="F129" s="177"/>
    </row>
    <row r="130" spans="1:6">
      <c r="A130" s="1315"/>
      <c r="B130" s="1079"/>
      <c r="D130" s="178"/>
      <c r="E130" s="178"/>
      <c r="F130" s="177"/>
    </row>
    <row r="131" spans="1:6">
      <c r="A131" s="172">
        <v>26</v>
      </c>
      <c r="B131" s="1086" t="s">
        <v>1784</v>
      </c>
      <c r="D131" s="179">
        <f>SUM(D125:D129)</f>
        <v>0</v>
      </c>
      <c r="E131" s="179">
        <f>SUM(E125:E129)</f>
        <v>0</v>
      </c>
      <c r="F131" s="177"/>
    </row>
    <row r="132" spans="1:6" s="180" customFormat="1" ht="16.5" thickBot="1">
      <c r="A132" s="172">
        <v>27</v>
      </c>
      <c r="B132" s="1084" t="s">
        <v>1785</v>
      </c>
      <c r="D132" s="181">
        <f>D131+D123+D115</f>
        <v>0</v>
      </c>
      <c r="E132" s="181">
        <f>E131+E123+E115</f>
        <v>0</v>
      </c>
      <c r="F132" s="182"/>
    </row>
    <row r="133" spans="1:6" ht="16.5" thickTop="1">
      <c r="B133" s="176"/>
      <c r="D133" s="189"/>
      <c r="E133" s="189"/>
      <c r="F133" s="177"/>
    </row>
    <row r="135" spans="1:6" ht="15">
      <c r="A135" s="184" t="str">
        <f>A74</f>
        <v>1/  Source:</v>
      </c>
      <c r="B135" s="185" t="str">
        <f>B74</f>
        <v>Annual Financial Statements</v>
      </c>
    </row>
    <row r="136" spans="1:6" ht="15">
      <c r="A136" s="1088"/>
      <c r="B136" s="185"/>
    </row>
  </sheetData>
  <customSheetViews>
    <customSheetView guid="{B321D76C-CDE5-48BB-9CDE-80FF97D58FCF}" showPageBreaks="1" printArea="1" view="pageBreakPreview">
      <selection activeCell="D33" sqref="D33"/>
      <rowBreaks count="1" manualBreakCount="1">
        <brk id="70" max="6" man="1"/>
      </rowBreaks>
      <pageMargins left="0" right="0" top="0" bottom="0" header="0" footer="0"/>
      <printOptions horizontalCentered="1"/>
      <pageSetup scale="75" fitToHeight="2" orientation="portrait" r:id="rId1"/>
      <headerFooter alignWithMargins="0"/>
    </customSheetView>
    <customSheetView guid="{343BF296-013A-41F5-BDAB-AD6220EA7F78}" showPageBreaks="1" printArea="1" view="pageBreakPreview">
      <selection activeCell="D33" sqref="D33"/>
      <rowBreaks count="1" manualBreakCount="1">
        <brk id="70" max="6" man="1"/>
      </rowBreaks>
      <pageMargins left="0" right="0" top="0" bottom="0" header="0" footer="0"/>
      <printOptions horizontalCentered="1"/>
      <pageSetup scale="75" fitToHeight="2" orientation="portrait" r:id="rId2"/>
      <headerFooter alignWithMargins="0"/>
    </customSheetView>
  </customSheetViews>
  <mergeCells count="6">
    <mergeCell ref="A4:G4"/>
    <mergeCell ref="A5:G5"/>
    <mergeCell ref="A6:G6"/>
    <mergeCell ref="A8:G8"/>
    <mergeCell ref="A10:G10"/>
    <mergeCell ref="A9:G9"/>
  </mergeCells>
  <printOptions horizontalCentered="1"/>
  <pageMargins left="0.25" right="0.25" top="0" bottom="0" header="0.5" footer="0.5"/>
  <pageSetup scale="57" fitToHeight="2" orientation="portrait" r:id="rId3"/>
  <headerFooter alignWithMargins="0"/>
  <rowBreaks count="1" manualBreakCount="1">
    <brk id="74" max="6" man="1"/>
  </rowBreaks>
  <drawing r:id="rId4"/>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1">
    <tabColor rgb="FFFF66FF"/>
  </sheetPr>
  <dimension ref="A1:W59"/>
  <sheetViews>
    <sheetView view="pageBreakPreview" zoomScale="80" zoomScaleNormal="100" zoomScaleSheetLayoutView="80" workbookViewId="0">
      <selection activeCell="N54" sqref="N54"/>
    </sheetView>
  </sheetViews>
  <sheetFormatPr defaultRowHeight="15"/>
  <cols>
    <col min="1" max="1" width="9" style="1098"/>
    <col min="2" max="2" width="5.375" style="161" customWidth="1"/>
    <col min="3" max="3" width="5" style="161" customWidth="1"/>
    <col min="4" max="4" width="4.25" style="161" customWidth="1"/>
    <col min="5" max="5" width="2.75" style="161" customWidth="1"/>
    <col min="6" max="6" width="2.25" style="161" customWidth="1"/>
    <col min="7" max="7" width="23.375" style="161" customWidth="1"/>
    <col min="8" max="8" width="4.25" style="161" customWidth="1"/>
    <col min="9" max="9" width="15.125" style="161" customWidth="1"/>
    <col min="10" max="10" width="12.375" style="162" bestFit="1" customWidth="1"/>
    <col min="11" max="11" width="2.375" style="162" customWidth="1"/>
    <col min="12" max="12" width="13.375" style="162" bestFit="1" customWidth="1"/>
    <col min="13" max="13" width="2.25" style="162" customWidth="1"/>
    <col min="14" max="14" width="13.375" style="162" bestFit="1" customWidth="1"/>
    <col min="15" max="15" width="2" style="162" customWidth="1"/>
    <col min="16" max="16" width="12.375" style="162" bestFit="1" customWidth="1"/>
    <col min="17" max="257" width="8.75" style="161"/>
    <col min="258" max="258" width="2.75" style="161" customWidth="1"/>
    <col min="259" max="259" width="2.375" style="161" customWidth="1"/>
    <col min="260" max="260" width="3.125" style="161" customWidth="1"/>
    <col min="261" max="261" width="2.75" style="161" customWidth="1"/>
    <col min="262" max="262" width="2.25" style="161" customWidth="1"/>
    <col min="263" max="263" width="2" style="161" customWidth="1"/>
    <col min="264" max="264" width="4.25" style="161" customWidth="1"/>
    <col min="265" max="265" width="19" style="161" customWidth="1"/>
    <col min="266" max="266" width="13.75" style="161" bestFit="1" customWidth="1"/>
    <col min="267" max="267" width="2" style="161" customWidth="1"/>
    <col min="268" max="268" width="8.75" style="161"/>
    <col min="269" max="269" width="2.25" style="161" customWidth="1"/>
    <col min="270" max="270" width="8.75" style="161"/>
    <col min="271" max="271" width="2" style="161" customWidth="1"/>
    <col min="272" max="272" width="13.75" style="161" bestFit="1" customWidth="1"/>
    <col min="273" max="513" width="8.75" style="161"/>
    <col min="514" max="514" width="2.75" style="161" customWidth="1"/>
    <col min="515" max="515" width="2.375" style="161" customWidth="1"/>
    <col min="516" max="516" width="3.125" style="161" customWidth="1"/>
    <col min="517" max="517" width="2.75" style="161" customWidth="1"/>
    <col min="518" max="518" width="2.25" style="161" customWidth="1"/>
    <col min="519" max="519" width="2" style="161" customWidth="1"/>
    <col min="520" max="520" width="4.25" style="161" customWidth="1"/>
    <col min="521" max="521" width="19" style="161" customWidth="1"/>
    <col min="522" max="522" width="13.75" style="161" bestFit="1" customWidth="1"/>
    <col min="523" max="523" width="2" style="161" customWidth="1"/>
    <col min="524" max="524" width="8.75" style="161"/>
    <col min="525" max="525" width="2.25" style="161" customWidth="1"/>
    <col min="526" max="526" width="8.75" style="161"/>
    <col min="527" max="527" width="2" style="161" customWidth="1"/>
    <col min="528" max="528" width="13.75" style="161" bestFit="1" customWidth="1"/>
    <col min="529" max="769" width="8.75" style="161"/>
    <col min="770" max="770" width="2.75" style="161" customWidth="1"/>
    <col min="771" max="771" width="2.375" style="161" customWidth="1"/>
    <col min="772" max="772" width="3.125" style="161" customWidth="1"/>
    <col min="773" max="773" width="2.75" style="161" customWidth="1"/>
    <col min="774" max="774" width="2.25" style="161" customWidth="1"/>
    <col min="775" max="775" width="2" style="161" customWidth="1"/>
    <col min="776" max="776" width="4.25" style="161" customWidth="1"/>
    <col min="777" max="777" width="19" style="161" customWidth="1"/>
    <col min="778" max="778" width="13.75" style="161" bestFit="1" customWidth="1"/>
    <col min="779" max="779" width="2" style="161" customWidth="1"/>
    <col min="780" max="780" width="8.75" style="161"/>
    <col min="781" max="781" width="2.25" style="161" customWidth="1"/>
    <col min="782" max="782" width="8.75" style="161"/>
    <col min="783" max="783" width="2" style="161" customWidth="1"/>
    <col min="784" max="784" width="13.75" style="161" bestFit="1" customWidth="1"/>
    <col min="785" max="1025" width="8.75" style="161"/>
    <col min="1026" max="1026" width="2.75" style="161" customWidth="1"/>
    <col min="1027" max="1027" width="2.375" style="161" customWidth="1"/>
    <col min="1028" max="1028" width="3.125" style="161" customWidth="1"/>
    <col min="1029" max="1029" width="2.75" style="161" customWidth="1"/>
    <col min="1030" max="1030" width="2.25" style="161" customWidth="1"/>
    <col min="1031" max="1031" width="2" style="161" customWidth="1"/>
    <col min="1032" max="1032" width="4.25" style="161" customWidth="1"/>
    <col min="1033" max="1033" width="19" style="161" customWidth="1"/>
    <col min="1034" max="1034" width="13.75" style="161" bestFit="1" customWidth="1"/>
    <col min="1035" max="1035" width="2" style="161" customWidth="1"/>
    <col min="1036" max="1036" width="8.75" style="161"/>
    <col min="1037" max="1037" width="2.25" style="161" customWidth="1"/>
    <col min="1038" max="1038" width="8.75" style="161"/>
    <col min="1039" max="1039" width="2" style="161" customWidth="1"/>
    <col min="1040" max="1040" width="13.75" style="161" bestFit="1" customWidth="1"/>
    <col min="1041" max="1281" width="8.75" style="161"/>
    <col min="1282" max="1282" width="2.75" style="161" customWidth="1"/>
    <col min="1283" max="1283" width="2.375" style="161" customWidth="1"/>
    <col min="1284" max="1284" width="3.125" style="161" customWidth="1"/>
    <col min="1285" max="1285" width="2.75" style="161" customWidth="1"/>
    <col min="1286" max="1286" width="2.25" style="161" customWidth="1"/>
    <col min="1287" max="1287" width="2" style="161" customWidth="1"/>
    <col min="1288" max="1288" width="4.25" style="161" customWidth="1"/>
    <col min="1289" max="1289" width="19" style="161" customWidth="1"/>
    <col min="1290" max="1290" width="13.75" style="161" bestFit="1" customWidth="1"/>
    <col min="1291" max="1291" width="2" style="161" customWidth="1"/>
    <col min="1292" max="1292" width="8.75" style="161"/>
    <col min="1293" max="1293" width="2.25" style="161" customWidth="1"/>
    <col min="1294" max="1294" width="8.75" style="161"/>
    <col min="1295" max="1295" width="2" style="161" customWidth="1"/>
    <col min="1296" max="1296" width="13.75" style="161" bestFit="1" customWidth="1"/>
    <col min="1297" max="1537" width="8.75" style="161"/>
    <col min="1538" max="1538" width="2.75" style="161" customWidth="1"/>
    <col min="1539" max="1539" width="2.375" style="161" customWidth="1"/>
    <col min="1540" max="1540" width="3.125" style="161" customWidth="1"/>
    <col min="1541" max="1541" width="2.75" style="161" customWidth="1"/>
    <col min="1542" max="1542" width="2.25" style="161" customWidth="1"/>
    <col min="1543" max="1543" width="2" style="161" customWidth="1"/>
    <col min="1544" max="1544" width="4.25" style="161" customWidth="1"/>
    <col min="1545" max="1545" width="19" style="161" customWidth="1"/>
    <col min="1546" max="1546" width="13.75" style="161" bestFit="1" customWidth="1"/>
    <col min="1547" max="1547" width="2" style="161" customWidth="1"/>
    <col min="1548" max="1548" width="8.75" style="161"/>
    <col min="1549" max="1549" width="2.25" style="161" customWidth="1"/>
    <col min="1550" max="1550" width="8.75" style="161"/>
    <col min="1551" max="1551" width="2" style="161" customWidth="1"/>
    <col min="1552" max="1552" width="13.75" style="161" bestFit="1" customWidth="1"/>
    <col min="1553" max="1793" width="8.75" style="161"/>
    <col min="1794" max="1794" width="2.75" style="161" customWidth="1"/>
    <col min="1795" max="1795" width="2.375" style="161" customWidth="1"/>
    <col min="1796" max="1796" width="3.125" style="161" customWidth="1"/>
    <col min="1797" max="1797" width="2.75" style="161" customWidth="1"/>
    <col min="1798" max="1798" width="2.25" style="161" customWidth="1"/>
    <col min="1799" max="1799" width="2" style="161" customWidth="1"/>
    <col min="1800" max="1800" width="4.25" style="161" customWidth="1"/>
    <col min="1801" max="1801" width="19" style="161" customWidth="1"/>
    <col min="1802" max="1802" width="13.75" style="161" bestFit="1" customWidth="1"/>
    <col min="1803" max="1803" width="2" style="161" customWidth="1"/>
    <col min="1804" max="1804" width="8.75" style="161"/>
    <col min="1805" max="1805" width="2.25" style="161" customWidth="1"/>
    <col min="1806" max="1806" width="8.75" style="161"/>
    <col min="1807" max="1807" width="2" style="161" customWidth="1"/>
    <col min="1808" max="1808" width="13.75" style="161" bestFit="1" customWidth="1"/>
    <col min="1809" max="2049" width="8.75" style="161"/>
    <col min="2050" max="2050" width="2.75" style="161" customWidth="1"/>
    <col min="2051" max="2051" width="2.375" style="161" customWidth="1"/>
    <col min="2052" max="2052" width="3.125" style="161" customWidth="1"/>
    <col min="2053" max="2053" width="2.75" style="161" customWidth="1"/>
    <col min="2054" max="2054" width="2.25" style="161" customWidth="1"/>
    <col min="2055" max="2055" width="2" style="161" customWidth="1"/>
    <col min="2056" max="2056" width="4.25" style="161" customWidth="1"/>
    <col min="2057" max="2057" width="19" style="161" customWidth="1"/>
    <col min="2058" max="2058" width="13.75" style="161" bestFit="1" customWidth="1"/>
    <col min="2059" max="2059" width="2" style="161" customWidth="1"/>
    <col min="2060" max="2060" width="8.75" style="161"/>
    <col min="2061" max="2061" width="2.25" style="161" customWidth="1"/>
    <col min="2062" max="2062" width="8.75" style="161"/>
    <col min="2063" max="2063" width="2" style="161" customWidth="1"/>
    <col min="2064" max="2064" width="13.75" style="161" bestFit="1" customWidth="1"/>
    <col min="2065" max="2305" width="8.75" style="161"/>
    <col min="2306" max="2306" width="2.75" style="161" customWidth="1"/>
    <col min="2307" max="2307" width="2.375" style="161" customWidth="1"/>
    <col min="2308" max="2308" width="3.125" style="161" customWidth="1"/>
    <col min="2309" max="2309" width="2.75" style="161" customWidth="1"/>
    <col min="2310" max="2310" width="2.25" style="161" customWidth="1"/>
    <col min="2311" max="2311" width="2" style="161" customWidth="1"/>
    <col min="2312" max="2312" width="4.25" style="161" customWidth="1"/>
    <col min="2313" max="2313" width="19" style="161" customWidth="1"/>
    <col min="2314" max="2314" width="13.75" style="161" bestFit="1" customWidth="1"/>
    <col min="2315" max="2315" width="2" style="161" customWidth="1"/>
    <col min="2316" max="2316" width="8.75" style="161"/>
    <col min="2317" max="2317" width="2.25" style="161" customWidth="1"/>
    <col min="2318" max="2318" width="8.75" style="161"/>
    <col min="2319" max="2319" width="2" style="161" customWidth="1"/>
    <col min="2320" max="2320" width="13.75" style="161" bestFit="1" customWidth="1"/>
    <col min="2321" max="2561" width="8.75" style="161"/>
    <col min="2562" max="2562" width="2.75" style="161" customWidth="1"/>
    <col min="2563" max="2563" width="2.375" style="161" customWidth="1"/>
    <col min="2564" max="2564" width="3.125" style="161" customWidth="1"/>
    <col min="2565" max="2565" width="2.75" style="161" customWidth="1"/>
    <col min="2566" max="2566" width="2.25" style="161" customWidth="1"/>
    <col min="2567" max="2567" width="2" style="161" customWidth="1"/>
    <col min="2568" max="2568" width="4.25" style="161" customWidth="1"/>
    <col min="2569" max="2569" width="19" style="161" customWidth="1"/>
    <col min="2570" max="2570" width="13.75" style="161" bestFit="1" customWidth="1"/>
    <col min="2571" max="2571" width="2" style="161" customWidth="1"/>
    <col min="2572" max="2572" width="8.75" style="161"/>
    <col min="2573" max="2573" width="2.25" style="161" customWidth="1"/>
    <col min="2574" max="2574" width="8.75" style="161"/>
    <col min="2575" max="2575" width="2" style="161" customWidth="1"/>
    <col min="2576" max="2576" width="13.75" style="161" bestFit="1" customWidth="1"/>
    <col min="2577" max="2817" width="8.75" style="161"/>
    <col min="2818" max="2818" width="2.75" style="161" customWidth="1"/>
    <col min="2819" max="2819" width="2.375" style="161" customWidth="1"/>
    <col min="2820" max="2820" width="3.125" style="161" customWidth="1"/>
    <col min="2821" max="2821" width="2.75" style="161" customWidth="1"/>
    <col min="2822" max="2822" width="2.25" style="161" customWidth="1"/>
    <col min="2823" max="2823" width="2" style="161" customWidth="1"/>
    <col min="2824" max="2824" width="4.25" style="161" customWidth="1"/>
    <col min="2825" max="2825" width="19" style="161" customWidth="1"/>
    <col min="2826" max="2826" width="13.75" style="161" bestFit="1" customWidth="1"/>
    <col min="2827" max="2827" width="2" style="161" customWidth="1"/>
    <col min="2828" max="2828" width="8.75" style="161"/>
    <col min="2829" max="2829" width="2.25" style="161" customWidth="1"/>
    <col min="2830" max="2830" width="8.75" style="161"/>
    <col min="2831" max="2831" width="2" style="161" customWidth="1"/>
    <col min="2832" max="2832" width="13.75" style="161" bestFit="1" customWidth="1"/>
    <col min="2833" max="3073" width="8.75" style="161"/>
    <col min="3074" max="3074" width="2.75" style="161" customWidth="1"/>
    <col min="3075" max="3075" width="2.375" style="161" customWidth="1"/>
    <col min="3076" max="3076" width="3.125" style="161" customWidth="1"/>
    <col min="3077" max="3077" width="2.75" style="161" customWidth="1"/>
    <col min="3078" max="3078" width="2.25" style="161" customWidth="1"/>
    <col min="3079" max="3079" width="2" style="161" customWidth="1"/>
    <col min="3080" max="3080" width="4.25" style="161" customWidth="1"/>
    <col min="3081" max="3081" width="19" style="161" customWidth="1"/>
    <col min="3082" max="3082" width="13.75" style="161" bestFit="1" customWidth="1"/>
    <col min="3083" max="3083" width="2" style="161" customWidth="1"/>
    <col min="3084" max="3084" width="8.75" style="161"/>
    <col min="3085" max="3085" width="2.25" style="161" customWidth="1"/>
    <col min="3086" max="3086" width="8.75" style="161"/>
    <col min="3087" max="3087" width="2" style="161" customWidth="1"/>
    <col min="3088" max="3088" width="13.75" style="161" bestFit="1" customWidth="1"/>
    <col min="3089" max="3329" width="8.75" style="161"/>
    <col min="3330" max="3330" width="2.75" style="161" customWidth="1"/>
    <col min="3331" max="3331" width="2.375" style="161" customWidth="1"/>
    <col min="3332" max="3332" width="3.125" style="161" customWidth="1"/>
    <col min="3333" max="3333" width="2.75" style="161" customWidth="1"/>
    <col min="3334" max="3334" width="2.25" style="161" customWidth="1"/>
    <col min="3335" max="3335" width="2" style="161" customWidth="1"/>
    <col min="3336" max="3336" width="4.25" style="161" customWidth="1"/>
    <col min="3337" max="3337" width="19" style="161" customWidth="1"/>
    <col min="3338" max="3338" width="13.75" style="161" bestFit="1" customWidth="1"/>
    <col min="3339" max="3339" width="2" style="161" customWidth="1"/>
    <col min="3340" max="3340" width="8.75" style="161"/>
    <col min="3341" max="3341" width="2.25" style="161" customWidth="1"/>
    <col min="3342" max="3342" width="8.75" style="161"/>
    <col min="3343" max="3343" width="2" style="161" customWidth="1"/>
    <col min="3344" max="3344" width="13.75" style="161" bestFit="1" customWidth="1"/>
    <col min="3345" max="3585" width="8.75" style="161"/>
    <col min="3586" max="3586" width="2.75" style="161" customWidth="1"/>
    <col min="3587" max="3587" width="2.375" style="161" customWidth="1"/>
    <col min="3588" max="3588" width="3.125" style="161" customWidth="1"/>
    <col min="3589" max="3589" width="2.75" style="161" customWidth="1"/>
    <col min="3590" max="3590" width="2.25" style="161" customWidth="1"/>
    <col min="3591" max="3591" width="2" style="161" customWidth="1"/>
    <col min="3592" max="3592" width="4.25" style="161" customWidth="1"/>
    <col min="3593" max="3593" width="19" style="161" customWidth="1"/>
    <col min="3594" max="3594" width="13.75" style="161" bestFit="1" customWidth="1"/>
    <col min="3595" max="3595" width="2" style="161" customWidth="1"/>
    <col min="3596" max="3596" width="8.75" style="161"/>
    <col min="3597" max="3597" width="2.25" style="161" customWidth="1"/>
    <col min="3598" max="3598" width="8.75" style="161"/>
    <col min="3599" max="3599" width="2" style="161" customWidth="1"/>
    <col min="3600" max="3600" width="13.75" style="161" bestFit="1" customWidth="1"/>
    <col min="3601" max="3841" width="8.75" style="161"/>
    <col min="3842" max="3842" width="2.75" style="161" customWidth="1"/>
    <col min="3843" max="3843" width="2.375" style="161" customWidth="1"/>
    <col min="3844" max="3844" width="3.125" style="161" customWidth="1"/>
    <col min="3845" max="3845" width="2.75" style="161" customWidth="1"/>
    <col min="3846" max="3846" width="2.25" style="161" customWidth="1"/>
    <col min="3847" max="3847" width="2" style="161" customWidth="1"/>
    <col min="3848" max="3848" width="4.25" style="161" customWidth="1"/>
    <col min="3849" max="3849" width="19" style="161" customWidth="1"/>
    <col min="3850" max="3850" width="13.75" style="161" bestFit="1" customWidth="1"/>
    <col min="3851" max="3851" width="2" style="161" customWidth="1"/>
    <col min="3852" max="3852" width="8.75" style="161"/>
    <col min="3853" max="3853" width="2.25" style="161" customWidth="1"/>
    <col min="3854" max="3854" width="8.75" style="161"/>
    <col min="3855" max="3855" width="2" style="161" customWidth="1"/>
    <col min="3856" max="3856" width="13.75" style="161" bestFit="1" customWidth="1"/>
    <col min="3857" max="4097" width="8.75" style="161"/>
    <col min="4098" max="4098" width="2.75" style="161" customWidth="1"/>
    <col min="4099" max="4099" width="2.375" style="161" customWidth="1"/>
    <col min="4100" max="4100" width="3.125" style="161" customWidth="1"/>
    <col min="4101" max="4101" width="2.75" style="161" customWidth="1"/>
    <col min="4102" max="4102" width="2.25" style="161" customWidth="1"/>
    <col min="4103" max="4103" width="2" style="161" customWidth="1"/>
    <col min="4104" max="4104" width="4.25" style="161" customWidth="1"/>
    <col min="4105" max="4105" width="19" style="161" customWidth="1"/>
    <col min="4106" max="4106" width="13.75" style="161" bestFit="1" customWidth="1"/>
    <col min="4107" max="4107" width="2" style="161" customWidth="1"/>
    <col min="4108" max="4108" width="8.75" style="161"/>
    <col min="4109" max="4109" width="2.25" style="161" customWidth="1"/>
    <col min="4110" max="4110" width="8.75" style="161"/>
    <col min="4111" max="4111" width="2" style="161" customWidth="1"/>
    <col min="4112" max="4112" width="13.75" style="161" bestFit="1" customWidth="1"/>
    <col min="4113" max="4353" width="8.75" style="161"/>
    <col min="4354" max="4354" width="2.75" style="161" customWidth="1"/>
    <col min="4355" max="4355" width="2.375" style="161" customWidth="1"/>
    <col min="4356" max="4356" width="3.125" style="161" customWidth="1"/>
    <col min="4357" max="4357" width="2.75" style="161" customWidth="1"/>
    <col min="4358" max="4358" width="2.25" style="161" customWidth="1"/>
    <col min="4359" max="4359" width="2" style="161" customWidth="1"/>
    <col min="4360" max="4360" width="4.25" style="161" customWidth="1"/>
    <col min="4361" max="4361" width="19" style="161" customWidth="1"/>
    <col min="4362" max="4362" width="13.75" style="161" bestFit="1" customWidth="1"/>
    <col min="4363" max="4363" width="2" style="161" customWidth="1"/>
    <col min="4364" max="4364" width="8.75" style="161"/>
    <col min="4365" max="4365" width="2.25" style="161" customWidth="1"/>
    <col min="4366" max="4366" width="8.75" style="161"/>
    <col min="4367" max="4367" width="2" style="161" customWidth="1"/>
    <col min="4368" max="4368" width="13.75" style="161" bestFit="1" customWidth="1"/>
    <col min="4369" max="4609" width="8.75" style="161"/>
    <col min="4610" max="4610" width="2.75" style="161" customWidth="1"/>
    <col min="4611" max="4611" width="2.375" style="161" customWidth="1"/>
    <col min="4612" max="4612" width="3.125" style="161" customWidth="1"/>
    <col min="4613" max="4613" width="2.75" style="161" customWidth="1"/>
    <col min="4614" max="4614" width="2.25" style="161" customWidth="1"/>
    <col min="4615" max="4615" width="2" style="161" customWidth="1"/>
    <col min="4616" max="4616" width="4.25" style="161" customWidth="1"/>
    <col min="4617" max="4617" width="19" style="161" customWidth="1"/>
    <col min="4618" max="4618" width="13.75" style="161" bestFit="1" customWidth="1"/>
    <col min="4619" max="4619" width="2" style="161" customWidth="1"/>
    <col min="4620" max="4620" width="8.75" style="161"/>
    <col min="4621" max="4621" width="2.25" style="161" customWidth="1"/>
    <col min="4622" max="4622" width="8.75" style="161"/>
    <col min="4623" max="4623" width="2" style="161" customWidth="1"/>
    <col min="4624" max="4624" width="13.75" style="161" bestFit="1" customWidth="1"/>
    <col min="4625" max="4865" width="8.75" style="161"/>
    <col min="4866" max="4866" width="2.75" style="161" customWidth="1"/>
    <col min="4867" max="4867" width="2.375" style="161" customWidth="1"/>
    <col min="4868" max="4868" width="3.125" style="161" customWidth="1"/>
    <col min="4869" max="4869" width="2.75" style="161" customWidth="1"/>
    <col min="4870" max="4870" width="2.25" style="161" customWidth="1"/>
    <col min="4871" max="4871" width="2" style="161" customWidth="1"/>
    <col min="4872" max="4872" width="4.25" style="161" customWidth="1"/>
    <col min="4873" max="4873" width="19" style="161" customWidth="1"/>
    <col min="4874" max="4874" width="13.75" style="161" bestFit="1" customWidth="1"/>
    <col min="4875" max="4875" width="2" style="161" customWidth="1"/>
    <col min="4876" max="4876" width="8.75" style="161"/>
    <col min="4877" max="4877" width="2.25" style="161" customWidth="1"/>
    <col min="4878" max="4878" width="8.75" style="161"/>
    <col min="4879" max="4879" width="2" style="161" customWidth="1"/>
    <col min="4880" max="4880" width="13.75" style="161" bestFit="1" customWidth="1"/>
    <col min="4881" max="5121" width="8.75" style="161"/>
    <col min="5122" max="5122" width="2.75" style="161" customWidth="1"/>
    <col min="5123" max="5123" width="2.375" style="161" customWidth="1"/>
    <col min="5124" max="5124" width="3.125" style="161" customWidth="1"/>
    <col min="5125" max="5125" width="2.75" style="161" customWidth="1"/>
    <col min="5126" max="5126" width="2.25" style="161" customWidth="1"/>
    <col min="5127" max="5127" width="2" style="161" customWidth="1"/>
    <col min="5128" max="5128" width="4.25" style="161" customWidth="1"/>
    <col min="5129" max="5129" width="19" style="161" customWidth="1"/>
    <col min="5130" max="5130" width="13.75" style="161" bestFit="1" customWidth="1"/>
    <col min="5131" max="5131" width="2" style="161" customWidth="1"/>
    <col min="5132" max="5132" width="8.75" style="161"/>
    <col min="5133" max="5133" width="2.25" style="161" customWidth="1"/>
    <col min="5134" max="5134" width="8.75" style="161"/>
    <col min="5135" max="5135" width="2" style="161" customWidth="1"/>
    <col min="5136" max="5136" width="13.75" style="161" bestFit="1" customWidth="1"/>
    <col min="5137" max="5377" width="8.75" style="161"/>
    <col min="5378" max="5378" width="2.75" style="161" customWidth="1"/>
    <col min="5379" max="5379" width="2.375" style="161" customWidth="1"/>
    <col min="5380" max="5380" width="3.125" style="161" customWidth="1"/>
    <col min="5381" max="5381" width="2.75" style="161" customWidth="1"/>
    <col min="5382" max="5382" width="2.25" style="161" customWidth="1"/>
    <col min="5383" max="5383" width="2" style="161" customWidth="1"/>
    <col min="5384" max="5384" width="4.25" style="161" customWidth="1"/>
    <col min="5385" max="5385" width="19" style="161" customWidth="1"/>
    <col min="5386" max="5386" width="13.75" style="161" bestFit="1" customWidth="1"/>
    <col min="5387" max="5387" width="2" style="161" customWidth="1"/>
    <col min="5388" max="5388" width="8.75" style="161"/>
    <col min="5389" max="5389" width="2.25" style="161" customWidth="1"/>
    <col min="5390" max="5390" width="8.75" style="161"/>
    <col min="5391" max="5391" width="2" style="161" customWidth="1"/>
    <col min="5392" max="5392" width="13.75" style="161" bestFit="1" customWidth="1"/>
    <col min="5393" max="5633" width="8.75" style="161"/>
    <col min="5634" max="5634" width="2.75" style="161" customWidth="1"/>
    <col min="5635" max="5635" width="2.375" style="161" customWidth="1"/>
    <col min="5636" max="5636" width="3.125" style="161" customWidth="1"/>
    <col min="5637" max="5637" width="2.75" style="161" customWidth="1"/>
    <col min="5638" max="5638" width="2.25" style="161" customWidth="1"/>
    <col min="5639" max="5639" width="2" style="161" customWidth="1"/>
    <col min="5640" max="5640" width="4.25" style="161" customWidth="1"/>
    <col min="5641" max="5641" width="19" style="161" customWidth="1"/>
    <col min="5642" max="5642" width="13.75" style="161" bestFit="1" customWidth="1"/>
    <col min="5643" max="5643" width="2" style="161" customWidth="1"/>
    <col min="5644" max="5644" width="8.75" style="161"/>
    <col min="5645" max="5645" width="2.25" style="161" customWidth="1"/>
    <col min="5646" max="5646" width="8.75" style="161"/>
    <col min="5647" max="5647" width="2" style="161" customWidth="1"/>
    <col min="5648" max="5648" width="13.75" style="161" bestFit="1" customWidth="1"/>
    <col min="5649" max="5889" width="8.75" style="161"/>
    <col min="5890" max="5890" width="2.75" style="161" customWidth="1"/>
    <col min="5891" max="5891" width="2.375" style="161" customWidth="1"/>
    <col min="5892" max="5892" width="3.125" style="161" customWidth="1"/>
    <col min="5893" max="5893" width="2.75" style="161" customWidth="1"/>
    <col min="5894" max="5894" width="2.25" style="161" customWidth="1"/>
    <col min="5895" max="5895" width="2" style="161" customWidth="1"/>
    <col min="5896" max="5896" width="4.25" style="161" customWidth="1"/>
    <col min="5897" max="5897" width="19" style="161" customWidth="1"/>
    <col min="5898" max="5898" width="13.75" style="161" bestFit="1" customWidth="1"/>
    <col min="5899" max="5899" width="2" style="161" customWidth="1"/>
    <col min="5900" max="5900" width="8.75" style="161"/>
    <col min="5901" max="5901" width="2.25" style="161" customWidth="1"/>
    <col min="5902" max="5902" width="8.75" style="161"/>
    <col min="5903" max="5903" width="2" style="161" customWidth="1"/>
    <col min="5904" max="5904" width="13.75" style="161" bestFit="1" customWidth="1"/>
    <col min="5905" max="6145" width="8.75" style="161"/>
    <col min="6146" max="6146" width="2.75" style="161" customWidth="1"/>
    <col min="6147" max="6147" width="2.375" style="161" customWidth="1"/>
    <col min="6148" max="6148" width="3.125" style="161" customWidth="1"/>
    <col min="6149" max="6149" width="2.75" style="161" customWidth="1"/>
    <col min="6150" max="6150" width="2.25" style="161" customWidth="1"/>
    <col min="6151" max="6151" width="2" style="161" customWidth="1"/>
    <col min="6152" max="6152" width="4.25" style="161" customWidth="1"/>
    <col min="6153" max="6153" width="19" style="161" customWidth="1"/>
    <col min="6154" max="6154" width="13.75" style="161" bestFit="1" customWidth="1"/>
    <col min="6155" max="6155" width="2" style="161" customWidth="1"/>
    <col min="6156" max="6156" width="8.75" style="161"/>
    <col min="6157" max="6157" width="2.25" style="161" customWidth="1"/>
    <col min="6158" max="6158" width="8.75" style="161"/>
    <col min="6159" max="6159" width="2" style="161" customWidth="1"/>
    <col min="6160" max="6160" width="13.75" style="161" bestFit="1" customWidth="1"/>
    <col min="6161" max="6401" width="8.75" style="161"/>
    <col min="6402" max="6402" width="2.75" style="161" customWidth="1"/>
    <col min="6403" max="6403" width="2.375" style="161" customWidth="1"/>
    <col min="6404" max="6404" width="3.125" style="161" customWidth="1"/>
    <col min="6405" max="6405" width="2.75" style="161" customWidth="1"/>
    <col min="6406" max="6406" width="2.25" style="161" customWidth="1"/>
    <col min="6407" max="6407" width="2" style="161" customWidth="1"/>
    <col min="6408" max="6408" width="4.25" style="161" customWidth="1"/>
    <col min="6409" max="6409" width="19" style="161" customWidth="1"/>
    <col min="6410" max="6410" width="13.75" style="161" bestFit="1" customWidth="1"/>
    <col min="6411" max="6411" width="2" style="161" customWidth="1"/>
    <col min="6412" max="6412" width="8.75" style="161"/>
    <col min="6413" max="6413" width="2.25" style="161" customWidth="1"/>
    <col min="6414" max="6414" width="8.75" style="161"/>
    <col min="6415" max="6415" width="2" style="161" customWidth="1"/>
    <col min="6416" max="6416" width="13.75" style="161" bestFit="1" customWidth="1"/>
    <col min="6417" max="6657" width="8.75" style="161"/>
    <col min="6658" max="6658" width="2.75" style="161" customWidth="1"/>
    <col min="6659" max="6659" width="2.375" style="161" customWidth="1"/>
    <col min="6660" max="6660" width="3.125" style="161" customWidth="1"/>
    <col min="6661" max="6661" width="2.75" style="161" customWidth="1"/>
    <col min="6662" max="6662" width="2.25" style="161" customWidth="1"/>
    <col min="6663" max="6663" width="2" style="161" customWidth="1"/>
    <col min="6664" max="6664" width="4.25" style="161" customWidth="1"/>
    <col min="6665" max="6665" width="19" style="161" customWidth="1"/>
    <col min="6666" max="6666" width="13.75" style="161" bestFit="1" customWidth="1"/>
    <col min="6667" max="6667" width="2" style="161" customWidth="1"/>
    <col min="6668" max="6668" width="8.75" style="161"/>
    <col min="6669" max="6669" width="2.25" style="161" customWidth="1"/>
    <col min="6670" max="6670" width="8.75" style="161"/>
    <col min="6671" max="6671" width="2" style="161" customWidth="1"/>
    <col min="6672" max="6672" width="13.75" style="161" bestFit="1" customWidth="1"/>
    <col min="6673" max="6913" width="8.75" style="161"/>
    <col min="6914" max="6914" width="2.75" style="161" customWidth="1"/>
    <col min="6915" max="6915" width="2.375" style="161" customWidth="1"/>
    <col min="6916" max="6916" width="3.125" style="161" customWidth="1"/>
    <col min="6917" max="6917" width="2.75" style="161" customWidth="1"/>
    <col min="6918" max="6918" width="2.25" style="161" customWidth="1"/>
    <col min="6919" max="6919" width="2" style="161" customWidth="1"/>
    <col min="6920" max="6920" width="4.25" style="161" customWidth="1"/>
    <col min="6921" max="6921" width="19" style="161" customWidth="1"/>
    <col min="6922" max="6922" width="13.75" style="161" bestFit="1" customWidth="1"/>
    <col min="6923" max="6923" width="2" style="161" customWidth="1"/>
    <col min="6924" max="6924" width="8.75" style="161"/>
    <col min="6925" max="6925" width="2.25" style="161" customWidth="1"/>
    <col min="6926" max="6926" width="8.75" style="161"/>
    <col min="6927" max="6927" width="2" style="161" customWidth="1"/>
    <col min="6928" max="6928" width="13.75" style="161" bestFit="1" customWidth="1"/>
    <col min="6929" max="7169" width="8.75" style="161"/>
    <col min="7170" max="7170" width="2.75" style="161" customWidth="1"/>
    <col min="7171" max="7171" width="2.375" style="161" customWidth="1"/>
    <col min="7172" max="7172" width="3.125" style="161" customWidth="1"/>
    <col min="7173" max="7173" width="2.75" style="161" customWidth="1"/>
    <col min="7174" max="7174" width="2.25" style="161" customWidth="1"/>
    <col min="7175" max="7175" width="2" style="161" customWidth="1"/>
    <col min="7176" max="7176" width="4.25" style="161" customWidth="1"/>
    <col min="7177" max="7177" width="19" style="161" customWidth="1"/>
    <col min="7178" max="7178" width="13.75" style="161" bestFit="1" customWidth="1"/>
    <col min="7179" max="7179" width="2" style="161" customWidth="1"/>
    <col min="7180" max="7180" width="8.75" style="161"/>
    <col min="7181" max="7181" width="2.25" style="161" customWidth="1"/>
    <col min="7182" max="7182" width="8.75" style="161"/>
    <col min="7183" max="7183" width="2" style="161" customWidth="1"/>
    <col min="7184" max="7184" width="13.75" style="161" bestFit="1" customWidth="1"/>
    <col min="7185" max="7425" width="8.75" style="161"/>
    <col min="7426" max="7426" width="2.75" style="161" customWidth="1"/>
    <col min="7427" max="7427" width="2.375" style="161" customWidth="1"/>
    <col min="7428" max="7428" width="3.125" style="161" customWidth="1"/>
    <col min="7429" max="7429" width="2.75" style="161" customWidth="1"/>
    <col min="7430" max="7430" width="2.25" style="161" customWidth="1"/>
    <col min="7431" max="7431" width="2" style="161" customWidth="1"/>
    <col min="7432" max="7432" width="4.25" style="161" customWidth="1"/>
    <col min="7433" max="7433" width="19" style="161" customWidth="1"/>
    <col min="7434" max="7434" width="13.75" style="161" bestFit="1" customWidth="1"/>
    <col min="7435" max="7435" width="2" style="161" customWidth="1"/>
    <col min="7436" max="7436" width="8.75" style="161"/>
    <col min="7437" max="7437" width="2.25" style="161" customWidth="1"/>
    <col min="7438" max="7438" width="8.75" style="161"/>
    <col min="7439" max="7439" width="2" style="161" customWidth="1"/>
    <col min="7440" max="7440" width="13.75" style="161" bestFit="1" customWidth="1"/>
    <col min="7441" max="7681" width="8.75" style="161"/>
    <col min="7682" max="7682" width="2.75" style="161" customWidth="1"/>
    <col min="7683" max="7683" width="2.375" style="161" customWidth="1"/>
    <col min="7684" max="7684" width="3.125" style="161" customWidth="1"/>
    <col min="7685" max="7685" width="2.75" style="161" customWidth="1"/>
    <col min="7686" max="7686" width="2.25" style="161" customWidth="1"/>
    <col min="7687" max="7687" width="2" style="161" customWidth="1"/>
    <col min="7688" max="7688" width="4.25" style="161" customWidth="1"/>
    <col min="7689" max="7689" width="19" style="161" customWidth="1"/>
    <col min="7690" max="7690" width="13.75" style="161" bestFit="1" customWidth="1"/>
    <col min="7691" max="7691" width="2" style="161" customWidth="1"/>
    <col min="7692" max="7692" width="8.75" style="161"/>
    <col min="7693" max="7693" width="2.25" style="161" customWidth="1"/>
    <col min="7694" max="7694" width="8.75" style="161"/>
    <col min="7695" max="7695" width="2" style="161" customWidth="1"/>
    <col min="7696" max="7696" width="13.75" style="161" bestFit="1" customWidth="1"/>
    <col min="7697" max="7937" width="8.75" style="161"/>
    <col min="7938" max="7938" width="2.75" style="161" customWidth="1"/>
    <col min="7939" max="7939" width="2.375" style="161" customWidth="1"/>
    <col min="7940" max="7940" width="3.125" style="161" customWidth="1"/>
    <col min="7941" max="7941" width="2.75" style="161" customWidth="1"/>
    <col min="7942" max="7942" width="2.25" style="161" customWidth="1"/>
    <col min="7943" max="7943" width="2" style="161" customWidth="1"/>
    <col min="7944" max="7944" width="4.25" style="161" customWidth="1"/>
    <col min="7945" max="7945" width="19" style="161" customWidth="1"/>
    <col min="7946" max="7946" width="13.75" style="161" bestFit="1" customWidth="1"/>
    <col min="7947" max="7947" width="2" style="161" customWidth="1"/>
    <col min="7948" max="7948" width="8.75" style="161"/>
    <col min="7949" max="7949" width="2.25" style="161" customWidth="1"/>
    <col min="7950" max="7950" width="8.75" style="161"/>
    <col min="7951" max="7951" width="2" style="161" customWidth="1"/>
    <col min="7952" max="7952" width="13.75" style="161" bestFit="1" customWidth="1"/>
    <col min="7953" max="8193" width="8.75" style="161"/>
    <col min="8194" max="8194" width="2.75" style="161" customWidth="1"/>
    <col min="8195" max="8195" width="2.375" style="161" customWidth="1"/>
    <col min="8196" max="8196" width="3.125" style="161" customWidth="1"/>
    <col min="8197" max="8197" width="2.75" style="161" customWidth="1"/>
    <col min="8198" max="8198" width="2.25" style="161" customWidth="1"/>
    <col min="8199" max="8199" width="2" style="161" customWidth="1"/>
    <col min="8200" max="8200" width="4.25" style="161" customWidth="1"/>
    <col min="8201" max="8201" width="19" style="161" customWidth="1"/>
    <col min="8202" max="8202" width="13.75" style="161" bestFit="1" customWidth="1"/>
    <col min="8203" max="8203" width="2" style="161" customWidth="1"/>
    <col min="8204" max="8204" width="8.75" style="161"/>
    <col min="8205" max="8205" width="2.25" style="161" customWidth="1"/>
    <col min="8206" max="8206" width="8.75" style="161"/>
    <col min="8207" max="8207" width="2" style="161" customWidth="1"/>
    <col min="8208" max="8208" width="13.75" style="161" bestFit="1" customWidth="1"/>
    <col min="8209" max="8449" width="8.75" style="161"/>
    <col min="8450" max="8450" width="2.75" style="161" customWidth="1"/>
    <col min="8451" max="8451" width="2.375" style="161" customWidth="1"/>
    <col min="8452" max="8452" width="3.125" style="161" customWidth="1"/>
    <col min="8453" max="8453" width="2.75" style="161" customWidth="1"/>
    <col min="8454" max="8454" width="2.25" style="161" customWidth="1"/>
    <col min="8455" max="8455" width="2" style="161" customWidth="1"/>
    <col min="8456" max="8456" width="4.25" style="161" customWidth="1"/>
    <col min="8457" max="8457" width="19" style="161" customWidth="1"/>
    <col min="8458" max="8458" width="13.75" style="161" bestFit="1" customWidth="1"/>
    <col min="8459" max="8459" width="2" style="161" customWidth="1"/>
    <col min="8460" max="8460" width="8.75" style="161"/>
    <col min="8461" max="8461" width="2.25" style="161" customWidth="1"/>
    <col min="8462" max="8462" width="8.75" style="161"/>
    <col min="8463" max="8463" width="2" style="161" customWidth="1"/>
    <col min="8464" max="8464" width="13.75" style="161" bestFit="1" customWidth="1"/>
    <col min="8465" max="8705" width="8.75" style="161"/>
    <col min="8706" max="8706" width="2.75" style="161" customWidth="1"/>
    <col min="8707" max="8707" width="2.375" style="161" customWidth="1"/>
    <col min="8708" max="8708" width="3.125" style="161" customWidth="1"/>
    <col min="8709" max="8709" width="2.75" style="161" customWidth="1"/>
    <col min="8710" max="8710" width="2.25" style="161" customWidth="1"/>
    <col min="8711" max="8711" width="2" style="161" customWidth="1"/>
    <col min="8712" max="8712" width="4.25" style="161" customWidth="1"/>
    <col min="8713" max="8713" width="19" style="161" customWidth="1"/>
    <col min="8714" max="8714" width="13.75" style="161" bestFit="1" customWidth="1"/>
    <col min="8715" max="8715" width="2" style="161" customWidth="1"/>
    <col min="8716" max="8716" width="8.75" style="161"/>
    <col min="8717" max="8717" width="2.25" style="161" customWidth="1"/>
    <col min="8718" max="8718" width="8.75" style="161"/>
    <col min="8719" max="8719" width="2" style="161" customWidth="1"/>
    <col min="8720" max="8720" width="13.75" style="161" bestFit="1" customWidth="1"/>
    <col min="8721" max="8961" width="8.75" style="161"/>
    <col min="8962" max="8962" width="2.75" style="161" customWidth="1"/>
    <col min="8963" max="8963" width="2.375" style="161" customWidth="1"/>
    <col min="8964" max="8964" width="3.125" style="161" customWidth="1"/>
    <col min="8965" max="8965" width="2.75" style="161" customWidth="1"/>
    <col min="8966" max="8966" width="2.25" style="161" customWidth="1"/>
    <col min="8967" max="8967" width="2" style="161" customWidth="1"/>
    <col min="8968" max="8968" width="4.25" style="161" customWidth="1"/>
    <col min="8969" max="8969" width="19" style="161" customWidth="1"/>
    <col min="8970" max="8970" width="13.75" style="161" bestFit="1" customWidth="1"/>
    <col min="8971" max="8971" width="2" style="161" customWidth="1"/>
    <col min="8972" max="8972" width="8.75" style="161"/>
    <col min="8973" max="8973" width="2.25" style="161" customWidth="1"/>
    <col min="8974" max="8974" width="8.75" style="161"/>
    <col min="8975" max="8975" width="2" style="161" customWidth="1"/>
    <col min="8976" max="8976" width="13.75" style="161" bestFit="1" customWidth="1"/>
    <col min="8977" max="9217" width="8.75" style="161"/>
    <col min="9218" max="9218" width="2.75" style="161" customWidth="1"/>
    <col min="9219" max="9219" width="2.375" style="161" customWidth="1"/>
    <col min="9220" max="9220" width="3.125" style="161" customWidth="1"/>
    <col min="9221" max="9221" width="2.75" style="161" customWidth="1"/>
    <col min="9222" max="9222" width="2.25" style="161" customWidth="1"/>
    <col min="9223" max="9223" width="2" style="161" customWidth="1"/>
    <col min="9224" max="9224" width="4.25" style="161" customWidth="1"/>
    <col min="9225" max="9225" width="19" style="161" customWidth="1"/>
    <col min="9226" max="9226" width="13.75" style="161" bestFit="1" customWidth="1"/>
    <col min="9227" max="9227" width="2" style="161" customWidth="1"/>
    <col min="9228" max="9228" width="8.75" style="161"/>
    <col min="9229" max="9229" width="2.25" style="161" customWidth="1"/>
    <col min="9230" max="9230" width="8.75" style="161"/>
    <col min="9231" max="9231" width="2" style="161" customWidth="1"/>
    <col min="9232" max="9232" width="13.75" style="161" bestFit="1" customWidth="1"/>
    <col min="9233" max="9473" width="8.75" style="161"/>
    <col min="9474" max="9474" width="2.75" style="161" customWidth="1"/>
    <col min="9475" max="9475" width="2.375" style="161" customWidth="1"/>
    <col min="9476" max="9476" width="3.125" style="161" customWidth="1"/>
    <col min="9477" max="9477" width="2.75" style="161" customWidth="1"/>
    <col min="9478" max="9478" width="2.25" style="161" customWidth="1"/>
    <col min="9479" max="9479" width="2" style="161" customWidth="1"/>
    <col min="9480" max="9480" width="4.25" style="161" customWidth="1"/>
    <col min="9481" max="9481" width="19" style="161" customWidth="1"/>
    <col min="9482" max="9482" width="13.75" style="161" bestFit="1" customWidth="1"/>
    <col min="9483" max="9483" width="2" style="161" customWidth="1"/>
    <col min="9484" max="9484" width="8.75" style="161"/>
    <col min="9485" max="9485" width="2.25" style="161" customWidth="1"/>
    <col min="9486" max="9486" width="8.75" style="161"/>
    <col min="9487" max="9487" width="2" style="161" customWidth="1"/>
    <col min="9488" max="9488" width="13.75" style="161" bestFit="1" customWidth="1"/>
    <col min="9489" max="9729" width="8.75" style="161"/>
    <col min="9730" max="9730" width="2.75" style="161" customWidth="1"/>
    <col min="9731" max="9731" width="2.375" style="161" customWidth="1"/>
    <col min="9732" max="9732" width="3.125" style="161" customWidth="1"/>
    <col min="9733" max="9733" width="2.75" style="161" customWidth="1"/>
    <col min="9734" max="9734" width="2.25" style="161" customWidth="1"/>
    <col min="9735" max="9735" width="2" style="161" customWidth="1"/>
    <col min="9736" max="9736" width="4.25" style="161" customWidth="1"/>
    <col min="9737" max="9737" width="19" style="161" customWidth="1"/>
    <col min="9738" max="9738" width="13.75" style="161" bestFit="1" customWidth="1"/>
    <col min="9739" max="9739" width="2" style="161" customWidth="1"/>
    <col min="9740" max="9740" width="8.75" style="161"/>
    <col min="9741" max="9741" width="2.25" style="161" customWidth="1"/>
    <col min="9742" max="9742" width="8.75" style="161"/>
    <col min="9743" max="9743" width="2" style="161" customWidth="1"/>
    <col min="9744" max="9744" width="13.75" style="161" bestFit="1" customWidth="1"/>
    <col min="9745" max="9985" width="8.75" style="161"/>
    <col min="9986" max="9986" width="2.75" style="161" customWidth="1"/>
    <col min="9987" max="9987" width="2.375" style="161" customWidth="1"/>
    <col min="9988" max="9988" width="3.125" style="161" customWidth="1"/>
    <col min="9989" max="9989" width="2.75" style="161" customWidth="1"/>
    <col min="9990" max="9990" width="2.25" style="161" customWidth="1"/>
    <col min="9991" max="9991" width="2" style="161" customWidth="1"/>
    <col min="9992" max="9992" width="4.25" style="161" customWidth="1"/>
    <col min="9993" max="9993" width="19" style="161" customWidth="1"/>
    <col min="9994" max="9994" width="13.75" style="161" bestFit="1" customWidth="1"/>
    <col min="9995" max="9995" width="2" style="161" customWidth="1"/>
    <col min="9996" max="9996" width="8.75" style="161"/>
    <col min="9997" max="9997" width="2.25" style="161" customWidth="1"/>
    <col min="9998" max="9998" width="8.75" style="161"/>
    <col min="9999" max="9999" width="2" style="161" customWidth="1"/>
    <col min="10000" max="10000" width="13.75" style="161" bestFit="1" customWidth="1"/>
    <col min="10001" max="10241" width="8.75" style="161"/>
    <col min="10242" max="10242" width="2.75" style="161" customWidth="1"/>
    <col min="10243" max="10243" width="2.375" style="161" customWidth="1"/>
    <col min="10244" max="10244" width="3.125" style="161" customWidth="1"/>
    <col min="10245" max="10245" width="2.75" style="161" customWidth="1"/>
    <col min="10246" max="10246" width="2.25" style="161" customWidth="1"/>
    <col min="10247" max="10247" width="2" style="161" customWidth="1"/>
    <col min="10248" max="10248" width="4.25" style="161" customWidth="1"/>
    <col min="10249" max="10249" width="19" style="161" customWidth="1"/>
    <col min="10250" max="10250" width="13.75" style="161" bestFit="1" customWidth="1"/>
    <col min="10251" max="10251" width="2" style="161" customWidth="1"/>
    <col min="10252" max="10252" width="8.75" style="161"/>
    <col min="10253" max="10253" width="2.25" style="161" customWidth="1"/>
    <col min="10254" max="10254" width="8.75" style="161"/>
    <col min="10255" max="10255" width="2" style="161" customWidth="1"/>
    <col min="10256" max="10256" width="13.75" style="161" bestFit="1" customWidth="1"/>
    <col min="10257" max="10497" width="8.75" style="161"/>
    <col min="10498" max="10498" width="2.75" style="161" customWidth="1"/>
    <col min="10499" max="10499" width="2.375" style="161" customWidth="1"/>
    <col min="10500" max="10500" width="3.125" style="161" customWidth="1"/>
    <col min="10501" max="10501" width="2.75" style="161" customWidth="1"/>
    <col min="10502" max="10502" width="2.25" style="161" customWidth="1"/>
    <col min="10503" max="10503" width="2" style="161" customWidth="1"/>
    <col min="10504" max="10504" width="4.25" style="161" customWidth="1"/>
    <col min="10505" max="10505" width="19" style="161" customWidth="1"/>
    <col min="10506" max="10506" width="13.75" style="161" bestFit="1" customWidth="1"/>
    <col min="10507" max="10507" width="2" style="161" customWidth="1"/>
    <col min="10508" max="10508" width="8.75" style="161"/>
    <col min="10509" max="10509" width="2.25" style="161" customWidth="1"/>
    <col min="10510" max="10510" width="8.75" style="161"/>
    <col min="10511" max="10511" width="2" style="161" customWidth="1"/>
    <col min="10512" max="10512" width="13.75" style="161" bestFit="1" customWidth="1"/>
    <col min="10513" max="10753" width="8.75" style="161"/>
    <col min="10754" max="10754" width="2.75" style="161" customWidth="1"/>
    <col min="10755" max="10755" width="2.375" style="161" customWidth="1"/>
    <col min="10756" max="10756" width="3.125" style="161" customWidth="1"/>
    <col min="10757" max="10757" width="2.75" style="161" customWidth="1"/>
    <col min="10758" max="10758" width="2.25" style="161" customWidth="1"/>
    <col min="10759" max="10759" width="2" style="161" customWidth="1"/>
    <col min="10760" max="10760" width="4.25" style="161" customWidth="1"/>
    <col min="10761" max="10761" width="19" style="161" customWidth="1"/>
    <col min="10762" max="10762" width="13.75" style="161" bestFit="1" customWidth="1"/>
    <col min="10763" max="10763" width="2" style="161" customWidth="1"/>
    <col min="10764" max="10764" width="8.75" style="161"/>
    <col min="10765" max="10765" width="2.25" style="161" customWidth="1"/>
    <col min="10766" max="10766" width="8.75" style="161"/>
    <col min="10767" max="10767" width="2" style="161" customWidth="1"/>
    <col min="10768" max="10768" width="13.75" style="161" bestFit="1" customWidth="1"/>
    <col min="10769" max="11009" width="8.75" style="161"/>
    <col min="11010" max="11010" width="2.75" style="161" customWidth="1"/>
    <col min="11011" max="11011" width="2.375" style="161" customWidth="1"/>
    <col min="11012" max="11012" width="3.125" style="161" customWidth="1"/>
    <col min="11013" max="11013" width="2.75" style="161" customWidth="1"/>
    <col min="11014" max="11014" width="2.25" style="161" customWidth="1"/>
    <col min="11015" max="11015" width="2" style="161" customWidth="1"/>
    <col min="11016" max="11016" width="4.25" style="161" customWidth="1"/>
    <col min="11017" max="11017" width="19" style="161" customWidth="1"/>
    <col min="11018" max="11018" width="13.75" style="161" bestFit="1" customWidth="1"/>
    <col min="11019" max="11019" width="2" style="161" customWidth="1"/>
    <col min="11020" max="11020" width="8.75" style="161"/>
    <col min="11021" max="11021" width="2.25" style="161" customWidth="1"/>
    <col min="11022" max="11022" width="8.75" style="161"/>
    <col min="11023" max="11023" width="2" style="161" customWidth="1"/>
    <col min="11024" max="11024" width="13.75" style="161" bestFit="1" customWidth="1"/>
    <col min="11025" max="11265" width="8.75" style="161"/>
    <col min="11266" max="11266" width="2.75" style="161" customWidth="1"/>
    <col min="11267" max="11267" width="2.375" style="161" customWidth="1"/>
    <col min="11268" max="11268" width="3.125" style="161" customWidth="1"/>
    <col min="11269" max="11269" width="2.75" style="161" customWidth="1"/>
    <col min="11270" max="11270" width="2.25" style="161" customWidth="1"/>
    <col min="11271" max="11271" width="2" style="161" customWidth="1"/>
    <col min="11272" max="11272" width="4.25" style="161" customWidth="1"/>
    <col min="11273" max="11273" width="19" style="161" customWidth="1"/>
    <col min="11274" max="11274" width="13.75" style="161" bestFit="1" customWidth="1"/>
    <col min="11275" max="11275" width="2" style="161" customWidth="1"/>
    <col min="11276" max="11276" width="8.75" style="161"/>
    <col min="11277" max="11277" width="2.25" style="161" customWidth="1"/>
    <col min="11278" max="11278" width="8.75" style="161"/>
    <col min="11279" max="11279" width="2" style="161" customWidth="1"/>
    <col min="11280" max="11280" width="13.75" style="161" bestFit="1" customWidth="1"/>
    <col min="11281" max="11521" width="8.75" style="161"/>
    <col min="11522" max="11522" width="2.75" style="161" customWidth="1"/>
    <col min="11523" max="11523" width="2.375" style="161" customWidth="1"/>
    <col min="11524" max="11524" width="3.125" style="161" customWidth="1"/>
    <col min="11525" max="11525" width="2.75" style="161" customWidth="1"/>
    <col min="11526" max="11526" width="2.25" style="161" customWidth="1"/>
    <col min="11527" max="11527" width="2" style="161" customWidth="1"/>
    <col min="11528" max="11528" width="4.25" style="161" customWidth="1"/>
    <col min="11529" max="11529" width="19" style="161" customWidth="1"/>
    <col min="11530" max="11530" width="13.75" style="161" bestFit="1" customWidth="1"/>
    <col min="11531" max="11531" width="2" style="161" customWidth="1"/>
    <col min="11532" max="11532" width="8.75" style="161"/>
    <col min="11533" max="11533" width="2.25" style="161" customWidth="1"/>
    <col min="11534" max="11534" width="8.75" style="161"/>
    <col min="11535" max="11535" width="2" style="161" customWidth="1"/>
    <col min="11536" max="11536" width="13.75" style="161" bestFit="1" customWidth="1"/>
    <col min="11537" max="11777" width="8.75" style="161"/>
    <col min="11778" max="11778" width="2.75" style="161" customWidth="1"/>
    <col min="11779" max="11779" width="2.375" style="161" customWidth="1"/>
    <col min="11780" max="11780" width="3.125" style="161" customWidth="1"/>
    <col min="11781" max="11781" width="2.75" style="161" customWidth="1"/>
    <col min="11782" max="11782" width="2.25" style="161" customWidth="1"/>
    <col min="11783" max="11783" width="2" style="161" customWidth="1"/>
    <col min="11784" max="11784" width="4.25" style="161" customWidth="1"/>
    <col min="11785" max="11785" width="19" style="161" customWidth="1"/>
    <col min="11786" max="11786" width="13.75" style="161" bestFit="1" customWidth="1"/>
    <col min="11787" max="11787" width="2" style="161" customWidth="1"/>
    <col min="11788" max="11788" width="8.75" style="161"/>
    <col min="11789" max="11789" width="2.25" style="161" customWidth="1"/>
    <col min="11790" max="11790" width="8.75" style="161"/>
    <col min="11791" max="11791" width="2" style="161" customWidth="1"/>
    <col min="11792" max="11792" width="13.75" style="161" bestFit="1" customWidth="1"/>
    <col min="11793" max="12033" width="8.75" style="161"/>
    <col min="12034" max="12034" width="2.75" style="161" customWidth="1"/>
    <col min="12035" max="12035" width="2.375" style="161" customWidth="1"/>
    <col min="12036" max="12036" width="3.125" style="161" customWidth="1"/>
    <col min="12037" max="12037" width="2.75" style="161" customWidth="1"/>
    <col min="12038" max="12038" width="2.25" style="161" customWidth="1"/>
    <col min="12039" max="12039" width="2" style="161" customWidth="1"/>
    <col min="12040" max="12040" width="4.25" style="161" customWidth="1"/>
    <col min="12041" max="12041" width="19" style="161" customWidth="1"/>
    <col min="12042" max="12042" width="13.75" style="161" bestFit="1" customWidth="1"/>
    <col min="12043" max="12043" width="2" style="161" customWidth="1"/>
    <col min="12044" max="12044" width="8.75" style="161"/>
    <col min="12045" max="12045" width="2.25" style="161" customWidth="1"/>
    <col min="12046" max="12046" width="8.75" style="161"/>
    <col min="12047" max="12047" width="2" style="161" customWidth="1"/>
    <col min="12048" max="12048" width="13.75" style="161" bestFit="1" customWidth="1"/>
    <col min="12049" max="12289" width="8.75" style="161"/>
    <col min="12290" max="12290" width="2.75" style="161" customWidth="1"/>
    <col min="12291" max="12291" width="2.375" style="161" customWidth="1"/>
    <col min="12292" max="12292" width="3.125" style="161" customWidth="1"/>
    <col min="12293" max="12293" width="2.75" style="161" customWidth="1"/>
    <col min="12294" max="12294" width="2.25" style="161" customWidth="1"/>
    <col min="12295" max="12295" width="2" style="161" customWidth="1"/>
    <col min="12296" max="12296" width="4.25" style="161" customWidth="1"/>
    <col min="12297" max="12297" width="19" style="161" customWidth="1"/>
    <col min="12298" max="12298" width="13.75" style="161" bestFit="1" customWidth="1"/>
    <col min="12299" max="12299" width="2" style="161" customWidth="1"/>
    <col min="12300" max="12300" width="8.75" style="161"/>
    <col min="12301" max="12301" width="2.25" style="161" customWidth="1"/>
    <col min="12302" max="12302" width="8.75" style="161"/>
    <col min="12303" max="12303" width="2" style="161" customWidth="1"/>
    <col min="12304" max="12304" width="13.75" style="161" bestFit="1" customWidth="1"/>
    <col min="12305" max="12545" width="8.75" style="161"/>
    <col min="12546" max="12546" width="2.75" style="161" customWidth="1"/>
    <col min="12547" max="12547" width="2.375" style="161" customWidth="1"/>
    <col min="12548" max="12548" width="3.125" style="161" customWidth="1"/>
    <col min="12549" max="12549" width="2.75" style="161" customWidth="1"/>
    <col min="12550" max="12550" width="2.25" style="161" customWidth="1"/>
    <col min="12551" max="12551" width="2" style="161" customWidth="1"/>
    <col min="12552" max="12552" width="4.25" style="161" customWidth="1"/>
    <col min="12553" max="12553" width="19" style="161" customWidth="1"/>
    <col min="12554" max="12554" width="13.75" style="161" bestFit="1" customWidth="1"/>
    <col min="12555" max="12555" width="2" style="161" customWidth="1"/>
    <col min="12556" max="12556" width="8.75" style="161"/>
    <col min="12557" max="12557" width="2.25" style="161" customWidth="1"/>
    <col min="12558" max="12558" width="8.75" style="161"/>
    <col min="12559" max="12559" width="2" style="161" customWidth="1"/>
    <col min="12560" max="12560" width="13.75" style="161" bestFit="1" customWidth="1"/>
    <col min="12561" max="12801" width="8.75" style="161"/>
    <col min="12802" max="12802" width="2.75" style="161" customWidth="1"/>
    <col min="12803" max="12803" width="2.375" style="161" customWidth="1"/>
    <col min="12804" max="12804" width="3.125" style="161" customWidth="1"/>
    <col min="12805" max="12805" width="2.75" style="161" customWidth="1"/>
    <col min="12806" max="12806" width="2.25" style="161" customWidth="1"/>
    <col min="12807" max="12807" width="2" style="161" customWidth="1"/>
    <col min="12808" max="12808" width="4.25" style="161" customWidth="1"/>
    <col min="12809" max="12809" width="19" style="161" customWidth="1"/>
    <col min="12810" max="12810" width="13.75" style="161" bestFit="1" customWidth="1"/>
    <col min="12811" max="12811" width="2" style="161" customWidth="1"/>
    <col min="12812" max="12812" width="8.75" style="161"/>
    <col min="12813" max="12813" width="2.25" style="161" customWidth="1"/>
    <col min="12814" max="12814" width="8.75" style="161"/>
    <col min="12815" max="12815" width="2" style="161" customWidth="1"/>
    <col min="12816" max="12816" width="13.75" style="161" bestFit="1" customWidth="1"/>
    <col min="12817" max="13057" width="8.75" style="161"/>
    <col min="13058" max="13058" width="2.75" style="161" customWidth="1"/>
    <col min="13059" max="13059" width="2.375" style="161" customWidth="1"/>
    <col min="13060" max="13060" width="3.125" style="161" customWidth="1"/>
    <col min="13061" max="13061" width="2.75" style="161" customWidth="1"/>
    <col min="13062" max="13062" width="2.25" style="161" customWidth="1"/>
    <col min="13063" max="13063" width="2" style="161" customWidth="1"/>
    <col min="13064" max="13064" width="4.25" style="161" customWidth="1"/>
    <col min="13065" max="13065" width="19" style="161" customWidth="1"/>
    <col min="13066" max="13066" width="13.75" style="161" bestFit="1" customWidth="1"/>
    <col min="13067" max="13067" width="2" style="161" customWidth="1"/>
    <col min="13068" max="13068" width="8.75" style="161"/>
    <col min="13069" max="13069" width="2.25" style="161" customWidth="1"/>
    <col min="13070" max="13070" width="8.75" style="161"/>
    <col min="13071" max="13071" width="2" style="161" customWidth="1"/>
    <col min="13072" max="13072" width="13.75" style="161" bestFit="1" customWidth="1"/>
    <col min="13073" max="13313" width="8.75" style="161"/>
    <col min="13314" max="13314" width="2.75" style="161" customWidth="1"/>
    <col min="13315" max="13315" width="2.375" style="161" customWidth="1"/>
    <col min="13316" max="13316" width="3.125" style="161" customWidth="1"/>
    <col min="13317" max="13317" width="2.75" style="161" customWidth="1"/>
    <col min="13318" max="13318" width="2.25" style="161" customWidth="1"/>
    <col min="13319" max="13319" width="2" style="161" customWidth="1"/>
    <col min="13320" max="13320" width="4.25" style="161" customWidth="1"/>
    <col min="13321" max="13321" width="19" style="161" customWidth="1"/>
    <col min="13322" max="13322" width="13.75" style="161" bestFit="1" customWidth="1"/>
    <col min="13323" max="13323" width="2" style="161" customWidth="1"/>
    <col min="13324" max="13324" width="8.75" style="161"/>
    <col min="13325" max="13325" width="2.25" style="161" customWidth="1"/>
    <col min="13326" max="13326" width="8.75" style="161"/>
    <col min="13327" max="13327" width="2" style="161" customWidth="1"/>
    <col min="13328" max="13328" width="13.75" style="161" bestFit="1" customWidth="1"/>
    <col min="13329" max="13569" width="8.75" style="161"/>
    <col min="13570" max="13570" width="2.75" style="161" customWidth="1"/>
    <col min="13571" max="13571" width="2.375" style="161" customWidth="1"/>
    <col min="13572" max="13572" width="3.125" style="161" customWidth="1"/>
    <col min="13573" max="13573" width="2.75" style="161" customWidth="1"/>
    <col min="13574" max="13574" width="2.25" style="161" customWidth="1"/>
    <col min="13575" max="13575" width="2" style="161" customWidth="1"/>
    <col min="13576" max="13576" width="4.25" style="161" customWidth="1"/>
    <col min="13577" max="13577" width="19" style="161" customWidth="1"/>
    <col min="13578" max="13578" width="13.75" style="161" bestFit="1" customWidth="1"/>
    <col min="13579" max="13579" width="2" style="161" customWidth="1"/>
    <col min="13580" max="13580" width="8.75" style="161"/>
    <col min="13581" max="13581" width="2.25" style="161" customWidth="1"/>
    <col min="13582" max="13582" width="8.75" style="161"/>
    <col min="13583" max="13583" width="2" style="161" customWidth="1"/>
    <col min="13584" max="13584" width="13.75" style="161" bestFit="1" customWidth="1"/>
    <col min="13585" max="13825" width="8.75" style="161"/>
    <col min="13826" max="13826" width="2.75" style="161" customWidth="1"/>
    <col min="13827" max="13827" width="2.375" style="161" customWidth="1"/>
    <col min="13828" max="13828" width="3.125" style="161" customWidth="1"/>
    <col min="13829" max="13829" width="2.75" style="161" customWidth="1"/>
    <col min="13830" max="13830" width="2.25" style="161" customWidth="1"/>
    <col min="13831" max="13831" width="2" style="161" customWidth="1"/>
    <col min="13832" max="13832" width="4.25" style="161" customWidth="1"/>
    <col min="13833" max="13833" width="19" style="161" customWidth="1"/>
    <col min="13834" max="13834" width="13.75" style="161" bestFit="1" customWidth="1"/>
    <col min="13835" max="13835" width="2" style="161" customWidth="1"/>
    <col min="13836" max="13836" width="8.75" style="161"/>
    <col min="13837" max="13837" width="2.25" style="161" customWidth="1"/>
    <col min="13838" max="13838" width="8.75" style="161"/>
    <col min="13839" max="13839" width="2" style="161" customWidth="1"/>
    <col min="13840" max="13840" width="13.75" style="161" bestFit="1" customWidth="1"/>
    <col min="13841" max="14081" width="8.75" style="161"/>
    <col min="14082" max="14082" width="2.75" style="161" customWidth="1"/>
    <col min="14083" max="14083" width="2.375" style="161" customWidth="1"/>
    <col min="14084" max="14084" width="3.125" style="161" customWidth="1"/>
    <col min="14085" max="14085" width="2.75" style="161" customWidth="1"/>
    <col min="14086" max="14086" width="2.25" style="161" customWidth="1"/>
    <col min="14087" max="14087" width="2" style="161" customWidth="1"/>
    <col min="14088" max="14088" width="4.25" style="161" customWidth="1"/>
    <col min="14089" max="14089" width="19" style="161" customWidth="1"/>
    <col min="14090" max="14090" width="13.75" style="161" bestFit="1" customWidth="1"/>
    <col min="14091" max="14091" width="2" style="161" customWidth="1"/>
    <col min="14092" max="14092" width="8.75" style="161"/>
    <col min="14093" max="14093" width="2.25" style="161" customWidth="1"/>
    <col min="14094" max="14094" width="8.75" style="161"/>
    <col min="14095" max="14095" width="2" style="161" customWidth="1"/>
    <col min="14096" max="14096" width="13.75" style="161" bestFit="1" customWidth="1"/>
    <col min="14097" max="14337" width="8.75" style="161"/>
    <col min="14338" max="14338" width="2.75" style="161" customWidth="1"/>
    <col min="14339" max="14339" width="2.375" style="161" customWidth="1"/>
    <col min="14340" max="14340" width="3.125" style="161" customWidth="1"/>
    <col min="14341" max="14341" width="2.75" style="161" customWidth="1"/>
    <col min="14342" max="14342" width="2.25" style="161" customWidth="1"/>
    <col min="14343" max="14343" width="2" style="161" customWidth="1"/>
    <col min="14344" max="14344" width="4.25" style="161" customWidth="1"/>
    <col min="14345" max="14345" width="19" style="161" customWidth="1"/>
    <col min="14346" max="14346" width="13.75" style="161" bestFit="1" customWidth="1"/>
    <col min="14347" max="14347" width="2" style="161" customWidth="1"/>
    <col min="14348" max="14348" width="8.75" style="161"/>
    <col min="14349" max="14349" width="2.25" style="161" customWidth="1"/>
    <col min="14350" max="14350" width="8.75" style="161"/>
    <col min="14351" max="14351" width="2" style="161" customWidth="1"/>
    <col min="14352" max="14352" width="13.75" style="161" bestFit="1" customWidth="1"/>
    <col min="14353" max="14593" width="8.75" style="161"/>
    <col min="14594" max="14594" width="2.75" style="161" customWidth="1"/>
    <col min="14595" max="14595" width="2.375" style="161" customWidth="1"/>
    <col min="14596" max="14596" width="3.125" style="161" customWidth="1"/>
    <col min="14597" max="14597" width="2.75" style="161" customWidth="1"/>
    <col min="14598" max="14598" width="2.25" style="161" customWidth="1"/>
    <col min="14599" max="14599" width="2" style="161" customWidth="1"/>
    <col min="14600" max="14600" width="4.25" style="161" customWidth="1"/>
    <col min="14601" max="14601" width="19" style="161" customWidth="1"/>
    <col min="14602" max="14602" width="13.75" style="161" bestFit="1" customWidth="1"/>
    <col min="14603" max="14603" width="2" style="161" customWidth="1"/>
    <col min="14604" max="14604" width="8.75" style="161"/>
    <col min="14605" max="14605" width="2.25" style="161" customWidth="1"/>
    <col min="14606" max="14606" width="8.75" style="161"/>
    <col min="14607" max="14607" width="2" style="161" customWidth="1"/>
    <col min="14608" max="14608" width="13.75" style="161" bestFit="1" customWidth="1"/>
    <col min="14609" max="14849" width="8.75" style="161"/>
    <col min="14850" max="14850" width="2.75" style="161" customWidth="1"/>
    <col min="14851" max="14851" width="2.375" style="161" customWidth="1"/>
    <col min="14852" max="14852" width="3.125" style="161" customWidth="1"/>
    <col min="14853" max="14853" width="2.75" style="161" customWidth="1"/>
    <col min="14854" max="14854" width="2.25" style="161" customWidth="1"/>
    <col min="14855" max="14855" width="2" style="161" customWidth="1"/>
    <col min="14856" max="14856" width="4.25" style="161" customWidth="1"/>
    <col min="14857" max="14857" width="19" style="161" customWidth="1"/>
    <col min="14858" max="14858" width="13.75" style="161" bestFit="1" customWidth="1"/>
    <col min="14859" max="14859" width="2" style="161" customWidth="1"/>
    <col min="14860" max="14860" width="8.75" style="161"/>
    <col min="14861" max="14861" width="2.25" style="161" customWidth="1"/>
    <col min="14862" max="14862" width="8.75" style="161"/>
    <col min="14863" max="14863" width="2" style="161" customWidth="1"/>
    <col min="14864" max="14864" width="13.75" style="161" bestFit="1" customWidth="1"/>
    <col min="14865" max="15105" width="8.75" style="161"/>
    <col min="15106" max="15106" width="2.75" style="161" customWidth="1"/>
    <col min="15107" max="15107" width="2.375" style="161" customWidth="1"/>
    <col min="15108" max="15108" width="3.125" style="161" customWidth="1"/>
    <col min="15109" max="15109" width="2.75" style="161" customWidth="1"/>
    <col min="15110" max="15110" width="2.25" style="161" customWidth="1"/>
    <col min="15111" max="15111" width="2" style="161" customWidth="1"/>
    <col min="15112" max="15112" width="4.25" style="161" customWidth="1"/>
    <col min="15113" max="15113" width="19" style="161" customWidth="1"/>
    <col min="15114" max="15114" width="13.75" style="161" bestFit="1" customWidth="1"/>
    <col min="15115" max="15115" width="2" style="161" customWidth="1"/>
    <col min="15116" max="15116" width="8.75" style="161"/>
    <col min="15117" max="15117" width="2.25" style="161" customWidth="1"/>
    <col min="15118" max="15118" width="8.75" style="161"/>
    <col min="15119" max="15119" width="2" style="161" customWidth="1"/>
    <col min="15120" max="15120" width="13.75" style="161" bestFit="1" customWidth="1"/>
    <col min="15121" max="15361" width="8.75" style="161"/>
    <col min="15362" max="15362" width="2.75" style="161" customWidth="1"/>
    <col min="15363" max="15363" width="2.375" style="161" customWidth="1"/>
    <col min="15364" max="15364" width="3.125" style="161" customWidth="1"/>
    <col min="15365" max="15365" width="2.75" style="161" customWidth="1"/>
    <col min="15366" max="15366" width="2.25" style="161" customWidth="1"/>
    <col min="15367" max="15367" width="2" style="161" customWidth="1"/>
    <col min="15368" max="15368" width="4.25" style="161" customWidth="1"/>
    <col min="15369" max="15369" width="19" style="161" customWidth="1"/>
    <col min="15370" max="15370" width="13.75" style="161" bestFit="1" customWidth="1"/>
    <col min="15371" max="15371" width="2" style="161" customWidth="1"/>
    <col min="15372" max="15372" width="8.75" style="161"/>
    <col min="15373" max="15373" width="2.25" style="161" customWidth="1"/>
    <col min="15374" max="15374" width="8.75" style="161"/>
    <col min="15375" max="15375" width="2" style="161" customWidth="1"/>
    <col min="15376" max="15376" width="13.75" style="161" bestFit="1" customWidth="1"/>
    <col min="15377" max="15617" width="8.75" style="161"/>
    <col min="15618" max="15618" width="2.75" style="161" customWidth="1"/>
    <col min="15619" max="15619" width="2.375" style="161" customWidth="1"/>
    <col min="15620" max="15620" width="3.125" style="161" customWidth="1"/>
    <col min="15621" max="15621" width="2.75" style="161" customWidth="1"/>
    <col min="15622" max="15622" width="2.25" style="161" customWidth="1"/>
    <col min="15623" max="15623" width="2" style="161" customWidth="1"/>
    <col min="15624" max="15624" width="4.25" style="161" customWidth="1"/>
    <col min="15625" max="15625" width="19" style="161" customWidth="1"/>
    <col min="15626" max="15626" width="13.75" style="161" bestFit="1" customWidth="1"/>
    <col min="15627" max="15627" width="2" style="161" customWidth="1"/>
    <col min="15628" max="15628" width="8.75" style="161"/>
    <col min="15629" max="15629" width="2.25" style="161" customWidth="1"/>
    <col min="15630" max="15630" width="8.75" style="161"/>
    <col min="15631" max="15631" width="2" style="161" customWidth="1"/>
    <col min="15632" max="15632" width="13.75" style="161" bestFit="1" customWidth="1"/>
    <col min="15633" max="15873" width="8.75" style="161"/>
    <col min="15874" max="15874" width="2.75" style="161" customWidth="1"/>
    <col min="15875" max="15875" width="2.375" style="161" customWidth="1"/>
    <col min="15876" max="15876" width="3.125" style="161" customWidth="1"/>
    <col min="15877" max="15877" width="2.75" style="161" customWidth="1"/>
    <col min="15878" max="15878" width="2.25" style="161" customWidth="1"/>
    <col min="15879" max="15879" width="2" style="161" customWidth="1"/>
    <col min="15880" max="15880" width="4.25" style="161" customWidth="1"/>
    <col min="15881" max="15881" width="19" style="161" customWidth="1"/>
    <col min="15882" max="15882" width="13.75" style="161" bestFit="1" customWidth="1"/>
    <col min="15883" max="15883" width="2" style="161" customWidth="1"/>
    <col min="15884" max="15884" width="8.75" style="161"/>
    <col min="15885" max="15885" width="2.25" style="161" customWidth="1"/>
    <col min="15886" max="15886" width="8.75" style="161"/>
    <col min="15887" max="15887" width="2" style="161" customWidth="1"/>
    <col min="15888" max="15888" width="13.75" style="161" bestFit="1" customWidth="1"/>
    <col min="15889" max="16129" width="8.75" style="161"/>
    <col min="16130" max="16130" width="2.75" style="161" customWidth="1"/>
    <col min="16131" max="16131" width="2.375" style="161" customWidth="1"/>
    <col min="16132" max="16132" width="3.125" style="161" customWidth="1"/>
    <col min="16133" max="16133" width="2.75" style="161" customWidth="1"/>
    <col min="16134" max="16134" width="2.25" style="161" customWidth="1"/>
    <col min="16135" max="16135" width="2" style="161" customWidth="1"/>
    <col min="16136" max="16136" width="4.25" style="161" customWidth="1"/>
    <col min="16137" max="16137" width="19" style="161" customWidth="1"/>
    <col min="16138" max="16138" width="13.75" style="161" bestFit="1" customWidth="1"/>
    <col min="16139" max="16139" width="2" style="161" customWidth="1"/>
    <col min="16140" max="16140" width="8.75" style="161"/>
    <col min="16141" max="16141" width="2.25" style="161" customWidth="1"/>
    <col min="16142" max="16142" width="8.75" style="161"/>
    <col min="16143" max="16143" width="2" style="161" customWidth="1"/>
    <col min="16144" max="16144" width="13.75" style="161" bestFit="1" customWidth="1"/>
    <col min="16145" max="16384" width="8.75" style="161"/>
  </cols>
  <sheetData>
    <row r="1" spans="1:17" s="133" customFormat="1" ht="15.75">
      <c r="A1" s="1096"/>
      <c r="B1" s="43"/>
      <c r="C1" s="132"/>
      <c r="D1" s="44"/>
      <c r="I1" s="45"/>
      <c r="J1" s="134"/>
      <c r="K1" s="134"/>
      <c r="L1" s="134"/>
      <c r="M1" s="134"/>
      <c r="N1" s="134"/>
      <c r="O1" s="134"/>
      <c r="P1" s="134"/>
    </row>
    <row r="2" spans="1:17" s="135" customFormat="1" ht="18.75">
      <c r="A2" s="911"/>
      <c r="C2" s="136"/>
      <c r="D2" s="137"/>
      <c r="E2" s="138"/>
      <c r="F2" s="137"/>
      <c r="G2" s="137"/>
      <c r="H2" s="137"/>
      <c r="I2" s="137"/>
      <c r="J2" s="139"/>
      <c r="K2" s="139"/>
      <c r="L2" s="139"/>
      <c r="M2" s="139"/>
      <c r="N2" s="139"/>
      <c r="O2" s="139"/>
      <c r="P2" s="139"/>
    </row>
    <row r="3" spans="1:17" s="135" customFormat="1" ht="18.75">
      <c r="A3" s="911"/>
      <c r="C3" s="136"/>
      <c r="D3" s="137"/>
      <c r="E3" s="138"/>
      <c r="F3" s="137"/>
      <c r="G3" s="137"/>
      <c r="H3" s="137"/>
      <c r="I3" s="137"/>
      <c r="J3" s="139"/>
      <c r="K3" s="139"/>
      <c r="L3" s="139"/>
      <c r="M3" s="139"/>
      <c r="N3" s="139"/>
      <c r="O3" s="139"/>
      <c r="P3" s="139"/>
    </row>
    <row r="4" spans="1:17" s="135" customFormat="1" ht="18">
      <c r="A4" s="911"/>
      <c r="B4" s="1630" t="s">
        <v>255</v>
      </c>
      <c r="C4" s="1630"/>
      <c r="D4" s="1630"/>
      <c r="E4" s="1630"/>
      <c r="F4" s="1630"/>
      <c r="G4" s="1630"/>
      <c r="H4" s="1630"/>
      <c r="I4" s="1630"/>
      <c r="J4" s="1630"/>
      <c r="K4" s="1630"/>
      <c r="L4" s="1630"/>
      <c r="M4" s="1630"/>
      <c r="N4" s="1630"/>
      <c r="O4" s="1630"/>
      <c r="P4" s="1630"/>
      <c r="Q4" s="140"/>
    </row>
    <row r="5" spans="1:17" s="135" customFormat="1" ht="18">
      <c r="A5" s="911"/>
      <c r="B5" s="1630" t="s">
        <v>88</v>
      </c>
      <c r="C5" s="1630"/>
      <c r="D5" s="1630"/>
      <c r="E5" s="1630"/>
      <c r="F5" s="1630"/>
      <c r="G5" s="1630"/>
      <c r="H5" s="1630"/>
      <c r="I5" s="1630"/>
      <c r="J5" s="1630"/>
      <c r="K5" s="1630"/>
      <c r="L5" s="1630"/>
      <c r="M5" s="1630"/>
      <c r="N5" s="1630"/>
      <c r="O5" s="1630"/>
      <c r="P5" s="1630"/>
    </row>
    <row r="6" spans="1:17" s="135" customFormat="1" ht="18">
      <c r="A6" s="911"/>
      <c r="B6" s="1628" t="str">
        <f>SUMMARY!A7</f>
        <v>YEAR ENDING DECEMBER 31, ____</v>
      </c>
      <c r="C6" s="1628"/>
      <c r="D6" s="1628"/>
      <c r="E6" s="1628"/>
      <c r="F6" s="1628"/>
      <c r="G6" s="1628"/>
      <c r="H6" s="1628"/>
      <c r="I6" s="1628"/>
      <c r="J6" s="1628"/>
      <c r="K6" s="1628"/>
      <c r="L6" s="1628"/>
      <c r="M6" s="1628"/>
      <c r="N6" s="1628"/>
      <c r="O6" s="1628"/>
      <c r="P6" s="1628"/>
    </row>
    <row r="7" spans="1:17" s="135" customFormat="1" ht="12" customHeight="1">
      <c r="A7" s="911"/>
      <c r="B7" s="137"/>
      <c r="C7" s="141"/>
      <c r="D7" s="137"/>
      <c r="E7" s="142"/>
      <c r="F7" s="137"/>
      <c r="G7" s="137"/>
      <c r="H7" s="137"/>
      <c r="I7" s="137"/>
      <c r="J7" s="139"/>
      <c r="K7" s="139"/>
      <c r="L7" s="139"/>
      <c r="M7" s="139"/>
      <c r="N7" s="139"/>
      <c r="O7" s="139"/>
      <c r="P7" s="139"/>
    </row>
    <row r="8" spans="1:17" s="135" customFormat="1" ht="18">
      <c r="A8" s="911"/>
      <c r="B8" s="1630" t="s">
        <v>1786</v>
      </c>
      <c r="C8" s="1630"/>
      <c r="D8" s="1630"/>
      <c r="E8" s="1630"/>
      <c r="F8" s="1630"/>
      <c r="G8" s="1630"/>
      <c r="H8" s="1630"/>
      <c r="I8" s="1630"/>
      <c r="J8" s="1630"/>
      <c r="K8" s="1630"/>
      <c r="L8" s="1630"/>
      <c r="M8" s="1630"/>
      <c r="N8" s="1630"/>
      <c r="O8" s="1630"/>
      <c r="P8" s="1630"/>
      <c r="Q8" s="1630"/>
    </row>
    <row r="9" spans="1:17" s="135" customFormat="1" ht="18">
      <c r="A9" s="911"/>
      <c r="B9" s="1628" t="s">
        <v>1787</v>
      </c>
      <c r="C9" s="1628"/>
      <c r="D9" s="1628"/>
      <c r="E9" s="1628"/>
      <c r="F9" s="1628"/>
      <c r="G9" s="1628"/>
      <c r="H9" s="1628"/>
      <c r="I9" s="1628"/>
      <c r="J9" s="1628"/>
      <c r="K9" s="1628"/>
      <c r="L9" s="1628"/>
      <c r="M9" s="1628"/>
      <c r="N9" s="1628"/>
      <c r="O9" s="1628"/>
      <c r="P9" s="1628"/>
      <c r="Q9" s="1509"/>
    </row>
    <row r="13" spans="1:17" s="23" customFormat="1" ht="15.75">
      <c r="A13" s="1097"/>
      <c r="B13" s="20" t="s">
        <v>1788</v>
      </c>
      <c r="C13" s="21"/>
      <c r="D13" s="21"/>
      <c r="E13" s="21"/>
      <c r="F13" s="21"/>
      <c r="G13" s="21"/>
      <c r="H13" s="21"/>
      <c r="I13" s="21"/>
      <c r="J13" s="22"/>
      <c r="K13" s="22"/>
      <c r="L13" s="22"/>
      <c r="M13" s="22"/>
      <c r="N13" s="22"/>
      <c r="O13" s="22"/>
      <c r="P13" s="22"/>
      <c r="Q13" s="21"/>
    </row>
    <row r="14" spans="1:17" s="23" customFormat="1" ht="15.75">
      <c r="A14" s="1097"/>
      <c r="B14" s="42" t="s">
        <v>1789</v>
      </c>
      <c r="C14" s="1510"/>
      <c r="D14" s="1510"/>
      <c r="E14" s="1510"/>
      <c r="F14" s="1510"/>
      <c r="G14" s="1510"/>
      <c r="H14" s="21"/>
      <c r="I14" s="21"/>
      <c r="J14" s="22"/>
      <c r="K14" s="22"/>
      <c r="L14" s="22"/>
      <c r="M14" s="22"/>
      <c r="N14" s="22"/>
      <c r="O14" s="22"/>
      <c r="P14" s="22"/>
      <c r="Q14" s="21"/>
    </row>
    <row r="15" spans="1:17" s="23" customFormat="1" ht="15.75">
      <c r="A15" s="1097"/>
      <c r="B15" s="42" t="s">
        <v>1933</v>
      </c>
      <c r="C15" s="32"/>
      <c r="D15" s="32"/>
      <c r="E15" s="32"/>
      <c r="F15" s="32"/>
      <c r="G15" s="32"/>
      <c r="H15" s="21"/>
      <c r="I15" s="21"/>
      <c r="J15" s="22"/>
      <c r="K15" s="22"/>
      <c r="L15" s="22"/>
      <c r="M15" s="22"/>
      <c r="N15" s="22"/>
      <c r="O15" s="22"/>
      <c r="P15" s="22"/>
      <c r="Q15" s="21"/>
    </row>
    <row r="16" spans="1:17" s="23" customFormat="1" ht="15.75">
      <c r="A16" s="1099"/>
      <c r="B16" s="21"/>
      <c r="C16" s="21"/>
      <c r="D16" s="21"/>
      <c r="E16" s="21"/>
      <c r="F16" s="21"/>
      <c r="G16" s="21"/>
      <c r="H16" s="21"/>
      <c r="I16" s="21"/>
      <c r="J16" s="24" t="s">
        <v>1932</v>
      </c>
      <c r="K16" s="25"/>
      <c r="L16" s="25"/>
      <c r="M16" s="25"/>
      <c r="N16" s="25"/>
      <c r="O16" s="25"/>
      <c r="P16" s="24" t="s">
        <v>1932</v>
      </c>
      <c r="Q16" s="21"/>
    </row>
    <row r="17" spans="1:23" s="23" customFormat="1" ht="15.75">
      <c r="A17" s="1099"/>
      <c r="B17" s="143"/>
      <c r="C17" s="143"/>
      <c r="D17" s="143"/>
      <c r="E17" s="143"/>
      <c r="F17" s="143"/>
      <c r="G17" s="143"/>
      <c r="H17" s="143"/>
      <c r="I17" s="143"/>
      <c r="J17" s="144" t="s">
        <v>1492</v>
      </c>
      <c r="K17" s="22"/>
      <c r="L17" s="144"/>
      <c r="M17" s="22"/>
      <c r="N17" s="144"/>
      <c r="O17" s="22"/>
      <c r="P17" s="144" t="s">
        <v>1492</v>
      </c>
      <c r="Q17" s="21"/>
      <c r="R17" s="1203"/>
      <c r="S17" s="1203"/>
      <c r="T17" s="1203"/>
      <c r="U17" s="1203"/>
      <c r="V17" s="1203"/>
      <c r="W17" s="1203"/>
    </row>
    <row r="18" spans="1:23" s="23" customFormat="1" ht="15.75">
      <c r="A18" s="1099"/>
      <c r="B18" s="143"/>
      <c r="C18" s="143"/>
      <c r="D18" s="143"/>
      <c r="E18" s="143"/>
      <c r="F18" s="143"/>
      <c r="G18" s="143"/>
      <c r="H18" s="143"/>
      <c r="I18" s="145"/>
      <c r="J18" s="146" t="s">
        <v>1790</v>
      </c>
      <c r="K18" s="22"/>
      <c r="L18" s="146" t="s">
        <v>1791</v>
      </c>
      <c r="M18" s="22"/>
      <c r="N18" s="146" t="s">
        <v>1792</v>
      </c>
      <c r="O18" s="22"/>
      <c r="P18" s="146" t="s">
        <v>1790</v>
      </c>
      <c r="Q18" s="21"/>
      <c r="R18" s="1203"/>
      <c r="S18" s="1203"/>
      <c r="T18" s="1203"/>
      <c r="U18" s="1203"/>
      <c r="V18" s="1203"/>
      <c r="W18" s="1203"/>
    </row>
    <row r="19" spans="1:23" s="1094" customFormat="1" ht="15.75">
      <c r="A19" s="1099"/>
      <c r="B19" s="1095"/>
      <c r="C19" s="1095"/>
      <c r="D19" s="143"/>
      <c r="E19" s="1075" t="s">
        <v>335</v>
      </c>
      <c r="F19" s="147"/>
      <c r="G19" s="1075"/>
      <c r="H19" s="147"/>
      <c r="I19" s="1075"/>
      <c r="J19" s="1075" t="s">
        <v>336</v>
      </c>
      <c r="K19" s="1075"/>
      <c r="L19" s="1075" t="s">
        <v>337</v>
      </c>
      <c r="M19" s="147"/>
      <c r="N19" s="1075" t="s">
        <v>260</v>
      </c>
      <c r="O19" s="147"/>
      <c r="P19" s="1075" t="s">
        <v>142</v>
      </c>
      <c r="Q19" s="20"/>
    </row>
    <row r="20" spans="1:23" s="23" customFormat="1" ht="15.75">
      <c r="A20" s="1099"/>
      <c r="B20" s="143"/>
      <c r="C20" s="143"/>
      <c r="D20" s="143"/>
      <c r="E20" s="143"/>
      <c r="F20" s="143"/>
      <c r="G20" s="143"/>
      <c r="H20" s="143"/>
      <c r="I20" s="145"/>
      <c r="J20" s="1075"/>
      <c r="K20" s="147"/>
      <c r="L20" s="1075"/>
      <c r="M20" s="147"/>
      <c r="N20" s="1075"/>
      <c r="O20" s="147"/>
      <c r="P20" s="1075"/>
      <c r="Q20" s="21"/>
      <c r="R20" s="1203"/>
      <c r="S20" s="1203"/>
      <c r="T20" s="1203"/>
      <c r="U20" s="1203"/>
      <c r="V20" s="1203"/>
      <c r="W20" s="1203"/>
    </row>
    <row r="21" spans="1:23" s="23" customFormat="1" ht="15.75">
      <c r="A21" s="1318">
        <v>1</v>
      </c>
      <c r="B21" s="143" t="s">
        <v>1221</v>
      </c>
      <c r="C21" s="143"/>
      <c r="D21" s="143"/>
      <c r="E21" s="143"/>
      <c r="F21" s="143"/>
      <c r="G21" s="143"/>
      <c r="H21" s="143"/>
      <c r="I21" s="145"/>
      <c r="J21" s="22"/>
      <c r="K21" s="22"/>
      <c r="L21" s="22"/>
      <c r="M21" s="22"/>
      <c r="N21" s="22"/>
      <c r="O21" s="22"/>
      <c r="P21" s="22"/>
      <c r="Q21" s="21"/>
      <c r="R21" s="1203"/>
      <c r="S21" s="1203"/>
      <c r="T21" s="1203"/>
      <c r="U21" s="1203"/>
      <c r="V21" s="1203"/>
      <c r="W21" s="1203"/>
    </row>
    <row r="22" spans="1:23" s="23" customFormat="1" ht="15.75">
      <c r="A22" s="1319" t="s">
        <v>147</v>
      </c>
      <c r="B22" s="143"/>
      <c r="C22" s="143"/>
      <c r="D22" s="143" t="s">
        <v>1222</v>
      </c>
      <c r="E22" s="143"/>
      <c r="F22" s="143"/>
      <c r="G22" s="143"/>
      <c r="H22" s="143"/>
      <c r="I22" s="145"/>
      <c r="J22" s="148"/>
      <c r="K22" s="148"/>
      <c r="L22" s="148"/>
      <c r="M22" s="148"/>
      <c r="N22" s="148"/>
      <c r="O22" s="149"/>
      <c r="P22" s="149">
        <f>SUM(J22:N22)</f>
        <v>0</v>
      </c>
      <c r="Q22" s="21"/>
      <c r="R22" s="20"/>
      <c r="S22" s="20"/>
      <c r="T22" s="20"/>
      <c r="U22" s="20"/>
      <c r="V22" s="20"/>
      <c r="W22" s="20"/>
    </row>
    <row r="23" spans="1:23" s="23" customFormat="1" ht="15.75">
      <c r="A23" s="1319" t="s">
        <v>151</v>
      </c>
      <c r="B23" s="143"/>
      <c r="C23" s="143"/>
      <c r="D23" s="143" t="s">
        <v>1225</v>
      </c>
      <c r="E23" s="143"/>
      <c r="F23" s="143"/>
      <c r="G23" s="143"/>
      <c r="H23" s="143"/>
      <c r="I23" s="145"/>
      <c r="J23" s="148"/>
      <c r="K23" s="148"/>
      <c r="L23" s="148"/>
      <c r="M23" s="148"/>
      <c r="N23" s="148"/>
      <c r="O23" s="149"/>
      <c r="P23" s="149">
        <f>SUM(J23:N23)</f>
        <v>0</v>
      </c>
      <c r="Q23" s="21"/>
      <c r="R23" s="20"/>
      <c r="S23" s="20"/>
      <c r="T23" s="20"/>
      <c r="U23" s="20"/>
      <c r="V23" s="20"/>
      <c r="W23" s="20"/>
    </row>
    <row r="24" spans="1:23" s="23" customFormat="1" ht="15.75">
      <c r="A24" s="1319" t="s">
        <v>154</v>
      </c>
      <c r="B24" s="143"/>
      <c r="C24" s="143"/>
      <c r="D24" s="143" t="s">
        <v>1793</v>
      </c>
      <c r="E24" s="143"/>
      <c r="F24" s="143"/>
      <c r="G24" s="143"/>
      <c r="H24" s="143"/>
      <c r="I24" s="145"/>
      <c r="J24" s="148"/>
      <c r="K24" s="148"/>
      <c r="L24" s="148"/>
      <c r="M24" s="148"/>
      <c r="N24" s="148"/>
      <c r="O24" s="149"/>
      <c r="P24" s="149">
        <f t="shared" ref="P24:P25" si="0">SUM(J24:N24)</f>
        <v>0</v>
      </c>
      <c r="Q24" s="21"/>
      <c r="R24" s="20"/>
      <c r="S24" s="20"/>
      <c r="T24" s="20"/>
      <c r="U24" s="20"/>
      <c r="V24" s="20"/>
      <c r="W24" s="20"/>
    </row>
    <row r="25" spans="1:23" s="23" customFormat="1" ht="15.75">
      <c r="A25" s="1319" t="s">
        <v>157</v>
      </c>
      <c r="B25" s="143"/>
      <c r="C25" s="143"/>
      <c r="D25" s="143" t="s">
        <v>1794</v>
      </c>
      <c r="E25" s="143"/>
      <c r="F25" s="143"/>
      <c r="G25" s="143"/>
      <c r="H25" s="143"/>
      <c r="I25" s="145"/>
      <c r="J25" s="148"/>
      <c r="K25" s="148"/>
      <c r="L25" s="148"/>
      <c r="M25" s="148"/>
      <c r="N25" s="148"/>
      <c r="O25" s="149"/>
      <c r="P25" s="149">
        <f t="shared" si="0"/>
        <v>0</v>
      </c>
      <c r="Q25" s="21"/>
      <c r="R25" s="20"/>
      <c r="S25" s="20"/>
      <c r="T25" s="20"/>
      <c r="U25" s="20"/>
      <c r="V25" s="20"/>
      <c r="W25" s="20"/>
    </row>
    <row r="26" spans="1:23" s="23" customFormat="1" ht="15.75">
      <c r="A26" s="1320" t="s">
        <v>126</v>
      </c>
      <c r="B26" s="150"/>
      <c r="C26" s="143"/>
      <c r="D26" s="151" t="s">
        <v>730</v>
      </c>
      <c r="E26" s="152"/>
      <c r="F26" s="152"/>
      <c r="G26" s="152"/>
      <c r="H26" s="143"/>
      <c r="I26" s="145"/>
      <c r="J26" s="148"/>
      <c r="K26" s="148"/>
      <c r="L26" s="148"/>
      <c r="M26" s="148"/>
      <c r="N26" s="148"/>
      <c r="O26" s="149"/>
      <c r="P26" s="148">
        <v>0</v>
      </c>
      <c r="Q26" s="21"/>
      <c r="R26" s="20"/>
      <c r="S26" s="20"/>
      <c r="T26" s="20"/>
      <c r="U26" s="20"/>
      <c r="V26" s="20"/>
      <c r="W26" s="20"/>
    </row>
    <row r="27" spans="1:23" s="23" customFormat="1">
      <c r="A27" s="1319"/>
      <c r="B27" s="143"/>
      <c r="C27" s="143"/>
      <c r="D27" s="143"/>
      <c r="E27" s="143"/>
      <c r="F27" s="143"/>
      <c r="G27" s="21"/>
      <c r="H27" s="143"/>
      <c r="I27" s="145"/>
      <c r="J27" s="153"/>
      <c r="K27" s="149"/>
      <c r="L27" s="153"/>
      <c r="M27" s="149"/>
      <c r="N27" s="153"/>
      <c r="O27" s="149"/>
      <c r="P27" s="153"/>
      <c r="Q27" s="26"/>
      <c r="R27" s="1203"/>
      <c r="S27" s="1203"/>
      <c r="T27" s="1203"/>
      <c r="U27" s="1203"/>
      <c r="V27" s="1203"/>
      <c r="W27" s="1203"/>
    </row>
    <row r="28" spans="1:23" s="23" customFormat="1">
      <c r="A28" s="1319"/>
      <c r="B28" s="143"/>
      <c r="C28" s="143"/>
      <c r="D28" s="143"/>
      <c r="E28" s="143"/>
      <c r="F28" s="143"/>
      <c r="G28" s="21"/>
      <c r="H28" s="143"/>
      <c r="I28" s="145"/>
      <c r="J28" s="149"/>
      <c r="K28" s="149"/>
      <c r="L28" s="149"/>
      <c r="M28" s="149"/>
      <c r="N28" s="149"/>
      <c r="O28" s="149"/>
      <c r="P28" s="149"/>
      <c r="Q28" s="21"/>
      <c r="R28" s="1203"/>
      <c r="S28" s="1203"/>
      <c r="T28" s="1203"/>
      <c r="U28" s="1203"/>
      <c r="V28" s="1203"/>
      <c r="W28" s="1203"/>
    </row>
    <row r="29" spans="1:23" s="23" customFormat="1" ht="15.75">
      <c r="A29" s="1318">
        <v>2</v>
      </c>
      <c r="B29" s="143"/>
      <c r="C29" s="143"/>
      <c r="D29" s="143"/>
      <c r="E29" s="143"/>
      <c r="F29" s="143"/>
      <c r="G29" s="143" t="s">
        <v>1228</v>
      </c>
      <c r="H29" s="143"/>
      <c r="I29" s="145"/>
      <c r="J29" s="154">
        <f>SUM(J22:J26)</f>
        <v>0</v>
      </c>
      <c r="K29" s="149"/>
      <c r="L29" s="154">
        <f>SUM(L22:L26)</f>
        <v>0</v>
      </c>
      <c r="M29" s="149"/>
      <c r="N29" s="154">
        <f>SUM(N22:N26)</f>
        <v>0</v>
      </c>
      <c r="O29" s="149"/>
      <c r="P29" s="154">
        <f>SUM(P22:P26)</f>
        <v>0</v>
      </c>
      <c r="Q29" s="21"/>
      <c r="R29" s="1203"/>
      <c r="S29" s="1203"/>
      <c r="T29" s="1203"/>
      <c r="U29" s="1203"/>
      <c r="V29" s="1203"/>
      <c r="W29" s="1203"/>
    </row>
    <row r="30" spans="1:23" s="23" customFormat="1">
      <c r="A30" s="1319"/>
      <c r="B30" s="143"/>
      <c r="C30" s="143"/>
      <c r="D30" s="143"/>
      <c r="E30" s="143"/>
      <c r="F30" s="143"/>
      <c r="G30" s="143"/>
      <c r="H30" s="143"/>
      <c r="I30" s="145"/>
      <c r="J30" s="153"/>
      <c r="K30" s="149"/>
      <c r="L30" s="153"/>
      <c r="M30" s="149"/>
      <c r="N30" s="153"/>
      <c r="O30" s="149"/>
      <c r="P30" s="153"/>
      <c r="Q30" s="21"/>
      <c r="R30" s="1203"/>
      <c r="S30" s="1203"/>
      <c r="T30" s="1203"/>
      <c r="U30" s="1203"/>
      <c r="V30" s="1203"/>
      <c r="W30" s="1203"/>
    </row>
    <row r="31" spans="1:23" s="23" customFormat="1" ht="15.75">
      <c r="A31" s="1318">
        <v>3</v>
      </c>
      <c r="B31" s="143" t="s">
        <v>1229</v>
      </c>
      <c r="C31" s="143"/>
      <c r="D31" s="143"/>
      <c r="E31" s="143"/>
      <c r="F31" s="143"/>
      <c r="G31" s="143"/>
      <c r="H31" s="143"/>
      <c r="I31" s="145"/>
      <c r="J31" s="149"/>
      <c r="K31" s="149"/>
      <c r="L31" s="149"/>
      <c r="M31" s="149"/>
      <c r="N31" s="149"/>
      <c r="O31" s="149"/>
      <c r="P31" s="149"/>
      <c r="Q31" s="21"/>
      <c r="R31" s="1203"/>
      <c r="S31" s="1203"/>
      <c r="T31" s="1203"/>
      <c r="U31" s="1203"/>
      <c r="V31" s="1203"/>
      <c r="W31" s="1203"/>
    </row>
    <row r="32" spans="1:23" s="23" customFormat="1">
      <c r="A32" s="1319" t="s">
        <v>163</v>
      </c>
      <c r="B32" s="143"/>
      <c r="C32" s="143"/>
      <c r="D32" s="143" t="s">
        <v>1795</v>
      </c>
      <c r="E32" s="143"/>
      <c r="F32" s="143"/>
      <c r="G32" s="143"/>
      <c r="H32" s="143"/>
      <c r="I32" s="145"/>
      <c r="J32" s="148"/>
      <c r="K32" s="148"/>
      <c r="L32" s="148"/>
      <c r="M32" s="148"/>
      <c r="N32" s="148"/>
      <c r="O32" s="149"/>
      <c r="P32" s="149">
        <f>SUM(J32:N32)</f>
        <v>0</v>
      </c>
      <c r="Q32" s="21"/>
      <c r="R32" s="1203"/>
      <c r="S32" s="1204"/>
      <c r="T32" s="1203"/>
      <c r="U32" s="1203"/>
      <c r="V32" s="1203"/>
      <c r="W32" s="1203"/>
    </row>
    <row r="33" spans="1:23" s="23" customFormat="1">
      <c r="A33" s="1319" t="s">
        <v>165</v>
      </c>
      <c r="B33" s="143"/>
      <c r="C33" s="143"/>
      <c r="D33" s="143" t="s">
        <v>1796</v>
      </c>
      <c r="E33" s="143"/>
      <c r="F33" s="143"/>
      <c r="G33" s="143"/>
      <c r="H33" s="143"/>
      <c r="I33" s="145"/>
      <c r="J33" s="149"/>
      <c r="K33" s="149"/>
      <c r="L33" s="149"/>
      <c r="M33" s="149"/>
      <c r="N33" s="149"/>
      <c r="O33" s="149"/>
      <c r="P33" s="149"/>
      <c r="Q33" s="21"/>
      <c r="R33" s="1203"/>
      <c r="S33" s="1203"/>
      <c r="T33" s="1203"/>
      <c r="U33" s="1203"/>
      <c r="V33" s="1203"/>
      <c r="W33" s="1203"/>
    </row>
    <row r="34" spans="1:23" s="23" customFormat="1">
      <c r="A34" s="1319" t="s">
        <v>168</v>
      </c>
      <c r="B34" s="143"/>
      <c r="C34" s="143"/>
      <c r="D34" s="143"/>
      <c r="E34" s="143" t="s">
        <v>1797</v>
      </c>
      <c r="F34" s="143"/>
      <c r="G34" s="143"/>
      <c r="H34" s="143"/>
      <c r="I34" s="145"/>
      <c r="J34" s="148"/>
      <c r="K34" s="148"/>
      <c r="L34" s="148"/>
      <c r="M34" s="148"/>
      <c r="N34" s="148"/>
      <c r="O34" s="149"/>
      <c r="P34" s="149">
        <f>SUM(J34:N34)</f>
        <v>0</v>
      </c>
      <c r="Q34" s="21"/>
      <c r="R34" s="1203"/>
      <c r="S34" s="1203"/>
      <c r="T34" s="1203"/>
      <c r="U34" s="1203"/>
      <c r="V34" s="1203"/>
      <c r="W34" s="1203"/>
    </row>
    <row r="35" spans="1:23" s="23" customFormat="1">
      <c r="A35" s="1319" t="s">
        <v>171</v>
      </c>
      <c r="B35" s="143"/>
      <c r="C35" s="143"/>
      <c r="D35" s="143" t="s">
        <v>200</v>
      </c>
      <c r="E35" s="143"/>
      <c r="F35" s="143"/>
      <c r="G35" s="143"/>
      <c r="H35" s="143"/>
      <c r="I35" s="145"/>
      <c r="J35" s="148"/>
      <c r="K35" s="148"/>
      <c r="L35" s="148"/>
      <c r="M35" s="148"/>
      <c r="N35" s="148"/>
      <c r="O35" s="149"/>
      <c r="P35" s="149">
        <f>SUM(J35:N35)</f>
        <v>0</v>
      </c>
      <c r="Q35" s="21"/>
      <c r="R35" s="1203"/>
      <c r="S35" s="1203"/>
      <c r="T35" s="1203"/>
      <c r="U35" s="1203"/>
      <c r="V35" s="1203"/>
      <c r="W35" s="1203"/>
    </row>
    <row r="36" spans="1:23" s="23" customFormat="1">
      <c r="A36" s="1319" t="s">
        <v>174</v>
      </c>
      <c r="B36" s="143"/>
      <c r="C36" s="143"/>
      <c r="D36" s="143" t="s">
        <v>362</v>
      </c>
      <c r="E36" s="143"/>
      <c r="F36" s="143"/>
      <c r="G36" s="143"/>
      <c r="H36" s="143"/>
      <c r="I36" s="145"/>
      <c r="J36" s="148"/>
      <c r="K36" s="148"/>
      <c r="L36" s="148"/>
      <c r="M36" s="148"/>
      <c r="N36" s="148"/>
      <c r="O36" s="149"/>
      <c r="P36" s="149">
        <f>SUM(J36:N36)</f>
        <v>0</v>
      </c>
      <c r="Q36" s="21"/>
      <c r="R36" s="1203"/>
      <c r="S36" s="1203"/>
      <c r="T36" s="1203"/>
      <c r="U36" s="1203"/>
      <c r="V36" s="1203"/>
      <c r="W36" s="1203"/>
    </row>
    <row r="37" spans="1:23" s="23" customFormat="1" ht="15.75">
      <c r="A37" s="1319" t="s">
        <v>177</v>
      </c>
      <c r="B37" s="143"/>
      <c r="C37" s="143"/>
      <c r="D37" s="143" t="s">
        <v>1798</v>
      </c>
      <c r="E37" s="143"/>
      <c r="F37" s="143"/>
      <c r="G37" s="143"/>
      <c r="H37" s="143"/>
      <c r="I37" s="145"/>
      <c r="J37" s="148"/>
      <c r="K37" s="148"/>
      <c r="L37" s="148"/>
      <c r="M37" s="148"/>
      <c r="N37" s="148"/>
      <c r="O37" s="149"/>
      <c r="P37" s="149">
        <f>SUM(J37:N37)</f>
        <v>0</v>
      </c>
      <c r="Q37" s="21"/>
      <c r="R37" s="20"/>
      <c r="S37" s="20"/>
      <c r="T37" s="20"/>
      <c r="U37" s="20"/>
      <c r="V37" s="20"/>
      <c r="W37" s="20"/>
    </row>
    <row r="38" spans="1:23" s="23" customFormat="1" ht="15.75">
      <c r="A38" s="1320" t="s">
        <v>126</v>
      </c>
      <c r="B38" s="150"/>
      <c r="C38" s="143"/>
      <c r="D38" s="151" t="s">
        <v>730</v>
      </c>
      <c r="E38" s="152"/>
      <c r="F38" s="152"/>
      <c r="G38" s="152"/>
      <c r="H38" s="143"/>
      <c r="I38" s="145"/>
      <c r="J38" s="148"/>
      <c r="K38" s="148"/>
      <c r="L38" s="148"/>
      <c r="M38" s="148"/>
      <c r="N38" s="148"/>
      <c r="O38" s="149"/>
      <c r="P38" s="148">
        <v>0</v>
      </c>
      <c r="Q38" s="21"/>
      <c r="R38" s="20"/>
      <c r="S38" s="20"/>
      <c r="T38" s="20"/>
      <c r="U38" s="20"/>
      <c r="V38" s="20"/>
      <c r="W38" s="20"/>
    </row>
    <row r="39" spans="1:23" s="23" customFormat="1">
      <c r="A39" s="1319"/>
      <c r="B39" s="143"/>
      <c r="C39" s="143"/>
      <c r="D39" s="143"/>
      <c r="E39" s="143"/>
      <c r="F39" s="143"/>
      <c r="G39" s="21"/>
      <c r="H39" s="143"/>
      <c r="I39" s="145"/>
      <c r="J39" s="153"/>
      <c r="K39" s="149"/>
      <c r="L39" s="153"/>
      <c r="M39" s="149"/>
      <c r="N39" s="153"/>
      <c r="O39" s="149"/>
      <c r="P39" s="153"/>
      <c r="Q39" s="21"/>
      <c r="R39" s="1203"/>
      <c r="S39" s="1203"/>
      <c r="T39" s="1203"/>
      <c r="U39" s="1203"/>
      <c r="V39" s="1203"/>
      <c r="W39" s="1203"/>
    </row>
    <row r="40" spans="1:23" s="23" customFormat="1">
      <c r="A40" s="1319"/>
      <c r="B40" s="143"/>
      <c r="C40" s="143"/>
      <c r="D40" s="143"/>
      <c r="E40" s="143"/>
      <c r="F40" s="143"/>
      <c r="G40" s="143"/>
      <c r="H40" s="143"/>
      <c r="I40" s="145"/>
      <c r="J40" s="149"/>
      <c r="K40" s="149"/>
      <c r="L40" s="149"/>
      <c r="M40" s="149"/>
      <c r="N40" s="149"/>
      <c r="O40" s="149"/>
      <c r="P40" s="149"/>
      <c r="Q40" s="21"/>
      <c r="R40" s="1203"/>
      <c r="S40" s="1203"/>
      <c r="T40" s="1203"/>
      <c r="U40" s="1203"/>
      <c r="V40" s="1203"/>
      <c r="W40" s="1203"/>
    </row>
    <row r="41" spans="1:23" s="23" customFormat="1" ht="15.75">
      <c r="A41" s="1318">
        <v>4</v>
      </c>
      <c r="B41" s="143"/>
      <c r="C41" s="143"/>
      <c r="D41" s="143"/>
      <c r="E41" s="143"/>
      <c r="F41" s="143"/>
      <c r="G41" s="143" t="s">
        <v>1799</v>
      </c>
      <c r="H41" s="143"/>
      <c r="I41" s="145"/>
      <c r="J41" s="155"/>
      <c r="K41" s="148"/>
      <c r="L41" s="155"/>
      <c r="M41" s="148"/>
      <c r="N41" s="155"/>
      <c r="O41" s="149"/>
      <c r="P41" s="156">
        <f>+P32+SUM(P34:P38)</f>
        <v>0</v>
      </c>
      <c r="Q41" s="26"/>
      <c r="R41" s="1204"/>
      <c r="S41" s="1203"/>
      <c r="T41" s="1204"/>
      <c r="U41" s="1203"/>
      <c r="V41" s="1203"/>
      <c r="W41" s="1203"/>
    </row>
    <row r="42" spans="1:23" s="23" customFormat="1">
      <c r="A42" s="1319"/>
      <c r="B42" s="143"/>
      <c r="C42" s="143"/>
      <c r="D42" s="143"/>
      <c r="E42" s="143"/>
      <c r="F42" s="143"/>
      <c r="G42" s="143"/>
      <c r="H42" s="143"/>
      <c r="I42" s="145"/>
      <c r="J42" s="153"/>
      <c r="K42" s="149"/>
      <c r="L42" s="153"/>
      <c r="M42" s="149"/>
      <c r="N42" s="153"/>
      <c r="O42" s="157"/>
      <c r="P42" s="153"/>
      <c r="Q42" s="26"/>
      <c r="R42" s="1204"/>
      <c r="S42" s="1203"/>
      <c r="T42" s="1204"/>
      <c r="U42" s="1203"/>
      <c r="V42" s="1203"/>
      <c r="W42" s="1203"/>
    </row>
    <row r="43" spans="1:23" s="23" customFormat="1" ht="15.75">
      <c r="A43" s="1318">
        <v>5</v>
      </c>
      <c r="B43" s="143" t="s">
        <v>1800</v>
      </c>
      <c r="C43" s="143"/>
      <c r="D43" s="143"/>
      <c r="E43" s="143"/>
      <c r="F43" s="143"/>
      <c r="G43" s="143"/>
      <c r="H43" s="143"/>
      <c r="I43" s="145"/>
      <c r="J43" s="149"/>
      <c r="K43" s="149"/>
      <c r="L43" s="149"/>
      <c r="M43" s="149"/>
      <c r="N43" s="149"/>
      <c r="O43" s="149"/>
      <c r="P43" s="149"/>
      <c r="Q43" s="26"/>
      <c r="R43" s="1203"/>
      <c r="S43" s="1203"/>
      <c r="T43" s="1203"/>
      <c r="U43" s="1203"/>
      <c r="V43" s="1203"/>
      <c r="W43" s="1203"/>
    </row>
    <row r="44" spans="1:23" s="23" customFormat="1">
      <c r="A44" s="1319" t="s">
        <v>237</v>
      </c>
      <c r="B44" s="143"/>
      <c r="C44" s="143"/>
      <c r="D44" s="143" t="s">
        <v>1795</v>
      </c>
      <c r="E44" s="143"/>
      <c r="F44" s="143"/>
      <c r="G44" s="143"/>
      <c r="H44" s="143"/>
      <c r="I44" s="145"/>
      <c r="J44" s="148"/>
      <c r="K44" s="148"/>
      <c r="L44" s="148"/>
      <c r="M44" s="148"/>
      <c r="N44" s="148"/>
      <c r="O44" s="149"/>
      <c r="P44" s="149">
        <f>SUM(J44:N44)</f>
        <v>0</v>
      </c>
      <c r="Q44" s="21"/>
      <c r="R44" s="1203"/>
      <c r="S44" s="1203"/>
      <c r="T44" s="1203"/>
      <c r="U44" s="1203"/>
      <c r="V44" s="1203"/>
      <c r="W44" s="1203"/>
    </row>
    <row r="45" spans="1:23" s="23" customFormat="1">
      <c r="A45" s="1319" t="s">
        <v>240</v>
      </c>
      <c r="B45" s="143"/>
      <c r="C45" s="143"/>
      <c r="D45" s="143" t="s">
        <v>1796</v>
      </c>
      <c r="E45" s="143"/>
      <c r="F45" s="143"/>
      <c r="G45" s="143"/>
      <c r="H45" s="143"/>
      <c r="I45" s="145"/>
      <c r="J45" s="149"/>
      <c r="K45" s="149"/>
      <c r="L45" s="149"/>
      <c r="M45" s="149"/>
      <c r="N45" s="149"/>
      <c r="O45" s="149"/>
      <c r="P45" s="149"/>
      <c r="Q45" s="21"/>
      <c r="R45" s="1203"/>
      <c r="S45" s="1203"/>
      <c r="T45" s="1203"/>
      <c r="U45" s="1203"/>
      <c r="V45" s="1203"/>
      <c r="W45" s="1203"/>
    </row>
    <row r="46" spans="1:23" s="23" customFormat="1">
      <c r="A46" s="1319" t="s">
        <v>243</v>
      </c>
      <c r="B46" s="143"/>
      <c r="C46" s="143"/>
      <c r="D46" s="143"/>
      <c r="E46" s="143" t="s">
        <v>1797</v>
      </c>
      <c r="F46" s="143"/>
      <c r="G46" s="143"/>
      <c r="H46" s="143"/>
      <c r="I46" s="145"/>
      <c r="J46" s="148"/>
      <c r="K46" s="148"/>
      <c r="L46" s="148"/>
      <c r="M46" s="148"/>
      <c r="N46" s="148"/>
      <c r="O46" s="149"/>
      <c r="P46" s="149">
        <f>SUM(J46:N46)</f>
        <v>0</v>
      </c>
      <c r="Q46" s="21"/>
      <c r="R46" s="1203"/>
      <c r="S46" s="1203"/>
      <c r="T46" s="1203"/>
      <c r="U46" s="1203"/>
      <c r="V46" s="1203"/>
      <c r="W46" s="1203"/>
    </row>
    <row r="47" spans="1:23" s="23" customFormat="1">
      <c r="A47" s="1319" t="s">
        <v>246</v>
      </c>
      <c r="B47" s="143"/>
      <c r="C47" s="143"/>
      <c r="D47" s="143" t="s">
        <v>200</v>
      </c>
      <c r="E47" s="143"/>
      <c r="F47" s="143"/>
      <c r="G47" s="143"/>
      <c r="H47" s="143"/>
      <c r="I47" s="145"/>
      <c r="J47" s="148"/>
      <c r="K47" s="148"/>
      <c r="L47" s="148"/>
      <c r="M47" s="148"/>
      <c r="N47" s="148"/>
      <c r="O47" s="149"/>
      <c r="P47" s="149">
        <f>SUM(J47:N47)</f>
        <v>0</v>
      </c>
      <c r="Q47" s="21"/>
      <c r="R47" s="1203"/>
      <c r="S47" s="1203"/>
      <c r="T47" s="1203"/>
      <c r="U47" s="1203"/>
      <c r="V47" s="1203"/>
      <c r="W47" s="1203"/>
    </row>
    <row r="48" spans="1:23" s="23" customFormat="1">
      <c r="A48" s="1319" t="s">
        <v>248</v>
      </c>
      <c r="B48" s="143"/>
      <c r="C48" s="143"/>
      <c r="D48" s="143" t="s">
        <v>362</v>
      </c>
      <c r="E48" s="143"/>
      <c r="F48" s="143"/>
      <c r="G48" s="143"/>
      <c r="H48" s="143"/>
      <c r="I48" s="145"/>
      <c r="J48" s="148"/>
      <c r="K48" s="148"/>
      <c r="L48" s="148"/>
      <c r="M48" s="148"/>
      <c r="N48" s="148"/>
      <c r="O48" s="149"/>
      <c r="P48" s="149">
        <f t="shared" ref="P48:P50" si="1">SUM(J48:N48)</f>
        <v>0</v>
      </c>
      <c r="Q48" s="21"/>
      <c r="R48" s="1203"/>
      <c r="S48" s="1203"/>
      <c r="T48" s="1203"/>
      <c r="U48" s="1203"/>
      <c r="V48" s="1203"/>
      <c r="W48" s="1203"/>
    </row>
    <row r="49" spans="1:23" s="23" customFormat="1" ht="15.75">
      <c r="A49" s="1319" t="s">
        <v>1801</v>
      </c>
      <c r="B49" s="143"/>
      <c r="C49" s="143"/>
      <c r="D49" s="143" t="s">
        <v>1798</v>
      </c>
      <c r="E49" s="143"/>
      <c r="F49" s="143"/>
      <c r="G49" s="143"/>
      <c r="H49" s="143"/>
      <c r="I49" s="145"/>
      <c r="J49" s="148"/>
      <c r="K49" s="148"/>
      <c r="L49" s="148"/>
      <c r="M49" s="148"/>
      <c r="N49" s="148"/>
      <c r="O49" s="149"/>
      <c r="P49" s="149">
        <f t="shared" si="1"/>
        <v>0</v>
      </c>
      <c r="Q49" s="21"/>
      <c r="R49" s="20"/>
      <c r="S49" s="20"/>
      <c r="T49" s="20"/>
      <c r="U49" s="20"/>
      <c r="V49" s="20"/>
      <c r="W49" s="20"/>
    </row>
    <row r="50" spans="1:23" s="23" customFormat="1" ht="15.75">
      <c r="A50" s="1320" t="s">
        <v>126</v>
      </c>
      <c r="B50" s="150"/>
      <c r="C50" s="143"/>
      <c r="D50" s="151" t="s">
        <v>730</v>
      </c>
      <c r="E50" s="152"/>
      <c r="F50" s="152"/>
      <c r="G50" s="152"/>
      <c r="H50" s="143"/>
      <c r="I50" s="145"/>
      <c r="J50" s="148"/>
      <c r="K50" s="148"/>
      <c r="L50" s="148"/>
      <c r="M50" s="148"/>
      <c r="N50" s="148"/>
      <c r="O50" s="149"/>
      <c r="P50" s="148">
        <f t="shared" si="1"/>
        <v>0</v>
      </c>
      <c r="Q50" s="21"/>
      <c r="R50" s="20"/>
      <c r="S50" s="20"/>
      <c r="T50" s="20"/>
      <c r="U50" s="20"/>
      <c r="V50" s="20"/>
      <c r="W50" s="20"/>
    </row>
    <row r="51" spans="1:23" s="23" customFormat="1">
      <c r="A51" s="1319"/>
      <c r="B51" s="143"/>
      <c r="C51" s="143"/>
      <c r="D51" s="143"/>
      <c r="E51" s="143"/>
      <c r="F51" s="143"/>
      <c r="G51" s="21"/>
      <c r="H51" s="143"/>
      <c r="I51" s="145"/>
      <c r="J51" s="149"/>
      <c r="K51" s="149"/>
      <c r="L51" s="149"/>
      <c r="M51" s="149"/>
      <c r="N51" s="149"/>
      <c r="O51" s="149"/>
      <c r="P51" s="149"/>
      <c r="Q51" s="21"/>
      <c r="R51" s="1203"/>
      <c r="S51" s="1203"/>
      <c r="T51" s="1203"/>
      <c r="U51" s="1203"/>
      <c r="V51" s="1203"/>
      <c r="W51" s="1203"/>
    </row>
    <row r="52" spans="1:23" s="23" customFormat="1" ht="15.75">
      <c r="A52" s="1318">
        <v>6</v>
      </c>
      <c r="B52" s="143"/>
      <c r="C52" s="143"/>
      <c r="D52" s="143"/>
      <c r="E52" s="143"/>
      <c r="F52" s="143"/>
      <c r="G52" s="143" t="s">
        <v>1802</v>
      </c>
      <c r="H52" s="143"/>
      <c r="I52" s="158"/>
      <c r="J52" s="154">
        <f>+J44+SUM(J46:J50)</f>
        <v>0</v>
      </c>
      <c r="K52" s="159"/>
      <c r="L52" s="154">
        <f>+L44+SUM(L46:L50)</f>
        <v>0</v>
      </c>
      <c r="M52" s="159"/>
      <c r="N52" s="154">
        <f>+N44+SUM(N46:N50)</f>
        <v>0</v>
      </c>
      <c r="O52" s="159"/>
      <c r="P52" s="154">
        <f>+P44+SUM(P46:P50)</f>
        <v>0</v>
      </c>
      <c r="Q52" s="26"/>
      <c r="R52" s="1204"/>
      <c r="S52" s="1203"/>
      <c r="T52" s="1203"/>
      <c r="U52" s="1203"/>
      <c r="V52" s="1203"/>
      <c r="W52" s="1203"/>
    </row>
    <row r="53" spans="1:23" s="23" customFormat="1">
      <c r="A53" s="1319"/>
      <c r="B53" s="143"/>
      <c r="C53" s="143"/>
      <c r="D53" s="143"/>
      <c r="E53" s="143"/>
      <c r="F53" s="143"/>
      <c r="G53" s="21"/>
      <c r="H53" s="143"/>
      <c r="I53" s="145"/>
      <c r="J53" s="149"/>
      <c r="K53" s="149"/>
      <c r="L53" s="149"/>
      <c r="M53" s="149"/>
      <c r="N53" s="149"/>
      <c r="O53" s="149"/>
      <c r="P53" s="149"/>
      <c r="Q53" s="21"/>
      <c r="R53" s="1204"/>
      <c r="S53" s="1203"/>
      <c r="T53" s="1203"/>
      <c r="U53" s="1203"/>
      <c r="V53" s="1203"/>
      <c r="W53" s="1203"/>
    </row>
    <row r="54" spans="1:23" s="23" customFormat="1" ht="15.75">
      <c r="A54" s="1318">
        <v>7</v>
      </c>
      <c r="B54" s="143"/>
      <c r="C54" s="143"/>
      <c r="D54" s="143"/>
      <c r="E54" s="143"/>
      <c r="F54" s="143"/>
      <c r="G54" s="143" t="s">
        <v>1803</v>
      </c>
      <c r="H54" s="143"/>
      <c r="I54" s="145"/>
      <c r="J54" s="154">
        <f>+J41-J52</f>
        <v>0</v>
      </c>
      <c r="K54" s="149"/>
      <c r="L54" s="154">
        <f>+L41-L52</f>
        <v>0</v>
      </c>
      <c r="M54" s="149"/>
      <c r="N54" s="156">
        <f>+N41-N52</f>
        <v>0</v>
      </c>
      <c r="O54" s="149"/>
      <c r="P54" s="154">
        <f>IF(SUM(J54:N54)=(P41-P52),SUM(J54:N54),"Off")</f>
        <v>0</v>
      </c>
      <c r="Q54" s="26"/>
      <c r="R54" s="1204"/>
      <c r="S54" s="1204"/>
      <c r="T54" s="1203"/>
      <c r="U54" s="1203"/>
      <c r="V54" s="1203"/>
      <c r="W54" s="1203"/>
    </row>
    <row r="55" spans="1:23" s="23" customFormat="1">
      <c r="A55" s="1319"/>
      <c r="B55" s="143"/>
      <c r="C55" s="143"/>
      <c r="D55" s="143"/>
      <c r="E55" s="143"/>
      <c r="F55" s="143"/>
      <c r="G55" s="143"/>
      <c r="H55" s="143"/>
      <c r="I55" s="145"/>
      <c r="J55" s="149"/>
      <c r="K55" s="149"/>
      <c r="L55" s="149"/>
      <c r="M55" s="149"/>
      <c r="N55" s="149"/>
      <c r="O55" s="149"/>
      <c r="P55" s="149"/>
      <c r="Q55" s="26"/>
      <c r="R55" s="1204"/>
      <c r="S55" s="1203"/>
      <c r="T55" s="1203"/>
      <c r="U55" s="1203"/>
      <c r="V55" s="1203"/>
      <c r="W55" s="1203"/>
    </row>
    <row r="56" spans="1:23" s="23" customFormat="1" ht="16.5" thickBot="1">
      <c r="A56" s="1318">
        <v>8</v>
      </c>
      <c r="B56" s="143"/>
      <c r="C56" s="143"/>
      <c r="D56" s="143"/>
      <c r="E56" s="143"/>
      <c r="F56" s="143"/>
      <c r="G56" s="143" t="s">
        <v>1804</v>
      </c>
      <c r="H56" s="143"/>
      <c r="I56" s="145"/>
      <c r="J56" s="160">
        <f>+J54+J29</f>
        <v>0</v>
      </c>
      <c r="K56" s="159"/>
      <c r="L56" s="160">
        <f>+L54+L29</f>
        <v>0</v>
      </c>
      <c r="M56" s="159"/>
      <c r="N56" s="160">
        <f>+N54+N29</f>
        <v>0</v>
      </c>
      <c r="O56" s="159"/>
      <c r="P56" s="160">
        <f>+P54+P29</f>
        <v>0</v>
      </c>
      <c r="Q56" s="26"/>
      <c r="R56" s="1204"/>
      <c r="S56" s="1203"/>
      <c r="T56" s="1203"/>
      <c r="U56" s="1203"/>
      <c r="V56" s="1203"/>
      <c r="W56" s="1203"/>
    </row>
    <row r="57" spans="1:23" ht="16.5" thickTop="1">
      <c r="A57" s="1100"/>
      <c r="B57" s="3"/>
      <c r="C57" s="3"/>
      <c r="D57" s="3"/>
      <c r="E57" s="3"/>
      <c r="F57" s="3"/>
      <c r="G57" s="3"/>
      <c r="H57" s="3"/>
      <c r="I57" s="3"/>
      <c r="J57" s="19"/>
      <c r="K57" s="19"/>
      <c r="L57" s="19"/>
      <c r="M57" s="19"/>
      <c r="N57" s="19"/>
      <c r="O57" s="19"/>
      <c r="P57" s="19"/>
      <c r="Q57" s="3"/>
      <c r="R57" s="900"/>
      <c r="S57" s="901"/>
      <c r="T57" s="901"/>
      <c r="U57" s="901"/>
      <c r="V57" s="901"/>
      <c r="W57" s="901"/>
    </row>
    <row r="58" spans="1:23">
      <c r="B58" s="901"/>
      <c r="C58" s="901"/>
      <c r="D58" s="901"/>
      <c r="E58" s="901"/>
      <c r="F58" s="901"/>
      <c r="G58" s="901"/>
      <c r="H58" s="901"/>
      <c r="I58" s="901"/>
      <c r="J58" s="902"/>
      <c r="K58" s="902"/>
      <c r="L58" s="902"/>
      <c r="M58" s="902"/>
      <c r="N58" s="902"/>
      <c r="O58" s="902"/>
      <c r="P58" s="902"/>
      <c r="Q58" s="901"/>
      <c r="R58" s="901"/>
      <c r="S58" s="900"/>
      <c r="T58" s="901"/>
      <c r="U58" s="901"/>
      <c r="V58" s="901"/>
      <c r="W58" s="901"/>
    </row>
    <row r="59" spans="1:23">
      <c r="B59" s="901"/>
      <c r="C59" s="901"/>
      <c r="D59" s="901"/>
      <c r="E59" s="901"/>
      <c r="F59" s="901"/>
      <c r="G59" s="901"/>
      <c r="H59" s="901"/>
      <c r="I59" s="901"/>
      <c r="J59" s="902"/>
      <c r="K59" s="902"/>
      <c r="L59" s="902"/>
      <c r="M59" s="902"/>
      <c r="N59" s="902"/>
      <c r="O59" s="902"/>
      <c r="P59" s="902"/>
      <c r="Q59" s="901"/>
      <c r="R59" s="901"/>
      <c r="S59" s="901"/>
      <c r="T59" s="901"/>
      <c r="U59" s="901"/>
      <c r="V59" s="901"/>
      <c r="W59" s="901"/>
    </row>
  </sheetData>
  <customSheetViews>
    <customSheetView guid="{B321D76C-CDE5-48BB-9CDE-80FF97D58FCF}" scale="70" showPageBreaks="1" printArea="1" view="pageBreakPreview">
      <selection activeCell="D33" sqref="D33"/>
      <pageMargins left="0" right="0" top="0" bottom="0" header="0" footer="0"/>
      <printOptions horizontalCentered="1"/>
      <pageSetup scale="63" orientation="portrait" cellComments="asDisplayed" r:id="rId1"/>
    </customSheetView>
    <customSheetView guid="{343BF296-013A-41F5-BDAB-AD6220EA7F78}" scale="70" showPageBreaks="1" printArea="1" view="pageBreakPreview">
      <selection activeCell="D33" sqref="D33"/>
      <pageMargins left="0" right="0" top="0" bottom="0" header="0" footer="0"/>
      <printOptions horizontalCentered="1"/>
      <pageSetup scale="63" orientation="portrait" cellComments="asDisplayed" r:id="rId2"/>
    </customSheetView>
  </customSheetViews>
  <mergeCells count="5">
    <mergeCell ref="B5:P5"/>
    <mergeCell ref="B4:P4"/>
    <mergeCell ref="B6:P6"/>
    <mergeCell ref="B8:Q8"/>
    <mergeCell ref="B9:P9"/>
  </mergeCells>
  <phoneticPr fontId="106" type="noConversion"/>
  <printOptions horizontalCentered="1"/>
  <pageMargins left="0.25" right="0.25" top="0.5" bottom="0.5" header="0.05" footer="0.05"/>
  <pageSetup scale="59" orientation="portrait" cellComments="asDisplayed" r:id="rId3"/>
  <drawing r:id="rId4"/>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2">
    <tabColor theme="6"/>
  </sheetPr>
  <dimension ref="A1:P160"/>
  <sheetViews>
    <sheetView view="pageBreakPreview" zoomScale="80" zoomScaleNormal="100" zoomScaleSheetLayoutView="80" workbookViewId="0">
      <selection activeCell="N160" sqref="N160"/>
    </sheetView>
  </sheetViews>
  <sheetFormatPr defaultColWidth="9" defaultRowHeight="12.75"/>
  <cols>
    <col min="1" max="1" width="8" style="111" customWidth="1"/>
    <col min="2" max="2" width="5.125" style="111" customWidth="1"/>
    <col min="3" max="3" width="13" style="111" customWidth="1"/>
    <col min="4" max="4" width="17.375" style="117" customWidth="1"/>
    <col min="5" max="5" width="18.75" style="117" customWidth="1"/>
    <col min="6" max="6" width="15.125" style="117" customWidth="1"/>
    <col min="7" max="7" width="16.375" style="116" customWidth="1"/>
    <col min="8" max="8" width="19.375" style="116" customWidth="1"/>
    <col min="9" max="9" width="18.25" style="116" customWidth="1"/>
    <col min="10" max="11" width="17.5" style="116" customWidth="1"/>
    <col min="12" max="16384" width="9" style="117"/>
  </cols>
  <sheetData>
    <row r="1" spans="1:16" s="108" customFormat="1" ht="15.75">
      <c r="A1" s="1101"/>
      <c r="B1" s="106"/>
      <c r="C1" s="107"/>
      <c r="G1" s="109"/>
      <c r="H1" s="110"/>
      <c r="I1" s="109"/>
      <c r="J1" s="109"/>
      <c r="K1" s="109"/>
    </row>
    <row r="2" spans="1:16" ht="18.75">
      <c r="B2" s="1162"/>
      <c r="C2" s="112"/>
      <c r="D2" s="113"/>
      <c r="E2" s="114"/>
      <c r="F2" s="114"/>
      <c r="G2" s="115"/>
      <c r="H2" s="115"/>
    </row>
    <row r="3" spans="1:16" ht="18.75">
      <c r="B3" s="1162"/>
      <c r="C3" s="112"/>
      <c r="D3" s="113"/>
      <c r="E3" s="114"/>
      <c r="F3" s="114"/>
      <c r="G3" s="115"/>
      <c r="H3" s="115"/>
    </row>
    <row r="4" spans="1:16" ht="18.75">
      <c r="A4" s="1700" t="s">
        <v>255</v>
      </c>
      <c r="B4" s="1700"/>
      <c r="C4" s="1700"/>
      <c r="D4" s="1700"/>
      <c r="E4" s="1700"/>
      <c r="F4" s="1700"/>
      <c r="G4" s="1700"/>
      <c r="H4" s="1700"/>
      <c r="I4" s="1700"/>
      <c r="J4" s="1700"/>
      <c r="K4" s="1700"/>
      <c r="L4" s="118"/>
    </row>
    <row r="5" spans="1:16" ht="18.75">
      <c r="A5" s="1700" t="s">
        <v>88</v>
      </c>
      <c r="B5" s="1700"/>
      <c r="C5" s="1700"/>
      <c r="D5" s="1700"/>
      <c r="E5" s="1700"/>
      <c r="F5" s="1700"/>
      <c r="G5" s="1700"/>
      <c r="H5" s="1700"/>
      <c r="I5" s="1700"/>
      <c r="J5" s="1700"/>
      <c r="K5" s="1700"/>
    </row>
    <row r="6" spans="1:16" ht="18.75">
      <c r="A6" s="1701" t="str">
        <f>SUMMARY!A7</f>
        <v>YEAR ENDING DECEMBER 31, ____</v>
      </c>
      <c r="B6" s="1701"/>
      <c r="C6" s="1701"/>
      <c r="D6" s="1701"/>
      <c r="E6" s="1701"/>
      <c r="F6" s="1701"/>
      <c r="G6" s="1701"/>
      <c r="H6" s="1701"/>
      <c r="I6" s="1701"/>
      <c r="J6" s="1701"/>
      <c r="K6" s="1701"/>
    </row>
    <row r="7" spans="1:16" ht="12" customHeight="1">
      <c r="A7" s="112"/>
      <c r="C7" s="112"/>
      <c r="D7" s="112"/>
      <c r="E7" s="114"/>
      <c r="F7" s="114"/>
      <c r="G7" s="115"/>
      <c r="H7" s="115"/>
    </row>
    <row r="8" spans="1:16" ht="18.75">
      <c r="A8" s="1700" t="s">
        <v>1805</v>
      </c>
      <c r="B8" s="1700"/>
      <c r="C8" s="1700"/>
      <c r="D8" s="1700"/>
      <c r="E8" s="1700"/>
      <c r="F8" s="1700"/>
      <c r="G8" s="1700"/>
      <c r="H8" s="1700"/>
      <c r="I8" s="1700"/>
      <c r="J8" s="1700"/>
      <c r="K8" s="1700"/>
      <c r="L8" s="1700"/>
    </row>
    <row r="9" spans="1:16" ht="15.75">
      <c r="A9" s="1702" t="s">
        <v>86</v>
      </c>
      <c r="B9" s="1702"/>
      <c r="C9" s="1702"/>
      <c r="D9" s="1702"/>
      <c r="E9" s="1702"/>
      <c r="F9" s="1702"/>
      <c r="G9" s="1702"/>
      <c r="H9" s="1702"/>
      <c r="I9" s="1702"/>
      <c r="J9" s="1702"/>
      <c r="K9" s="1702"/>
      <c r="L9" s="1702"/>
    </row>
    <row r="10" spans="1:16" s="121" customFormat="1">
      <c r="A10" s="119" t="s">
        <v>327</v>
      </c>
      <c r="B10" s="120"/>
      <c r="C10" s="120"/>
      <c r="G10" s="68"/>
      <c r="H10" s="68"/>
      <c r="I10" s="68"/>
      <c r="J10" s="68"/>
      <c r="K10" s="68"/>
    </row>
    <row r="11" spans="1:16" s="121" customFormat="1" ht="15.75">
      <c r="A11" s="1160" t="s">
        <v>330</v>
      </c>
      <c r="B11" s="1102"/>
      <c r="C11" s="1102"/>
      <c r="D11" s="716"/>
      <c r="E11" s="716"/>
      <c r="F11" s="1102"/>
      <c r="G11" s="1037"/>
      <c r="H11" s="1696" t="s">
        <v>1931</v>
      </c>
      <c r="I11" s="1697"/>
      <c r="J11" s="1698"/>
      <c r="K11" s="66"/>
      <c r="L11" s="123"/>
      <c r="M11" s="1699"/>
      <c r="N11" s="1699"/>
      <c r="O11" s="1699"/>
      <c r="P11" s="1699"/>
    </row>
    <row r="12" spans="1:16" s="121" customFormat="1" ht="15">
      <c r="A12" s="490"/>
      <c r="B12" s="1102"/>
      <c r="C12" s="1321" t="s">
        <v>335</v>
      </c>
      <c r="D12" s="716"/>
      <c r="E12" s="716"/>
      <c r="F12" s="1102"/>
      <c r="G12" s="1037"/>
      <c r="H12" s="1322" t="s">
        <v>336</v>
      </c>
      <c r="I12" s="1322" t="s">
        <v>337</v>
      </c>
      <c r="J12" s="1322" t="s">
        <v>260</v>
      </c>
      <c r="K12" s="1322" t="s">
        <v>142</v>
      </c>
      <c r="M12" s="120"/>
      <c r="N12" s="120"/>
      <c r="O12" s="120"/>
      <c r="P12" s="120"/>
    </row>
    <row r="13" spans="1:16" s="121" customFormat="1" ht="15.75">
      <c r="A13" s="490"/>
      <c r="B13" s="1102"/>
      <c r="C13" s="1090"/>
      <c r="D13" s="536"/>
      <c r="E13" s="536"/>
      <c r="F13" s="1103"/>
      <c r="G13" s="1104"/>
      <c r="H13" s="1105"/>
      <c r="I13" s="1105"/>
      <c r="J13" s="1105"/>
      <c r="K13" s="65"/>
      <c r="L13" s="123"/>
      <c r="M13" s="1161"/>
      <c r="N13" s="1161"/>
      <c r="O13" s="1161"/>
      <c r="P13" s="1161"/>
    </row>
    <row r="14" spans="1:16" s="121" customFormat="1" ht="15.75">
      <c r="A14" s="716"/>
      <c r="B14" s="1103">
        <v>1</v>
      </c>
      <c r="C14" s="1106" t="s">
        <v>1806</v>
      </c>
      <c r="D14" s="716"/>
      <c r="E14" s="716"/>
      <c r="F14" s="1102"/>
      <c r="G14" s="1037"/>
      <c r="H14" s="1107"/>
      <c r="I14" s="1107"/>
      <c r="J14" s="1107"/>
      <c r="K14" s="1107"/>
      <c r="L14" s="123"/>
      <c r="M14" s="123"/>
      <c r="N14" s="123"/>
      <c r="P14" s="1161"/>
    </row>
    <row r="15" spans="1:16" s="121" customFormat="1" ht="15.75">
      <c r="A15" s="1102"/>
      <c r="B15" s="1102"/>
      <c r="C15" s="716"/>
      <c r="D15" s="716"/>
      <c r="E15" s="716"/>
      <c r="F15" s="1102"/>
      <c r="G15" s="1037"/>
      <c r="H15" s="1139" t="s">
        <v>791</v>
      </c>
      <c r="I15" s="1139" t="s">
        <v>816</v>
      </c>
      <c r="J15" s="1139" t="s">
        <v>1807</v>
      </c>
      <c r="K15" s="1037"/>
      <c r="L15" s="123"/>
      <c r="M15" s="123"/>
      <c r="N15" s="123"/>
      <c r="P15" s="1161"/>
    </row>
    <row r="16" spans="1:16" s="121" customFormat="1" ht="15">
      <c r="A16" s="1102"/>
      <c r="B16" s="1102"/>
      <c r="C16" s="716"/>
      <c r="D16" s="716"/>
      <c r="E16" s="716"/>
      <c r="F16" s="1102"/>
      <c r="G16" s="1037"/>
      <c r="H16" s="1037"/>
      <c r="I16" s="1108"/>
      <c r="J16" s="1108"/>
      <c r="K16" s="1108"/>
      <c r="L16" s="123"/>
      <c r="M16" s="123"/>
      <c r="N16" s="123"/>
      <c r="P16" s="1161"/>
    </row>
    <row r="17" spans="1:16" s="121" customFormat="1" ht="15.75">
      <c r="A17" s="1102" t="s">
        <v>147</v>
      </c>
      <c r="B17" s="1102"/>
      <c r="C17" s="1101" t="s">
        <v>1808</v>
      </c>
      <c r="D17" s="716"/>
      <c r="E17" s="716"/>
      <c r="F17" s="1102"/>
      <c r="G17" s="1037"/>
      <c r="H17" s="1037">
        <f>'WP-AR-IS'!G28</f>
        <v>0</v>
      </c>
      <c r="I17" s="1037">
        <f>'WP-AR-IS'!G29</f>
        <v>0</v>
      </c>
      <c r="J17" s="1037">
        <f>H17+I17</f>
        <v>0</v>
      </c>
      <c r="K17" s="1107"/>
      <c r="L17" s="123"/>
      <c r="M17" s="123"/>
      <c r="N17" s="123"/>
      <c r="P17" s="1161"/>
    </row>
    <row r="18" spans="1:16" s="121" customFormat="1" ht="15">
      <c r="A18" s="716"/>
      <c r="B18" s="1102"/>
      <c r="C18" s="1101" t="s">
        <v>1809</v>
      </c>
      <c r="D18" s="716"/>
      <c r="E18" s="716"/>
      <c r="F18" s="716"/>
      <c r="G18" s="1037"/>
      <c r="H18" s="1037"/>
      <c r="I18" s="1037"/>
      <c r="J18" s="1037"/>
      <c r="K18" s="1037"/>
      <c r="L18" s="123"/>
      <c r="M18" s="123"/>
      <c r="N18" s="123"/>
      <c r="P18" s="1161"/>
    </row>
    <row r="19" spans="1:16" s="121" customFormat="1" ht="15">
      <c r="A19" s="1102" t="s">
        <v>151</v>
      </c>
      <c r="B19" s="1102"/>
      <c r="C19" s="1109" t="s">
        <v>1223</v>
      </c>
      <c r="D19" s="716"/>
      <c r="E19" s="716"/>
      <c r="F19" s="716"/>
      <c r="G19" s="1037"/>
      <c r="H19" s="1110"/>
      <c r="I19" s="1110"/>
      <c r="J19" s="1037">
        <f t="shared" ref="J19:J42" si="0">H19+I19</f>
        <v>0</v>
      </c>
      <c r="K19" s="1037"/>
      <c r="L19" s="123"/>
      <c r="M19" s="123"/>
      <c r="N19" s="123"/>
      <c r="P19" s="1161"/>
    </row>
    <row r="20" spans="1:16" s="121" customFormat="1" ht="15">
      <c r="A20" s="1102" t="s">
        <v>154</v>
      </c>
      <c r="B20" s="1102"/>
      <c r="C20" s="1109" t="s">
        <v>1810</v>
      </c>
      <c r="D20" s="716"/>
      <c r="E20" s="716"/>
      <c r="F20" s="716"/>
      <c r="G20" s="1037"/>
      <c r="H20" s="1037">
        <f>-'WP-AA'!E26/10^6</f>
        <v>0</v>
      </c>
      <c r="I20" s="1037">
        <v>0</v>
      </c>
      <c r="J20" s="1037">
        <f t="shared" si="0"/>
        <v>0</v>
      </c>
      <c r="K20" s="1037"/>
      <c r="L20" s="123"/>
      <c r="M20" s="123"/>
      <c r="N20" s="123"/>
      <c r="P20" s="1161"/>
    </row>
    <row r="21" spans="1:16" s="121" customFormat="1" ht="15">
      <c r="A21" s="1102" t="s">
        <v>157</v>
      </c>
      <c r="B21" s="1102"/>
      <c r="C21" s="1109" t="s">
        <v>1811</v>
      </c>
      <c r="D21" s="716"/>
      <c r="E21" s="716"/>
      <c r="F21" s="716"/>
      <c r="G21" s="1037"/>
      <c r="H21" s="1037">
        <f>-'WP-AA'!F31/10^6-'WP-AA'!F32/10^6</f>
        <v>0</v>
      </c>
      <c r="I21" s="1037">
        <v>0</v>
      </c>
      <c r="J21" s="1037">
        <f t="shared" si="0"/>
        <v>0</v>
      </c>
      <c r="K21" s="1037"/>
      <c r="L21" s="123"/>
      <c r="M21" s="123"/>
      <c r="N21" s="123"/>
      <c r="P21" s="1161"/>
    </row>
    <row r="22" spans="1:16" s="121" customFormat="1" ht="15">
      <c r="A22" s="1102" t="s">
        <v>213</v>
      </c>
      <c r="B22" s="1102"/>
      <c r="C22" s="1109" t="s">
        <v>1812</v>
      </c>
      <c r="D22" s="716"/>
      <c r="E22" s="716"/>
      <c r="F22" s="716"/>
      <c r="G22" s="1037"/>
      <c r="H22" s="1037">
        <f>-'WP-AA'!F33/10^6</f>
        <v>0</v>
      </c>
      <c r="I22" s="1037">
        <v>0</v>
      </c>
      <c r="J22" s="1037">
        <f t="shared" si="0"/>
        <v>0</v>
      </c>
      <c r="K22" s="1037"/>
      <c r="L22" s="123"/>
      <c r="M22" s="123"/>
      <c r="N22" s="123"/>
      <c r="P22" s="1161"/>
    </row>
    <row r="23" spans="1:16" s="121" customFormat="1" ht="15">
      <c r="A23" s="1124" t="s">
        <v>126</v>
      </c>
      <c r="B23" s="1102"/>
      <c r="C23" s="1111" t="s">
        <v>126</v>
      </c>
      <c r="D23" s="1112"/>
      <c r="E23" s="1112"/>
      <c r="F23" s="1112"/>
      <c r="G23" s="1110"/>
      <c r="H23" s="1110"/>
      <c r="I23" s="1110"/>
      <c r="J23" s="1037">
        <f t="shared" si="0"/>
        <v>0</v>
      </c>
      <c r="K23" s="1037"/>
      <c r="L23" s="123"/>
      <c r="M23" s="123"/>
      <c r="N23" s="123"/>
      <c r="P23" s="1161"/>
    </row>
    <row r="24" spans="1:16" s="121" customFormat="1" ht="15">
      <c r="A24" s="1124" t="s">
        <v>126</v>
      </c>
      <c r="B24" s="1102"/>
      <c r="C24" s="1111" t="s">
        <v>126</v>
      </c>
      <c r="D24" s="1112"/>
      <c r="E24" s="1112"/>
      <c r="F24" s="1112"/>
      <c r="G24" s="1110"/>
      <c r="H24" s="1110"/>
      <c r="I24" s="1110"/>
      <c r="J24" s="1113">
        <f>H24+I24</f>
        <v>0</v>
      </c>
      <c r="K24" s="1037"/>
      <c r="L24" s="123"/>
      <c r="M24" s="123"/>
      <c r="N24" s="123"/>
      <c r="P24" s="1161"/>
    </row>
    <row r="25" spans="1:16" s="121" customFormat="1" ht="15">
      <c r="A25" s="1102" t="s">
        <v>219</v>
      </c>
      <c r="B25" s="1102"/>
      <c r="C25" s="1109" t="s">
        <v>1813</v>
      </c>
      <c r="D25" s="716"/>
      <c r="E25" s="716"/>
      <c r="F25" s="716"/>
      <c r="G25" s="1037"/>
      <c r="H25" s="1110"/>
      <c r="I25" s="1110"/>
      <c r="J25" s="1037">
        <f t="shared" si="0"/>
        <v>0</v>
      </c>
      <c r="K25" s="1037"/>
      <c r="M25" s="123"/>
      <c r="N25" s="123"/>
      <c r="P25" s="1161"/>
    </row>
    <row r="26" spans="1:16" s="121" customFormat="1" ht="15">
      <c r="A26" s="716"/>
      <c r="B26" s="1102"/>
      <c r="C26" s="1109"/>
      <c r="D26" s="716"/>
      <c r="E26" s="716"/>
      <c r="F26" s="716"/>
      <c r="G26" s="1037"/>
      <c r="H26" s="1037"/>
      <c r="I26" s="1037"/>
      <c r="J26" s="1037"/>
      <c r="K26" s="1037"/>
      <c r="L26" s="123"/>
      <c r="M26" s="123"/>
      <c r="N26" s="123"/>
      <c r="P26" s="1161"/>
    </row>
    <row r="27" spans="1:16" s="121" customFormat="1" ht="15">
      <c r="A27" s="716"/>
      <c r="B27" s="1102"/>
      <c r="C27" s="1101" t="s">
        <v>236</v>
      </c>
      <c r="D27" s="716"/>
      <c r="E27" s="716"/>
      <c r="F27" s="716"/>
      <c r="G27" s="1037"/>
      <c r="H27" s="1037"/>
      <c r="I27" s="1037"/>
      <c r="J27" s="1037">
        <f t="shared" si="0"/>
        <v>0</v>
      </c>
      <c r="K27" s="1037"/>
      <c r="L27" s="123"/>
      <c r="M27" s="123"/>
      <c r="N27" s="123"/>
      <c r="P27" s="1161"/>
    </row>
    <row r="28" spans="1:16" s="121" customFormat="1" ht="15">
      <c r="A28" s="1102" t="s">
        <v>282</v>
      </c>
      <c r="B28" s="1102"/>
      <c r="C28" s="1109" t="s">
        <v>1814</v>
      </c>
      <c r="D28" s="716"/>
      <c r="E28" s="716"/>
      <c r="F28" s="716"/>
      <c r="G28" s="1037"/>
      <c r="H28" s="1037">
        <f>-'WP-AA'!F38/10^6</f>
        <v>0</v>
      </c>
      <c r="I28" s="1037">
        <v>0</v>
      </c>
      <c r="J28" s="1037">
        <f t="shared" si="0"/>
        <v>0</v>
      </c>
      <c r="K28" s="1037"/>
      <c r="L28" s="123"/>
      <c r="M28" s="123"/>
      <c r="N28" s="123"/>
      <c r="P28" s="1161"/>
    </row>
    <row r="29" spans="1:16" s="121" customFormat="1" ht="15">
      <c r="A29" s="1102" t="s">
        <v>286</v>
      </c>
      <c r="B29" s="1102"/>
      <c r="C29" s="1109" t="s">
        <v>1815</v>
      </c>
      <c r="D29" s="716"/>
      <c r="E29" s="716"/>
      <c r="F29" s="716"/>
      <c r="G29" s="1037"/>
      <c r="H29" s="1037">
        <f>-'WP-AA'!F39/10^6</f>
        <v>0</v>
      </c>
      <c r="I29" s="1037">
        <v>0</v>
      </c>
      <c r="J29" s="1037">
        <f t="shared" si="0"/>
        <v>0</v>
      </c>
      <c r="K29" s="1037"/>
      <c r="L29" s="123"/>
      <c r="M29" s="123"/>
      <c r="N29" s="123"/>
      <c r="P29" s="1161"/>
    </row>
    <row r="30" spans="1:16" s="121" customFormat="1" ht="15">
      <c r="A30" s="1102" t="s">
        <v>290</v>
      </c>
      <c r="B30" s="1102"/>
      <c r="C30" s="1109" t="s">
        <v>309</v>
      </c>
      <c r="D30" s="716"/>
      <c r="E30" s="716"/>
      <c r="F30" s="716"/>
      <c r="G30" s="1037"/>
      <c r="H30" s="1037">
        <f>'A2-A&amp;G'!H35/10^6</f>
        <v>0</v>
      </c>
      <c r="I30" s="1037">
        <v>0</v>
      </c>
      <c r="J30" s="1037">
        <f t="shared" si="0"/>
        <v>0</v>
      </c>
      <c r="K30" s="1037"/>
      <c r="L30" s="123"/>
      <c r="M30" s="123"/>
      <c r="N30" s="123"/>
      <c r="P30" s="1161"/>
    </row>
    <row r="31" spans="1:16" s="121" customFormat="1" ht="15">
      <c r="A31" s="1102" t="s">
        <v>294</v>
      </c>
      <c r="B31" s="1102"/>
      <c r="C31" s="1109" t="s">
        <v>1816</v>
      </c>
      <c r="D31" s="716"/>
      <c r="E31" s="716"/>
      <c r="F31" s="716"/>
      <c r="G31" s="1037"/>
      <c r="H31" s="1037">
        <f>-'WP-AA'!F42/10^6</f>
        <v>0</v>
      </c>
      <c r="I31" s="1037">
        <v>0</v>
      </c>
      <c r="J31" s="1037">
        <f t="shared" si="0"/>
        <v>0</v>
      </c>
      <c r="K31" s="1037"/>
      <c r="L31" s="123"/>
      <c r="M31" s="123"/>
      <c r="N31" s="123"/>
      <c r="P31" s="1161"/>
    </row>
    <row r="32" spans="1:16" s="121" customFormat="1" ht="15">
      <c r="A32" s="1102" t="s">
        <v>299</v>
      </c>
      <c r="B32" s="1102"/>
      <c r="C32" s="1109" t="s">
        <v>1817</v>
      </c>
      <c r="D32" s="716"/>
      <c r="E32" s="716"/>
      <c r="F32" s="716"/>
      <c r="G32" s="1037"/>
      <c r="H32" s="1037">
        <f>-'WP-AA'!F46/10^6</f>
        <v>0</v>
      </c>
      <c r="I32" s="1037">
        <v>0</v>
      </c>
      <c r="J32" s="1037">
        <f t="shared" si="0"/>
        <v>0</v>
      </c>
      <c r="K32" s="1037"/>
      <c r="L32" s="123"/>
      <c r="M32" s="123"/>
      <c r="N32" s="123"/>
      <c r="P32" s="1161"/>
    </row>
    <row r="33" spans="1:16" s="121" customFormat="1" ht="15">
      <c r="A33" s="1102" t="s">
        <v>302</v>
      </c>
      <c r="B33" s="1102"/>
      <c r="C33" s="1109" t="s">
        <v>315</v>
      </c>
      <c r="D33" s="716"/>
      <c r="E33" s="716"/>
      <c r="F33" s="716"/>
      <c r="G33" s="1037"/>
      <c r="H33" s="1037">
        <f>'WP-AF'!H21/10^6*'E1-Allocator'!F21</f>
        <v>0</v>
      </c>
      <c r="I33" s="1037">
        <v>0</v>
      </c>
      <c r="J33" s="1037">
        <f t="shared" si="0"/>
        <v>0</v>
      </c>
      <c r="K33" s="1037"/>
      <c r="L33" s="123"/>
      <c r="M33" s="123"/>
      <c r="N33" s="123"/>
      <c r="P33" s="1161"/>
    </row>
    <row r="34" spans="1:16" s="121" customFormat="1" ht="15">
      <c r="A34" s="1102" t="s">
        <v>597</v>
      </c>
      <c r="B34" s="1102"/>
      <c r="C34" s="1109" t="s">
        <v>1818</v>
      </c>
      <c r="D34" s="716"/>
      <c r="E34" s="44"/>
      <c r="F34" s="44"/>
      <c r="G34" s="1037"/>
      <c r="H34" s="1037">
        <f>'A2-A&amp;G'!J20/10^6</f>
        <v>0</v>
      </c>
      <c r="I34" s="1037">
        <v>0</v>
      </c>
      <c r="J34" s="1037">
        <f t="shared" si="0"/>
        <v>0</v>
      </c>
      <c r="K34" s="1037"/>
      <c r="L34" s="123"/>
      <c r="M34" s="123"/>
      <c r="N34" s="123"/>
      <c r="P34" s="1161"/>
    </row>
    <row r="35" spans="1:16" s="121" customFormat="1" ht="15">
      <c r="A35" s="1102" t="s">
        <v>949</v>
      </c>
      <c r="B35" s="1102"/>
      <c r="C35" s="1109" t="s">
        <v>1819</v>
      </c>
      <c r="D35" s="716"/>
      <c r="E35" s="44"/>
      <c r="F35" s="44"/>
      <c r="G35" s="1037"/>
      <c r="H35" s="1037">
        <f>'A2-A&amp;G'!J21/10^6</f>
        <v>0</v>
      </c>
      <c r="I35" s="1037">
        <v>0</v>
      </c>
      <c r="J35" s="1037">
        <f t="shared" si="0"/>
        <v>0</v>
      </c>
      <c r="K35" s="1037"/>
      <c r="L35" s="123"/>
      <c r="M35" s="123"/>
      <c r="N35" s="123"/>
      <c r="P35" s="1161"/>
    </row>
    <row r="36" spans="1:16" s="121" customFormat="1" ht="15">
      <c r="A36" s="1102" t="s">
        <v>950</v>
      </c>
      <c r="B36" s="1102"/>
      <c r="C36" s="1109" t="s">
        <v>1820</v>
      </c>
      <c r="D36" s="716"/>
      <c r="E36" s="44"/>
      <c r="F36" s="44"/>
      <c r="G36" s="1037"/>
      <c r="H36" s="1037">
        <f>'A2-A&amp;G'!J27/10^6</f>
        <v>0</v>
      </c>
      <c r="I36" s="1037"/>
      <c r="J36" s="1037"/>
      <c r="K36" s="1037"/>
      <c r="L36" s="123"/>
      <c r="M36" s="123"/>
      <c r="N36" s="123"/>
      <c r="P36" s="1161"/>
    </row>
    <row r="37" spans="1:16" s="121" customFormat="1" ht="15">
      <c r="A37" s="1102" t="s">
        <v>951</v>
      </c>
      <c r="B37" s="1102"/>
      <c r="C37" s="1109" t="s">
        <v>185</v>
      </c>
      <c r="D37" s="716"/>
      <c r="E37" s="44"/>
      <c r="F37" s="44"/>
      <c r="G37" s="1037"/>
      <c r="H37" s="1037">
        <v>0</v>
      </c>
      <c r="I37" s="1037">
        <f>'A1-O&amp;M'!J35/10^6</f>
        <v>0</v>
      </c>
      <c r="J37" s="1037">
        <f t="shared" si="0"/>
        <v>0</v>
      </c>
      <c r="K37" s="1037"/>
      <c r="L37" s="123"/>
      <c r="M37" s="123"/>
      <c r="N37" s="123"/>
      <c r="P37" s="1161"/>
    </row>
    <row r="38" spans="1:16" s="121" customFormat="1" ht="15">
      <c r="A38" s="1102" t="s">
        <v>952</v>
      </c>
      <c r="B38" s="1102"/>
      <c r="C38" s="1109" t="s">
        <v>241</v>
      </c>
      <c r="D38" s="716"/>
      <c r="E38" s="716"/>
      <c r="F38" s="1102"/>
      <c r="G38" s="1037"/>
      <c r="H38" s="1037">
        <v>0</v>
      </c>
      <c r="I38" s="1037">
        <f>'A1-O&amp;M'!J36/10^6</f>
        <v>0</v>
      </c>
      <c r="J38" s="1037">
        <f t="shared" si="0"/>
        <v>0</v>
      </c>
      <c r="K38" s="1037"/>
      <c r="L38" s="123"/>
      <c r="M38" s="123"/>
      <c r="N38" s="123"/>
      <c r="P38" s="1161"/>
    </row>
    <row r="39" spans="1:16" s="121" customFormat="1" ht="15">
      <c r="A39" s="1102" t="s">
        <v>953</v>
      </c>
      <c r="B39" s="1102"/>
      <c r="C39" s="1109" t="s">
        <v>190</v>
      </c>
      <c r="D39" s="716"/>
      <c r="E39" s="716"/>
      <c r="F39" s="1102"/>
      <c r="G39" s="1037"/>
      <c r="H39" s="1037">
        <v>0</v>
      </c>
      <c r="I39" s="1037">
        <f>'A1-O&amp;M'!J37/10^6</f>
        <v>0</v>
      </c>
      <c r="J39" s="1037">
        <f t="shared" si="0"/>
        <v>0</v>
      </c>
      <c r="K39" s="1037"/>
      <c r="L39" s="123"/>
      <c r="M39" s="123"/>
      <c r="N39" s="123"/>
      <c r="P39" s="1161"/>
    </row>
    <row r="40" spans="1:16" s="121" customFormat="1" ht="15">
      <c r="A40" s="1124" t="s">
        <v>126</v>
      </c>
      <c r="B40" s="1102"/>
      <c r="C40" s="1111" t="s">
        <v>126</v>
      </c>
      <c r="D40" s="1112"/>
      <c r="E40" s="1112"/>
      <c r="F40" s="1112"/>
      <c r="G40" s="1110"/>
      <c r="H40" s="1110"/>
      <c r="I40" s="1110"/>
      <c r="J40" s="1037">
        <f t="shared" ref="J40" si="1">H40+I40</f>
        <v>0</v>
      </c>
      <c r="K40" s="1037"/>
      <c r="L40" s="123"/>
      <c r="M40" s="123"/>
      <c r="N40" s="123"/>
      <c r="P40" s="1161"/>
    </row>
    <row r="41" spans="1:16" s="121" customFormat="1" ht="15">
      <c r="A41" s="1124" t="s">
        <v>126</v>
      </c>
      <c r="B41" s="1102"/>
      <c r="C41" s="1111" t="s">
        <v>126</v>
      </c>
      <c r="D41" s="1112"/>
      <c r="E41" s="1112"/>
      <c r="F41" s="1112"/>
      <c r="G41" s="1110"/>
      <c r="H41" s="1110"/>
      <c r="I41" s="1110"/>
      <c r="J41" s="1113">
        <f t="shared" si="0"/>
        <v>0</v>
      </c>
      <c r="K41" s="1037"/>
      <c r="L41" s="123"/>
      <c r="M41" s="123"/>
      <c r="N41" s="123"/>
      <c r="P41" s="1161"/>
    </row>
    <row r="42" spans="1:16" s="121" customFormat="1" ht="15">
      <c r="A42" s="1102" t="s">
        <v>956</v>
      </c>
      <c r="B42" s="1102"/>
      <c r="C42" s="1109" t="s">
        <v>1821</v>
      </c>
      <c r="D42" s="716"/>
      <c r="E42" s="44"/>
      <c r="F42" s="44"/>
      <c r="G42" s="1037"/>
      <c r="H42" s="1110"/>
      <c r="I42" s="1110"/>
      <c r="J42" s="1037">
        <f t="shared" si="0"/>
        <v>0</v>
      </c>
      <c r="K42" s="1037"/>
      <c r="L42" s="123"/>
      <c r="M42" s="123"/>
      <c r="N42" s="123"/>
      <c r="P42" s="1161"/>
    </row>
    <row r="43" spans="1:16" s="121" customFormat="1" ht="15.75" thickBot="1">
      <c r="A43" s="1102" t="s">
        <v>957</v>
      </c>
      <c r="B43" s="1102"/>
      <c r="C43" s="1101" t="s">
        <v>1822</v>
      </c>
      <c r="D43" s="716"/>
      <c r="E43" s="44"/>
      <c r="F43" s="44"/>
      <c r="G43" s="1037"/>
      <c r="H43" s="1114">
        <f>H17+SUM(H19:H25)+SUM(H28:H42)</f>
        <v>0</v>
      </c>
      <c r="I43" s="1114">
        <f>I17+SUM(I19:I25)+SUM(I28:I42)</f>
        <v>0</v>
      </c>
      <c r="J43" s="1114">
        <f>H43+I43</f>
        <v>0</v>
      </c>
      <c r="K43" s="1037"/>
      <c r="L43" s="123"/>
      <c r="M43" s="123"/>
      <c r="N43" s="123"/>
      <c r="P43" s="1161"/>
    </row>
    <row r="44" spans="1:16" s="125" customFormat="1" ht="15.75" thickTop="1">
      <c r="A44" s="1102"/>
      <c r="B44" s="1115"/>
      <c r="C44" s="1116" t="s">
        <v>1823</v>
      </c>
      <c r="D44" s="1117"/>
      <c r="E44" s="126"/>
      <c r="F44" s="126"/>
      <c r="G44" s="1118"/>
      <c r="H44" s="1118">
        <f>('A1-O&amp;M'!H21+'A2-A&amp;G'!J43)/10^6-H43</f>
        <v>0</v>
      </c>
      <c r="I44" s="1118">
        <f>('A1-O&amp;M'!H31+'A1-O&amp;M'!J35+'A1-O&amp;M'!J36+'A1-O&amp;M'!J37)/10^6-I43</f>
        <v>0</v>
      </c>
      <c r="J44" s="1118">
        <f>H44+I44</f>
        <v>0</v>
      </c>
      <c r="K44" s="1118"/>
      <c r="L44" s="127"/>
      <c r="M44" s="127"/>
      <c r="N44" s="127"/>
      <c r="P44" s="128"/>
    </row>
    <row r="45" spans="1:16" s="121" customFormat="1" ht="15.75">
      <c r="A45" s="1102"/>
      <c r="B45" s="1102"/>
      <c r="C45" s="1102"/>
      <c r="D45" s="716"/>
      <c r="E45" s="716"/>
      <c r="F45" s="1102"/>
      <c r="G45" s="1038"/>
      <c r="H45" s="1038"/>
      <c r="I45" s="1038"/>
      <c r="J45" s="1038"/>
      <c r="K45" s="1107"/>
      <c r="L45" s="123"/>
      <c r="M45" s="123"/>
      <c r="N45" s="123"/>
      <c r="P45" s="1161"/>
    </row>
    <row r="46" spans="1:16" s="121" customFormat="1" ht="15.75">
      <c r="A46" s="1102"/>
      <c r="B46" s="1103">
        <v>2</v>
      </c>
      <c r="C46" s="1119" t="s">
        <v>1824</v>
      </c>
      <c r="D46" s="716"/>
      <c r="E46" s="716"/>
      <c r="F46" s="1102"/>
      <c r="G46" s="1037"/>
      <c r="H46" s="1037"/>
      <c r="I46" s="1037"/>
      <c r="J46" s="1037"/>
      <c r="K46" s="1107"/>
      <c r="L46" s="123"/>
      <c r="M46" s="123"/>
      <c r="N46" s="123"/>
      <c r="P46" s="1161"/>
    </row>
    <row r="47" spans="1:16" s="121" customFormat="1" ht="15.75">
      <c r="A47" s="1102"/>
      <c r="B47" s="1102"/>
      <c r="C47" s="1102"/>
      <c r="D47" s="716"/>
      <c r="E47" s="716"/>
      <c r="F47" s="1102"/>
      <c r="G47" s="1037"/>
      <c r="H47" s="1696" t="s">
        <v>1931</v>
      </c>
      <c r="I47" s="1697"/>
      <c r="J47" s="1697"/>
      <c r="K47" s="1698"/>
      <c r="L47" s="858"/>
      <c r="M47" s="123"/>
      <c r="N47" s="123"/>
      <c r="P47" s="1161"/>
    </row>
    <row r="48" spans="1:16" s="121" customFormat="1" ht="15.75">
      <c r="A48" s="1102"/>
      <c r="B48" s="1103"/>
      <c r="C48" s="1102"/>
      <c r="D48" s="716"/>
      <c r="E48" s="716"/>
      <c r="F48" s="1102"/>
      <c r="G48" s="1037"/>
      <c r="H48" s="878" t="s">
        <v>1825</v>
      </c>
      <c r="I48" s="878" t="s">
        <v>329</v>
      </c>
      <c r="J48" s="878" t="s">
        <v>1825</v>
      </c>
      <c r="K48" s="878" t="s">
        <v>202</v>
      </c>
      <c r="L48" s="123"/>
      <c r="M48" s="1161"/>
      <c r="N48" s="1161"/>
      <c r="O48" s="123"/>
      <c r="P48" s="1161"/>
    </row>
    <row r="49" spans="1:16" s="121" customFormat="1" ht="15.75">
      <c r="A49" s="1102"/>
      <c r="B49" s="1120"/>
      <c r="C49" s="1102"/>
      <c r="D49" s="716"/>
      <c r="E49" s="716"/>
      <c r="F49" s="1120"/>
      <c r="G49" s="1121"/>
      <c r="H49" s="1122" t="s">
        <v>331</v>
      </c>
      <c r="I49" s="1122" t="s">
        <v>332</v>
      </c>
      <c r="J49" s="1122" t="s">
        <v>333</v>
      </c>
      <c r="K49" s="1122" t="s">
        <v>334</v>
      </c>
      <c r="L49" s="124"/>
      <c r="M49" s="129"/>
      <c r="N49" s="129"/>
      <c r="O49" s="129"/>
      <c r="P49" s="129"/>
    </row>
    <row r="50" spans="1:16" s="121" customFormat="1" ht="15.75">
      <c r="A50" s="1102"/>
      <c r="B50" s="1102"/>
      <c r="C50" s="1102"/>
      <c r="D50" s="1106"/>
      <c r="E50" s="716"/>
      <c r="F50" s="1102"/>
      <c r="G50" s="66"/>
      <c r="H50" s="66"/>
      <c r="I50" s="66"/>
      <c r="J50" s="66"/>
      <c r="K50" s="66"/>
    </row>
    <row r="51" spans="1:16" s="121" customFormat="1" ht="15">
      <c r="A51" s="1102" t="s">
        <v>731</v>
      </c>
      <c r="B51" s="1102"/>
      <c r="C51" s="716" t="s">
        <v>1826</v>
      </c>
      <c r="D51" s="716"/>
      <c r="E51" s="716"/>
      <c r="F51" s="1102"/>
      <c r="G51" s="66"/>
      <c r="H51" s="66"/>
      <c r="I51" s="66"/>
      <c r="J51" s="66"/>
      <c r="K51" s="66"/>
    </row>
    <row r="52" spans="1:16" s="121" customFormat="1" ht="15">
      <c r="A52" s="1102" t="s">
        <v>733</v>
      </c>
      <c r="B52" s="1102"/>
      <c r="C52" s="1109" t="s">
        <v>1827</v>
      </c>
      <c r="D52" s="716"/>
      <c r="E52" s="716"/>
      <c r="F52" s="1102"/>
      <c r="G52" s="66"/>
      <c r="H52" s="1038">
        <f>'WP-AR-Cap Assets'!P29</f>
        <v>0</v>
      </c>
      <c r="I52" s="1038">
        <v>0</v>
      </c>
      <c r="J52" s="1038">
        <f>H52-I52</f>
        <v>0</v>
      </c>
      <c r="K52" s="1038">
        <v>0</v>
      </c>
    </row>
    <row r="53" spans="1:16" s="121" customFormat="1" ht="15">
      <c r="A53" s="1102" t="s">
        <v>735</v>
      </c>
      <c r="B53" s="1102"/>
      <c r="C53" s="1109" t="s">
        <v>1828</v>
      </c>
      <c r="D53" s="716"/>
      <c r="E53" s="716"/>
      <c r="F53" s="1102"/>
      <c r="G53" s="66"/>
      <c r="H53" s="1123">
        <f>'WP-AR-Cap Assets'!P41</f>
        <v>0</v>
      </c>
      <c r="I53" s="1123">
        <f>'WP-AR-Cap Assets'!P52</f>
        <v>0</v>
      </c>
      <c r="J53" s="1123">
        <f>H53-I53</f>
        <v>0</v>
      </c>
      <c r="K53" s="1123">
        <f>'WP-AR-IS'!G30</f>
        <v>0</v>
      </c>
    </row>
    <row r="54" spans="1:16" s="121" customFormat="1" ht="15">
      <c r="A54" s="1102" t="s">
        <v>737</v>
      </c>
      <c r="B54" s="1102"/>
      <c r="C54" s="1109" t="s">
        <v>1829</v>
      </c>
      <c r="D54" s="716"/>
      <c r="E54" s="716"/>
      <c r="F54" s="1102"/>
      <c r="G54" s="66"/>
      <c r="H54" s="1038">
        <f>SUM(H52:H53)</f>
        <v>0</v>
      </c>
      <c r="I54" s="1038">
        <f>SUM(I52:I53)</f>
        <v>0</v>
      </c>
      <c r="J54" s="1038">
        <f t="shared" ref="J54:K54" si="2">SUM(J52:J53)</f>
        <v>0</v>
      </c>
      <c r="K54" s="1038">
        <f t="shared" si="2"/>
        <v>0</v>
      </c>
    </row>
    <row r="55" spans="1:16" s="121" customFormat="1" ht="15">
      <c r="A55" s="1102" t="s">
        <v>739</v>
      </c>
      <c r="B55" s="1102"/>
      <c r="C55" s="1109" t="s">
        <v>1830</v>
      </c>
      <c r="D55" s="716"/>
      <c r="E55" s="716"/>
      <c r="F55" s="1102"/>
      <c r="G55" s="66"/>
      <c r="H55" s="1038">
        <f>-'WP-AR-Cap Assets'!P23</f>
        <v>0</v>
      </c>
      <c r="I55" s="1038">
        <v>0</v>
      </c>
      <c r="J55" s="1038">
        <f>H55-I55</f>
        <v>0</v>
      </c>
      <c r="K55" s="1038">
        <v>0</v>
      </c>
    </row>
    <row r="56" spans="1:16" s="121" customFormat="1" ht="15">
      <c r="A56" s="1102" t="s">
        <v>739</v>
      </c>
      <c r="B56" s="1102"/>
      <c r="C56" s="1109" t="s">
        <v>1831</v>
      </c>
      <c r="D56" s="716"/>
      <c r="E56" s="716"/>
      <c r="F56" s="1102"/>
      <c r="G56" s="66"/>
      <c r="H56" s="1038">
        <f>-'WP-AR-Cap Assets'!P25</f>
        <v>0</v>
      </c>
      <c r="I56" s="1038">
        <v>0</v>
      </c>
      <c r="J56" s="1038">
        <f>H56-I56</f>
        <v>0</v>
      </c>
      <c r="K56" s="1038">
        <v>0</v>
      </c>
    </row>
    <row r="57" spans="1:16" s="121" customFormat="1" ht="15">
      <c r="A57" s="1102" t="s">
        <v>741</v>
      </c>
      <c r="B57" s="1102"/>
      <c r="C57" s="1109" t="s">
        <v>1832</v>
      </c>
      <c r="D57" s="716"/>
      <c r="E57" s="716"/>
      <c r="F57" s="1102"/>
      <c r="G57" s="66"/>
      <c r="H57" s="1038">
        <f>-'WP-AR-Cap Assets'!P24-'WP-AR-Cap Assets'!P37</f>
        <v>0</v>
      </c>
      <c r="I57" s="1038">
        <f>-'WP-AR-Cap Assets'!P49</f>
        <v>0</v>
      </c>
      <c r="J57" s="1038">
        <f>H57-I57</f>
        <v>0</v>
      </c>
      <c r="K57" s="1039"/>
    </row>
    <row r="58" spans="1:16" s="121" customFormat="1" ht="15">
      <c r="A58" s="1124" t="s">
        <v>126</v>
      </c>
      <c r="B58" s="1102"/>
      <c r="C58" s="1111" t="s">
        <v>126</v>
      </c>
      <c r="D58" s="1112"/>
      <c r="E58" s="1112"/>
      <c r="F58" s="1124"/>
      <c r="G58" s="66"/>
      <c r="H58" s="1125"/>
      <c r="I58" s="1125"/>
      <c r="J58" s="1125"/>
      <c r="K58" s="1125"/>
    </row>
    <row r="59" spans="1:16" s="121" customFormat="1" ht="15">
      <c r="A59" s="1102" t="s">
        <v>743</v>
      </c>
      <c r="B59" s="1102"/>
      <c r="C59" s="1109" t="s">
        <v>1833</v>
      </c>
      <c r="D59" s="716"/>
      <c r="E59" s="716"/>
      <c r="F59" s="1102"/>
      <c r="G59" s="66"/>
      <c r="H59" s="1038">
        <f>SUM(H54:H58)</f>
        <v>0</v>
      </c>
      <c r="I59" s="1038">
        <f t="shared" ref="I59:K59" si="3">SUM(I54:I58)</f>
        <v>0</v>
      </c>
      <c r="J59" s="1038">
        <f t="shared" si="3"/>
        <v>0</v>
      </c>
      <c r="K59" s="1038">
        <f t="shared" si="3"/>
        <v>0</v>
      </c>
    </row>
    <row r="60" spans="1:16" s="121" customFormat="1" ht="15">
      <c r="A60" s="1102" t="s">
        <v>745</v>
      </c>
      <c r="B60" s="1102"/>
      <c r="C60" s="1101" t="s">
        <v>1834</v>
      </c>
      <c r="D60" s="716"/>
      <c r="E60" s="716"/>
      <c r="F60" s="1102"/>
      <c r="G60" s="66"/>
      <c r="H60" s="1038"/>
      <c r="I60" s="1038"/>
      <c r="J60" s="1038"/>
      <c r="K60" s="1038"/>
    </row>
    <row r="61" spans="1:16" s="121" customFormat="1" ht="15">
      <c r="A61" s="1102" t="s">
        <v>747</v>
      </c>
      <c r="B61" s="1102"/>
      <c r="C61" s="1109" t="s">
        <v>1835</v>
      </c>
      <c r="D61" s="716"/>
      <c r="E61" s="716"/>
      <c r="F61" s="1102"/>
      <c r="G61" s="66"/>
      <c r="H61" s="1038"/>
      <c r="I61" s="1038"/>
      <c r="J61" s="1038"/>
      <c r="K61" s="1038"/>
    </row>
    <row r="62" spans="1:16" s="121" customFormat="1" ht="15">
      <c r="A62" s="1102" t="s">
        <v>749</v>
      </c>
      <c r="B62" s="1102"/>
      <c r="C62" s="1126" t="s">
        <v>200</v>
      </c>
      <c r="D62" s="716"/>
      <c r="E62" s="716"/>
      <c r="F62" s="1102"/>
      <c r="G62" s="66"/>
      <c r="H62" s="1210">
        <f>-'WP-BC (SupportA)'!S240/10^6</f>
        <v>0</v>
      </c>
      <c r="I62" s="1210">
        <f>-'WP-BC (SupportB)'!S240/10^6</f>
        <v>0</v>
      </c>
      <c r="J62" s="1210">
        <f>-H62-I62</f>
        <v>0</v>
      </c>
      <c r="K62" s="1205">
        <f>-'WP-BC'!J240/10^6</f>
        <v>0</v>
      </c>
      <c r="L62" s="1501"/>
    </row>
    <row r="63" spans="1:16" s="121" customFormat="1" ht="15">
      <c r="A63" s="1102" t="s">
        <v>751</v>
      </c>
      <c r="B63" s="1102"/>
      <c r="C63" s="1126" t="s">
        <v>362</v>
      </c>
      <c r="D63" s="716"/>
      <c r="E63" s="716"/>
      <c r="F63" s="1102"/>
      <c r="G63" s="66"/>
      <c r="H63" s="1329">
        <f>-'WP-BC (SupportA)'!S348/10^6</f>
        <v>0</v>
      </c>
      <c r="I63" s="1329">
        <f>-'WP-BC (SupportB)'!S348/10^6</f>
        <v>0</v>
      </c>
      <c r="J63" s="1329">
        <f>H63-I63</f>
        <v>0</v>
      </c>
      <c r="K63" s="1329">
        <f>-'WP-BC'!J348</f>
        <v>0</v>
      </c>
      <c r="L63" s="1501"/>
    </row>
    <row r="64" spans="1:16" s="121" customFormat="1" ht="15">
      <c r="A64" s="1102" t="s">
        <v>753</v>
      </c>
      <c r="B64" s="1102"/>
      <c r="C64" s="1126" t="s">
        <v>137</v>
      </c>
      <c r="D64" s="716"/>
      <c r="E64" s="716"/>
      <c r="F64" s="1102"/>
      <c r="G64" s="66"/>
      <c r="H64" s="1210">
        <f>SUM(H62:H63)</f>
        <v>0</v>
      </c>
      <c r="I64" s="1210">
        <f>SUM(I62:I63)</f>
        <v>0</v>
      </c>
      <c r="J64" s="1210">
        <f t="shared" ref="J64:J74" si="4">H64-I64</f>
        <v>0</v>
      </c>
      <c r="K64" s="1210">
        <f>SUM(K62:K63)</f>
        <v>0</v>
      </c>
      <c r="L64" s="1501"/>
    </row>
    <row r="65" spans="1:12" s="121" customFormat="1" ht="15">
      <c r="A65" s="1102" t="s">
        <v>755</v>
      </c>
      <c r="B65" s="1102"/>
      <c r="C65" s="1109" t="s">
        <v>1836</v>
      </c>
      <c r="D65" s="716"/>
      <c r="E65" s="716"/>
      <c r="F65" s="1102"/>
      <c r="G65" s="66"/>
      <c r="H65" s="1210"/>
      <c r="I65" s="1210"/>
      <c r="J65" s="1210"/>
      <c r="K65" s="1210"/>
      <c r="L65" s="1501"/>
    </row>
    <row r="66" spans="1:12" s="121" customFormat="1" ht="15">
      <c r="A66" s="1102" t="s">
        <v>757</v>
      </c>
      <c r="B66" s="1102"/>
      <c r="C66" s="1126" t="s">
        <v>200</v>
      </c>
      <c r="D66" s="716"/>
      <c r="E66" s="716"/>
      <c r="F66" s="1102"/>
      <c r="G66" s="66"/>
      <c r="H66" s="1038">
        <f>-SUM('WP-BC (SupportA)'!S215:S238)/10^6</f>
        <v>0</v>
      </c>
      <c r="I66" s="66">
        <f>-SUM('WP-BC (SupportB)'!S215:S239)/10^6</f>
        <v>0</v>
      </c>
      <c r="J66" s="1038">
        <f t="shared" si="4"/>
        <v>0</v>
      </c>
      <c r="K66" s="1038">
        <f>-SUM('WP-BC'!J215:J239)/10^6</f>
        <v>0</v>
      </c>
    </row>
    <row r="67" spans="1:12" s="121" customFormat="1" ht="15">
      <c r="A67" s="1102" t="s">
        <v>759</v>
      </c>
      <c r="B67" s="1102"/>
      <c r="C67" s="1126" t="s">
        <v>362</v>
      </c>
      <c r="D67" s="716"/>
      <c r="E67" s="716"/>
      <c r="F67" s="1102"/>
      <c r="G67" s="66"/>
      <c r="H67" s="1329">
        <f>-SUM('WP-BC (SupportA)'!S30:S31,'WP-BC (SupportA)'!S304:S346)/10^6</f>
        <v>0</v>
      </c>
      <c r="I67" s="1329">
        <f>-SUM('WP-BC (SupportB)'!S30:S31,'WP-BC (SupportB)'!S304:S346)/10^6</f>
        <v>0</v>
      </c>
      <c r="J67" s="1329">
        <f t="shared" si="4"/>
        <v>0</v>
      </c>
      <c r="K67" s="1329">
        <f>-SUM('WP-BC'!J30:J31,'WP-BC'!J304:J346)/10^6</f>
        <v>0</v>
      </c>
      <c r="L67" s="1501"/>
    </row>
    <row r="68" spans="1:12" s="121" customFormat="1" ht="15">
      <c r="A68" s="1102" t="s">
        <v>761</v>
      </c>
      <c r="B68" s="1102"/>
      <c r="C68" s="1126" t="s">
        <v>137</v>
      </c>
      <c r="D68" s="716"/>
      <c r="E68" s="716"/>
      <c r="F68" s="1102"/>
      <c r="G68" s="66"/>
      <c r="H68" s="1210">
        <f>SUM(H66:H67)</f>
        <v>0</v>
      </c>
      <c r="I68" s="1210">
        <f>SUM(I66:I67)</f>
        <v>0</v>
      </c>
      <c r="J68" s="1210">
        <f t="shared" si="4"/>
        <v>0</v>
      </c>
      <c r="K68" s="1210">
        <f>SUM(K66:K67)</f>
        <v>0</v>
      </c>
      <c r="L68" s="1501"/>
    </row>
    <row r="69" spans="1:12" s="121" customFormat="1" ht="15">
      <c r="A69" s="1102" t="s">
        <v>763</v>
      </c>
      <c r="B69" s="1102"/>
      <c r="C69" s="1109" t="s">
        <v>1837</v>
      </c>
      <c r="D69" s="716"/>
      <c r="E69" s="716"/>
      <c r="F69" s="1102"/>
      <c r="G69" s="66"/>
      <c r="H69" s="1210"/>
      <c r="I69" s="1210"/>
      <c r="J69" s="1210"/>
      <c r="K69" s="1210"/>
      <c r="L69" s="1501"/>
    </row>
    <row r="70" spans="1:12" s="121" customFormat="1" ht="15">
      <c r="A70" s="1102" t="s">
        <v>765</v>
      </c>
      <c r="B70" s="1102"/>
      <c r="C70" s="1126" t="s">
        <v>200</v>
      </c>
      <c r="D70" s="716"/>
      <c r="E70" s="716"/>
      <c r="F70" s="1102"/>
      <c r="G70" s="66"/>
      <c r="H70" s="1210">
        <f>-SUM('WP-BC (SupportA)'!S239,'WP-BC (SupportA)'!S196,'WP-BC (SupportA)'!S34,'WP-BF (Support)'!R63,'WP-BE (Support)'!R40)/10^6</f>
        <v>0</v>
      </c>
      <c r="I70" s="1210">
        <f>-SUM('WP-BC (SupportB)'!S239,'WP-BC (SupportB)'!S196,'WP-BC (SupportB)'!S34,'WP-BF (Support)'!R118,'WP-BE (Support)'!R79)/10^6</f>
        <v>0</v>
      </c>
      <c r="J70" s="1210">
        <f t="shared" si="4"/>
        <v>0</v>
      </c>
      <c r="K70" s="1210">
        <f>-SUM('WP-BC'!J239,'WP-BC'!J196,'WP-BC'!J34,'WP-BF'!I63,'WP-BE'!L40)/10^6</f>
        <v>0</v>
      </c>
      <c r="L70" s="1502"/>
    </row>
    <row r="71" spans="1:12" s="121" customFormat="1" ht="15">
      <c r="A71" s="1102" t="s">
        <v>767</v>
      </c>
      <c r="B71" s="1102"/>
      <c r="C71" s="1126" t="s">
        <v>362</v>
      </c>
      <c r="D71" s="716"/>
      <c r="E71" s="716"/>
      <c r="F71" s="1102"/>
      <c r="G71" s="66"/>
      <c r="H71" s="1329">
        <f>-SUM('WP-BC (SupportA)'!S348,'WP-BG (Support)'!P52,'WP-BC (SupportA)'!S30,'WP-BC (SupportA)'!S31,'WP-BC (SupportA)'!S304:S346)/10^6-H63-H67</f>
        <v>0</v>
      </c>
      <c r="I71" s="1329">
        <f>-SUM('WP-BC (SupportB)'!S348,'WP-BG (Support)'!P94,'WP-BC (SupportB)'!S30,'WP-BC (SupportB)'!S31,'WP-BC (SupportB)'!S304:S346)/10^6-I63-I67</f>
        <v>0</v>
      </c>
      <c r="J71" s="1329">
        <f t="shared" si="4"/>
        <v>0</v>
      </c>
      <c r="K71" s="1329">
        <f>-SUM('WP-BC'!J348,'WP-BG'!H51,'WP-BC'!J30,'WP-BC'!J31,'WP-BC'!J304:J346)/10^6-K63-K67</f>
        <v>0</v>
      </c>
      <c r="L71" s="1502"/>
    </row>
    <row r="72" spans="1:12" s="121" customFormat="1" ht="15">
      <c r="A72" s="1102" t="s">
        <v>769</v>
      </c>
      <c r="B72" s="1102"/>
      <c r="C72" s="1126" t="s">
        <v>137</v>
      </c>
      <c r="D72" s="716"/>
      <c r="E72" s="716"/>
      <c r="F72" s="1102"/>
      <c r="G72" s="66"/>
      <c r="H72" s="1210">
        <f>SUM(H70:H71)</f>
        <v>0</v>
      </c>
      <c r="I72" s="1210">
        <f>SUM(I70:I71)</f>
        <v>0</v>
      </c>
      <c r="J72" s="1210">
        <f t="shared" si="4"/>
        <v>0</v>
      </c>
      <c r="K72" s="1210">
        <f>SUM(K70:K71)</f>
        <v>0</v>
      </c>
      <c r="L72" s="1501"/>
    </row>
    <row r="73" spans="1:12" s="121" customFormat="1" ht="15">
      <c r="A73" s="1102" t="s">
        <v>771</v>
      </c>
      <c r="B73" s="1102"/>
      <c r="C73" s="1109"/>
      <c r="D73" s="716"/>
      <c r="E73" s="716"/>
      <c r="F73" s="1102"/>
      <c r="G73" s="66"/>
      <c r="H73" s="1210"/>
      <c r="I73" s="1210"/>
      <c r="J73" s="1210"/>
      <c r="K73" s="1210"/>
      <c r="L73" s="1501"/>
    </row>
    <row r="74" spans="1:12" s="121" customFormat="1" ht="15.75" thickBot="1">
      <c r="A74" s="1102" t="s">
        <v>773</v>
      </c>
      <c r="B74" s="1102"/>
      <c r="C74" s="716" t="s">
        <v>1838</v>
      </c>
      <c r="D74" s="716"/>
      <c r="E74" s="716"/>
      <c r="F74" s="1102"/>
      <c r="G74" s="66"/>
      <c r="H74" s="1504">
        <f>H59+H64+H68+H72</f>
        <v>0</v>
      </c>
      <c r="I74" s="1504">
        <f>I59+I64+I68+I72</f>
        <v>0</v>
      </c>
      <c r="J74" s="1504">
        <f t="shared" si="4"/>
        <v>0</v>
      </c>
      <c r="K74" s="1504">
        <f>K59+K64+K68+K72</f>
        <v>0</v>
      </c>
      <c r="L74" s="1502"/>
    </row>
    <row r="75" spans="1:12" s="121" customFormat="1" ht="15.75" thickTop="1">
      <c r="A75" s="1102" t="s">
        <v>775</v>
      </c>
      <c r="B75" s="1102"/>
      <c r="C75" s="716" t="s">
        <v>1839</v>
      </c>
      <c r="D75" s="716"/>
      <c r="E75" s="716"/>
      <c r="F75" s="1102"/>
      <c r="G75" s="66"/>
      <c r="H75" s="1210"/>
      <c r="I75" s="1210"/>
      <c r="J75" s="1210"/>
      <c r="K75" s="1210"/>
      <c r="L75" s="1501"/>
    </row>
    <row r="76" spans="1:12" s="121" customFormat="1" ht="15">
      <c r="A76" s="1102" t="s">
        <v>777</v>
      </c>
      <c r="B76" s="1102"/>
      <c r="C76" s="1109" t="s">
        <v>1223</v>
      </c>
      <c r="D76" s="716"/>
      <c r="E76" s="716"/>
      <c r="F76" s="1102"/>
      <c r="G76" s="66"/>
      <c r="H76" s="1210">
        <f>SUM('WP-BC (SupportA)'!S35:S52,'WP-BC (SupportA)'!S105,'WP-BC (SupportA)'!S167)/10^6</f>
        <v>0</v>
      </c>
      <c r="I76" s="1210">
        <f>SUM('WP-BC (SupportB)'!S35:S52,'WP-BC (SupportB)'!S105,'WP-BC (SupportB)'!S167)/10^6</f>
        <v>0</v>
      </c>
      <c r="J76" s="1210">
        <f>H76-I76</f>
        <v>0</v>
      </c>
      <c r="K76" s="1210">
        <f>SUM('WP-BC'!J35:J52,'WP-BC'!J105,'WP-BC'!J167)/10^6</f>
        <v>0</v>
      </c>
      <c r="L76" s="1501"/>
    </row>
    <row r="77" spans="1:12" s="121" customFormat="1" ht="15">
      <c r="A77" s="1102" t="s">
        <v>779</v>
      </c>
      <c r="B77" s="1102"/>
      <c r="C77" s="1109" t="s">
        <v>200</v>
      </c>
      <c r="D77" s="716"/>
      <c r="E77" s="716"/>
      <c r="F77" s="1102"/>
      <c r="G77" s="66"/>
      <c r="H77" s="1210">
        <f>H62+H66+H70+SUM('WP-BC (SupportA)'!S18:S24,'WP-BC (SupportA)'!S32:S34,'WP-BC (SupportA)'!S243)/10^6</f>
        <v>0</v>
      </c>
      <c r="I77" s="1210">
        <f>I62+I66+I70+SUM('WP-BC (SupportB)'!S18:S24,'WP-BC (SupportB)'!S32:S34,'WP-BC (SupportB)'!S243)/10^6</f>
        <v>0</v>
      </c>
      <c r="J77" s="1210">
        <f>H77-I77</f>
        <v>0</v>
      </c>
      <c r="K77" s="1210">
        <f>K62+K66+K70+SUM('WP-BC'!J18:J24,'WP-BC'!J32:J34,'WP-BC'!J243)/10^6</f>
        <v>0</v>
      </c>
      <c r="L77" s="1502"/>
    </row>
    <row r="78" spans="1:12" s="121" customFormat="1" ht="15">
      <c r="A78" s="1102" t="s">
        <v>781</v>
      </c>
      <c r="B78" s="1102"/>
      <c r="C78" s="1109" t="s">
        <v>362</v>
      </c>
      <c r="D78" s="716"/>
      <c r="E78" s="716"/>
      <c r="F78" s="1102"/>
      <c r="G78" s="66"/>
      <c r="H78" s="1205">
        <f>H63+H67+H71+SUM('WP-BC (SupportA)'!S25:S31,'WP-BC (SupportA)'!S354)/10^6</f>
        <v>0</v>
      </c>
      <c r="I78" s="1205">
        <f>I63+I67+I71+SUM('WP-BC (SupportB)'!S25:S31,'WP-BC (SupportB)'!S354)/10^6</f>
        <v>0</v>
      </c>
      <c r="J78" s="1210">
        <f>H78-I78</f>
        <v>0</v>
      </c>
      <c r="K78" s="1210">
        <f>K63+K67+K71+SUM('WP-BC'!J25:J31,'WP-BC'!J354)/10^6</f>
        <v>0</v>
      </c>
      <c r="L78" s="1502"/>
    </row>
    <row r="79" spans="1:12" s="121" customFormat="1" ht="15.75" thickBot="1">
      <c r="A79" s="1102" t="s">
        <v>783</v>
      </c>
      <c r="B79" s="1102"/>
      <c r="C79" s="1109" t="s">
        <v>137</v>
      </c>
      <c r="D79" s="716"/>
      <c r="E79" s="716"/>
      <c r="F79" s="1102"/>
      <c r="G79" s="66"/>
      <c r="H79" s="1505">
        <f t="shared" ref="H79:K79" si="5">SUM(H76:H78)</f>
        <v>0</v>
      </c>
      <c r="I79" s="1505">
        <f t="shared" si="5"/>
        <v>0</v>
      </c>
      <c r="J79" s="1505">
        <f t="shared" si="5"/>
        <v>0</v>
      </c>
      <c r="K79" s="1505">
        <f t="shared" si="5"/>
        <v>0</v>
      </c>
      <c r="L79" s="1501"/>
    </row>
    <row r="80" spans="1:12" s="121" customFormat="1" ht="15.75" thickTop="1">
      <c r="A80" s="716"/>
      <c r="B80" s="1102"/>
      <c r="C80" s="1117" t="s">
        <v>1823</v>
      </c>
      <c r="D80" s="716"/>
      <c r="E80" s="716"/>
      <c r="F80" s="1102"/>
      <c r="G80" s="1127" t="s">
        <v>1840</v>
      </c>
      <c r="H80" s="1128">
        <f t="shared" ref="H80:K80" si="6">H74-H79</f>
        <v>0</v>
      </c>
      <c r="I80" s="1128">
        <f t="shared" si="6"/>
        <v>0</v>
      </c>
      <c r="J80" s="1128">
        <f t="shared" si="6"/>
        <v>0</v>
      </c>
      <c r="K80" s="1128">
        <f t="shared" si="6"/>
        <v>0</v>
      </c>
    </row>
    <row r="81" spans="1:11" s="121" customFormat="1" ht="15">
      <c r="A81" s="1102"/>
      <c r="B81" s="1102"/>
      <c r="C81" s="1102"/>
      <c r="D81" s="716"/>
      <c r="E81" s="716"/>
      <c r="F81" s="716"/>
      <c r="G81" s="66"/>
      <c r="H81" s="66"/>
      <c r="I81" s="66"/>
      <c r="J81" s="66"/>
      <c r="K81" s="66"/>
    </row>
    <row r="82" spans="1:11" s="121" customFormat="1" ht="15">
      <c r="A82" s="1102"/>
      <c r="B82" s="1102"/>
      <c r="C82" s="130" t="s">
        <v>370</v>
      </c>
      <c r="E82" s="716"/>
      <c r="F82" s="716"/>
      <c r="G82" s="66"/>
      <c r="H82" s="66"/>
      <c r="I82" s="66"/>
      <c r="J82" s="66"/>
      <c r="K82" s="66"/>
    </row>
    <row r="83" spans="1:11" s="121" customFormat="1" ht="15">
      <c r="A83" s="1102" t="s">
        <v>785</v>
      </c>
      <c r="B83" s="1102"/>
      <c r="C83" s="120">
        <v>1</v>
      </c>
      <c r="D83" s="121" t="s">
        <v>1841</v>
      </c>
      <c r="E83" s="716"/>
      <c r="F83" s="716"/>
      <c r="G83" s="66"/>
      <c r="H83" s="66"/>
      <c r="I83" s="66"/>
      <c r="J83" s="66"/>
      <c r="K83" s="66"/>
    </row>
    <row r="84" spans="1:11" s="121" customFormat="1" ht="15">
      <c r="A84" s="1102" t="s">
        <v>787</v>
      </c>
      <c r="B84" s="1102"/>
      <c r="C84" s="120">
        <v>2</v>
      </c>
      <c r="D84" s="121" t="s">
        <v>1842</v>
      </c>
      <c r="E84" s="716"/>
      <c r="F84" s="716"/>
      <c r="G84" s="66"/>
      <c r="H84" s="66"/>
      <c r="I84" s="66"/>
      <c r="J84" s="66"/>
      <c r="K84" s="66"/>
    </row>
    <row r="85" spans="1:11" s="121" customFormat="1" ht="15">
      <c r="A85" s="1102" t="s">
        <v>789</v>
      </c>
      <c r="B85" s="1102"/>
      <c r="C85" s="120">
        <v>3</v>
      </c>
      <c r="D85" s="121" t="s">
        <v>1843</v>
      </c>
      <c r="E85" s="716"/>
      <c r="F85" s="716"/>
      <c r="G85" s="66"/>
      <c r="H85" s="66"/>
      <c r="I85" s="66"/>
      <c r="J85" s="66"/>
      <c r="K85" s="66"/>
    </row>
    <row r="86" spans="1:11" s="121" customFormat="1" ht="15">
      <c r="A86" s="1124" t="s">
        <v>126</v>
      </c>
      <c r="B86" s="1102"/>
      <c r="C86" s="1111" t="s">
        <v>126</v>
      </c>
      <c r="D86" s="1112"/>
      <c r="E86" s="1112"/>
      <c r="F86" s="1124"/>
      <c r="G86" s="151"/>
      <c r="H86" s="151"/>
      <c r="I86" s="151"/>
      <c r="J86" s="151"/>
      <c r="K86" s="66"/>
    </row>
    <row r="87" spans="1:11" s="121" customFormat="1" ht="15">
      <c r="A87" s="1102"/>
      <c r="B87" s="1102"/>
      <c r="C87" s="1102"/>
      <c r="D87" s="716"/>
      <c r="E87" s="716"/>
      <c r="F87" s="716"/>
      <c r="G87" s="66"/>
      <c r="H87" s="66"/>
      <c r="I87" s="66"/>
      <c r="J87" s="66"/>
      <c r="K87" s="66"/>
    </row>
    <row r="88" spans="1:11" s="121" customFormat="1" ht="15.75">
      <c r="A88" s="1102"/>
      <c r="B88" s="1103">
        <v>3</v>
      </c>
      <c r="C88" s="1119" t="s">
        <v>1844</v>
      </c>
      <c r="D88" s="716"/>
      <c r="E88" s="716"/>
      <c r="F88" s="716"/>
      <c r="G88" s="66"/>
      <c r="H88" s="66"/>
      <c r="I88" s="66"/>
      <c r="J88" s="66"/>
      <c r="K88" s="66"/>
    </row>
    <row r="89" spans="1:11" s="121" customFormat="1" ht="15.75">
      <c r="A89" s="1102"/>
      <c r="B89" s="1103"/>
      <c r="C89" s="1119"/>
      <c r="D89" s="716"/>
      <c r="E89" s="716"/>
      <c r="F89" s="716"/>
      <c r="G89" s="66"/>
      <c r="H89" s="1133" t="s">
        <v>1931</v>
      </c>
      <c r="I89" s="66"/>
      <c r="J89" s="66"/>
      <c r="K89" s="66"/>
    </row>
    <row r="90" spans="1:11" s="121" customFormat="1" ht="15">
      <c r="A90" s="1102" t="s">
        <v>163</v>
      </c>
      <c r="B90" s="1102"/>
      <c r="C90" s="716" t="s">
        <v>1845</v>
      </c>
      <c r="D90" s="716"/>
      <c r="E90" s="716"/>
      <c r="F90" s="716"/>
      <c r="G90" s="66"/>
      <c r="H90" s="66"/>
      <c r="I90" s="66"/>
      <c r="J90" s="66"/>
      <c r="K90" s="66"/>
    </row>
    <row r="91" spans="1:11" s="121" customFormat="1" ht="15">
      <c r="A91" s="1102" t="s">
        <v>165</v>
      </c>
      <c r="B91" s="1102"/>
      <c r="C91" s="1109" t="s">
        <v>1846</v>
      </c>
      <c r="D91" s="716"/>
      <c r="E91" s="716"/>
      <c r="F91" s="716"/>
      <c r="G91" s="66"/>
      <c r="H91" s="66">
        <f>'WP-AR-BS'!D23</f>
        <v>0</v>
      </c>
      <c r="I91" s="66"/>
      <c r="J91" s="66"/>
      <c r="K91" s="66"/>
    </row>
    <row r="92" spans="1:11" s="121" customFormat="1" ht="15">
      <c r="A92" s="1102" t="s">
        <v>168</v>
      </c>
      <c r="B92" s="1102"/>
      <c r="C92" s="716" t="s">
        <v>1847</v>
      </c>
      <c r="D92" s="716"/>
      <c r="E92" s="716"/>
      <c r="F92" s="716"/>
      <c r="G92" s="66"/>
      <c r="H92" s="1205">
        <f>'WP-CA'!$T$31/10^6</f>
        <v>0</v>
      </c>
      <c r="I92" s="66"/>
      <c r="J92" s="66"/>
      <c r="K92" s="66"/>
    </row>
    <row r="93" spans="1:11" s="125" customFormat="1" ht="15">
      <c r="A93" s="1102" t="s">
        <v>171</v>
      </c>
      <c r="B93" s="1115"/>
      <c r="C93" s="1117" t="s">
        <v>1823</v>
      </c>
      <c r="D93" s="1117"/>
      <c r="E93" s="1117"/>
      <c r="F93" s="1117"/>
      <c r="G93" s="1130"/>
      <c r="H93" s="1130">
        <f>H91-H92</f>
        <v>0</v>
      </c>
      <c r="I93" s="1506"/>
      <c r="J93" s="1130"/>
      <c r="K93" s="1130"/>
    </row>
    <row r="94" spans="1:11" s="121" customFormat="1" ht="15">
      <c r="A94" s="1102"/>
      <c r="B94" s="1102"/>
      <c r="C94" s="1102"/>
      <c r="D94" s="716"/>
      <c r="E94" s="716"/>
      <c r="F94" s="716"/>
      <c r="G94" s="66"/>
      <c r="H94" s="66"/>
      <c r="I94" s="66"/>
      <c r="J94" s="66"/>
      <c r="K94" s="66"/>
    </row>
    <row r="95" spans="1:11" s="121" customFormat="1" ht="15.75">
      <c r="A95" s="1102"/>
      <c r="B95" s="1103">
        <v>4</v>
      </c>
      <c r="C95" s="1119" t="s">
        <v>1622</v>
      </c>
      <c r="D95" s="716"/>
      <c r="E95" s="716"/>
      <c r="F95" s="716"/>
      <c r="G95" s="66"/>
      <c r="H95" s="66"/>
      <c r="I95" s="66"/>
      <c r="J95" s="66"/>
      <c r="K95" s="66"/>
    </row>
    <row r="96" spans="1:11" s="121" customFormat="1" ht="15.75">
      <c r="A96" s="1102"/>
      <c r="B96" s="1103"/>
      <c r="C96" s="1119"/>
      <c r="D96" s="716"/>
      <c r="E96" s="716"/>
      <c r="F96" s="716"/>
      <c r="G96" s="66"/>
      <c r="H96" s="1696" t="s">
        <v>1931</v>
      </c>
      <c r="I96" s="1698"/>
      <c r="J96" s="66"/>
      <c r="K96" s="66"/>
    </row>
    <row r="97" spans="1:11" s="121" customFormat="1" ht="15">
      <c r="A97" s="1102"/>
      <c r="B97" s="1102"/>
      <c r="C97" s="1102"/>
      <c r="D97" s="716"/>
      <c r="E97" s="716"/>
      <c r="F97" s="716"/>
      <c r="G97" s="66"/>
      <c r="H97" s="1131" t="s">
        <v>1848</v>
      </c>
      <c r="I97" s="1131" t="s">
        <v>1601</v>
      </c>
      <c r="J97" s="66"/>
      <c r="K97" s="66"/>
    </row>
    <row r="98" spans="1:11" s="121" customFormat="1" ht="15">
      <c r="A98" s="1102" t="s">
        <v>817</v>
      </c>
      <c r="B98" s="1102"/>
      <c r="C98" s="716" t="s">
        <v>1845</v>
      </c>
      <c r="D98" s="716"/>
      <c r="E98" s="716"/>
      <c r="F98" s="716"/>
      <c r="G98" s="66"/>
      <c r="H98" s="66"/>
      <c r="I98" s="66"/>
      <c r="J98" s="66"/>
      <c r="K98" s="66"/>
    </row>
    <row r="99" spans="1:11" s="121" customFormat="1" ht="15">
      <c r="A99" s="1102" t="s">
        <v>819</v>
      </c>
      <c r="B99" s="1102"/>
      <c r="C99" s="1109" t="s">
        <v>1849</v>
      </c>
      <c r="D99" s="716"/>
      <c r="E99" s="716"/>
      <c r="F99" s="716"/>
      <c r="G99" s="66"/>
      <c r="H99" s="66">
        <f>'WP-AR-BS'!D100</f>
        <v>0</v>
      </c>
      <c r="I99" s="66"/>
      <c r="J99" s="66"/>
      <c r="K99" s="66"/>
    </row>
    <row r="100" spans="1:11" s="121" customFormat="1" ht="15">
      <c r="A100" s="1102" t="s">
        <v>1850</v>
      </c>
      <c r="B100" s="1102"/>
      <c r="C100" s="1109" t="s">
        <v>1851</v>
      </c>
      <c r="D100" s="716"/>
      <c r="E100" s="716"/>
      <c r="F100" s="716"/>
      <c r="G100" s="66"/>
      <c r="H100" s="66">
        <f>'WP-AR-BS'!D83</f>
        <v>0</v>
      </c>
      <c r="I100" s="66"/>
      <c r="J100" s="66"/>
      <c r="K100" s="66"/>
    </row>
    <row r="101" spans="1:11" s="121" customFormat="1" ht="15">
      <c r="A101" s="1102" t="s">
        <v>1852</v>
      </c>
      <c r="B101" s="1102"/>
      <c r="C101" s="1109" t="s">
        <v>1853</v>
      </c>
      <c r="D101" s="716"/>
      <c r="E101" s="716"/>
      <c r="F101" s="716"/>
      <c r="G101" s="66"/>
      <c r="H101" s="1205">
        <f>('WP-DB'!$Q$34+'WP-DB'!$Q$37)/10^6</f>
        <v>0</v>
      </c>
      <c r="I101" s="66"/>
      <c r="J101" s="66"/>
      <c r="K101" s="66"/>
    </row>
    <row r="102" spans="1:11" s="121" customFormat="1" ht="15">
      <c r="A102" s="1102" t="s">
        <v>1854</v>
      </c>
      <c r="B102" s="1102"/>
      <c r="C102" s="1109" t="s">
        <v>137</v>
      </c>
      <c r="D102" s="716"/>
      <c r="E102" s="716"/>
      <c r="F102" s="716"/>
      <c r="G102" s="66"/>
      <c r="H102" s="1214">
        <f>H99+H100-H101</f>
        <v>0</v>
      </c>
      <c r="I102" s="1132">
        <f>'WP-AR-BS'!D131</f>
        <v>0</v>
      </c>
      <c r="J102" s="66"/>
      <c r="K102" s="66"/>
    </row>
    <row r="103" spans="1:11" s="121" customFormat="1" ht="15">
      <c r="A103" s="1102" t="s">
        <v>1855</v>
      </c>
      <c r="B103" s="1102"/>
      <c r="C103" s="716" t="s">
        <v>1856</v>
      </c>
      <c r="D103" s="716"/>
      <c r="E103" s="716"/>
      <c r="F103" s="716"/>
      <c r="G103" s="66"/>
      <c r="H103" s="1214">
        <f>'WP-DB'!Q32/10^6</f>
        <v>0</v>
      </c>
      <c r="I103" s="1132">
        <f>'WP-DB'!E42/10^6</f>
        <v>0</v>
      </c>
      <c r="J103" s="66"/>
      <c r="K103" s="66"/>
    </row>
    <row r="104" spans="1:11" s="125" customFormat="1" ht="15">
      <c r="A104" s="1102" t="s">
        <v>1857</v>
      </c>
      <c r="B104" s="1115"/>
      <c r="C104" s="1117" t="s">
        <v>1823</v>
      </c>
      <c r="D104" s="1117"/>
      <c r="E104" s="1117"/>
      <c r="F104" s="1117"/>
      <c r="G104" s="1130"/>
      <c r="H104" s="1130">
        <f>H102-H103</f>
        <v>0</v>
      </c>
      <c r="I104" s="1130">
        <f>I102-I103</f>
        <v>0</v>
      </c>
      <c r="J104" s="66"/>
      <c r="K104" s="66"/>
    </row>
    <row r="105" spans="1:11" s="125" customFormat="1" ht="15">
      <c r="A105" s="1102"/>
      <c r="B105" s="1115"/>
      <c r="C105" s="130" t="s">
        <v>370</v>
      </c>
      <c r="G105" s="131"/>
      <c r="H105" s="131"/>
      <c r="I105" s="1130"/>
      <c r="J105" s="66"/>
      <c r="K105" s="66"/>
    </row>
    <row r="106" spans="1:11" s="121" customFormat="1" ht="15">
      <c r="A106" s="1102" t="s">
        <v>1858</v>
      </c>
      <c r="B106" s="1102"/>
      <c r="C106" s="120">
        <v>4</v>
      </c>
      <c r="D106" s="121" t="s">
        <v>1859</v>
      </c>
      <c r="G106" s="68"/>
      <c r="H106" s="68"/>
      <c r="I106" s="66"/>
      <c r="J106" s="66"/>
      <c r="K106" s="66"/>
    </row>
    <row r="107" spans="1:11" s="121" customFormat="1" ht="15">
      <c r="A107" s="1102"/>
      <c r="B107" s="1102"/>
      <c r="C107" s="120"/>
      <c r="G107" s="68"/>
      <c r="H107" s="68"/>
      <c r="I107" s="66"/>
      <c r="J107" s="66"/>
      <c r="K107" s="66"/>
    </row>
    <row r="108" spans="1:11" s="121" customFormat="1" ht="15.75">
      <c r="A108" s="1102"/>
      <c r="B108" s="1103">
        <v>5</v>
      </c>
      <c r="C108" s="1119" t="s">
        <v>1860</v>
      </c>
      <c r="D108" s="716"/>
      <c r="E108" s="716"/>
      <c r="F108" s="716"/>
      <c r="G108" s="66"/>
      <c r="H108" s="66"/>
      <c r="I108" s="66"/>
      <c r="J108" s="66"/>
      <c r="K108" s="66"/>
    </row>
    <row r="109" spans="1:11" s="121" customFormat="1" ht="15.75">
      <c r="A109" s="1102"/>
      <c r="B109" s="1102"/>
      <c r="C109" s="1102"/>
      <c r="D109" s="716"/>
      <c r="E109" s="716"/>
      <c r="F109" s="716"/>
      <c r="G109" s="66"/>
      <c r="H109" s="1133" t="s">
        <v>1931</v>
      </c>
      <c r="I109" s="1507"/>
      <c r="J109" s="66"/>
      <c r="K109" s="66"/>
    </row>
    <row r="110" spans="1:11" s="121" customFormat="1" ht="15">
      <c r="A110" s="1102" t="s">
        <v>237</v>
      </c>
      <c r="B110" s="1102"/>
      <c r="C110" s="716" t="s">
        <v>1845</v>
      </c>
      <c r="D110" s="716"/>
      <c r="E110" s="716"/>
      <c r="F110" s="716"/>
      <c r="G110" s="66"/>
      <c r="H110" s="66"/>
      <c r="I110" s="514"/>
      <c r="J110" s="66"/>
      <c r="K110" s="66"/>
    </row>
    <row r="111" spans="1:11" s="121" customFormat="1" ht="15">
      <c r="A111" s="1102" t="s">
        <v>240</v>
      </c>
      <c r="B111" s="1102"/>
      <c r="C111" s="1109" t="s">
        <v>1861</v>
      </c>
      <c r="D111" s="716"/>
      <c r="E111" s="716"/>
      <c r="F111" s="716"/>
      <c r="G111" s="66"/>
      <c r="H111" s="66">
        <f>'WP-AR-IS'!G45</f>
        <v>0</v>
      </c>
      <c r="I111" s="514"/>
      <c r="J111" s="66"/>
      <c r="K111" s="66"/>
    </row>
    <row r="112" spans="1:11" s="121" customFormat="1" ht="15">
      <c r="A112" s="1102" t="s">
        <v>243</v>
      </c>
      <c r="B112" s="1102"/>
      <c r="C112" s="1111"/>
      <c r="D112" s="1112"/>
      <c r="E112" s="1112"/>
      <c r="F112" s="1112"/>
      <c r="G112" s="151"/>
      <c r="H112" s="151"/>
      <c r="I112" s="514"/>
      <c r="J112" s="66"/>
      <c r="K112" s="66"/>
    </row>
    <row r="113" spans="1:11" s="121" customFormat="1" ht="15">
      <c r="A113" s="1102" t="s">
        <v>246</v>
      </c>
      <c r="B113" s="1102"/>
      <c r="C113" s="1109" t="s">
        <v>1862</v>
      </c>
      <c r="D113" s="716"/>
      <c r="E113" s="716"/>
      <c r="F113" s="716"/>
      <c r="G113" s="66"/>
      <c r="H113" s="66">
        <f>'WP-AR-IS'!G48</f>
        <v>0</v>
      </c>
      <c r="I113" s="514"/>
      <c r="J113" s="66"/>
      <c r="K113" s="66"/>
    </row>
    <row r="114" spans="1:11" s="121" customFormat="1" ht="15">
      <c r="A114" s="1102" t="s">
        <v>248</v>
      </c>
      <c r="B114" s="1102"/>
      <c r="C114" s="1109" t="s">
        <v>137</v>
      </c>
      <c r="D114" s="716"/>
      <c r="E114" s="716"/>
      <c r="F114" s="716"/>
      <c r="G114" s="66"/>
      <c r="H114" s="1132">
        <f>SUM(H111:H113)</f>
        <v>0</v>
      </c>
      <c r="I114" s="514"/>
      <c r="J114" s="66"/>
      <c r="K114" s="66"/>
    </row>
    <row r="115" spans="1:11" s="121" customFormat="1" ht="15">
      <c r="A115" s="1102" t="s">
        <v>1801</v>
      </c>
      <c r="B115" s="1102"/>
      <c r="C115" s="716" t="s">
        <v>1847</v>
      </c>
      <c r="D115" s="716"/>
      <c r="E115" s="716"/>
      <c r="F115" s="716"/>
      <c r="G115" s="66"/>
      <c r="H115" s="514"/>
      <c r="I115" s="514"/>
      <c r="J115" s="66"/>
      <c r="K115" s="66"/>
    </row>
    <row r="116" spans="1:11" s="121" customFormat="1" ht="15">
      <c r="A116" s="1102" t="s">
        <v>1863</v>
      </c>
      <c r="B116" s="1102"/>
      <c r="C116" s="1109" t="s">
        <v>1861</v>
      </c>
      <c r="D116" s="716"/>
      <c r="E116" s="716"/>
      <c r="F116" s="716"/>
      <c r="G116" s="66"/>
      <c r="H116" s="1205">
        <f>'WP-DB'!E17/10^6</f>
        <v>0</v>
      </c>
      <c r="I116" s="514"/>
      <c r="J116" s="66"/>
      <c r="K116" s="66"/>
    </row>
    <row r="117" spans="1:11" s="121" customFormat="1" ht="15">
      <c r="A117" s="1102" t="s">
        <v>1864</v>
      </c>
      <c r="B117" s="1102"/>
      <c r="C117" s="1109" t="s">
        <v>1862</v>
      </c>
      <c r="D117" s="716"/>
      <c r="E117" s="716"/>
      <c r="F117" s="716"/>
      <c r="G117" s="66"/>
      <c r="H117" s="1205">
        <f>('WP-DB'!E18+'WP-DB'!E20)/10^6</f>
        <v>0</v>
      </c>
      <c r="I117" s="514"/>
      <c r="J117" s="66"/>
      <c r="K117" s="66"/>
    </row>
    <row r="118" spans="1:11" s="121" customFormat="1" ht="15">
      <c r="A118" s="1102" t="s">
        <v>1865</v>
      </c>
      <c r="B118" s="1102"/>
      <c r="C118" s="1109" t="s">
        <v>137</v>
      </c>
      <c r="D118" s="716"/>
      <c r="E118" s="716"/>
      <c r="F118" s="716"/>
      <c r="G118" s="66"/>
      <c r="H118" s="1132">
        <f>'WP-DB'!E23/10^6</f>
        <v>0</v>
      </c>
      <c r="I118" s="514"/>
      <c r="J118" s="66"/>
      <c r="K118" s="66"/>
    </row>
    <row r="119" spans="1:11" s="125" customFormat="1" ht="15">
      <c r="A119" s="1102" t="s">
        <v>1866</v>
      </c>
      <c r="B119" s="1115"/>
      <c r="C119" s="1117" t="s">
        <v>1823</v>
      </c>
      <c r="D119" s="1117"/>
      <c r="E119" s="1117"/>
      <c r="F119" s="1117"/>
      <c r="G119" s="1130"/>
      <c r="H119" s="1130">
        <f>H114-H118</f>
        <v>0</v>
      </c>
      <c r="I119" s="1134"/>
      <c r="J119" s="1130"/>
      <c r="K119" s="1130"/>
    </row>
    <row r="120" spans="1:11" s="125" customFormat="1" ht="15">
      <c r="A120" s="1102"/>
      <c r="B120" s="1115"/>
      <c r="C120" s="1129" t="s">
        <v>370</v>
      </c>
      <c r="D120" s="1117"/>
      <c r="E120" s="1117"/>
      <c r="F120" s="1117"/>
      <c r="G120" s="1130"/>
      <c r="H120" s="1130"/>
      <c r="I120" s="1134"/>
      <c r="J120" s="1130"/>
      <c r="K120" s="1130"/>
    </row>
    <row r="121" spans="1:11" s="121" customFormat="1" ht="15">
      <c r="A121" s="1124" t="s">
        <v>126</v>
      </c>
      <c r="B121" s="1102"/>
      <c r="C121" s="1124" t="s">
        <v>126</v>
      </c>
      <c r="D121" s="1112"/>
      <c r="E121" s="1112"/>
      <c r="F121" s="1112"/>
      <c r="G121" s="151"/>
      <c r="H121" s="151"/>
      <c r="I121" s="514"/>
      <c r="J121" s="66"/>
      <c r="K121" s="66"/>
    </row>
    <row r="122" spans="1:11" s="121" customFormat="1" ht="15">
      <c r="A122" s="1102"/>
      <c r="B122" s="1102"/>
      <c r="C122" s="1129"/>
      <c r="D122" s="716"/>
      <c r="E122" s="716"/>
      <c r="F122" s="716"/>
      <c r="G122" s="66"/>
      <c r="H122" s="66"/>
      <c r="I122" s="66"/>
      <c r="J122" s="66"/>
      <c r="K122" s="66"/>
    </row>
    <row r="123" spans="1:11" s="121" customFormat="1" ht="15">
      <c r="A123" s="1102"/>
      <c r="B123" s="1102"/>
      <c r="C123" s="1102"/>
      <c r="D123" s="716"/>
      <c r="E123" s="716"/>
      <c r="F123" s="716"/>
      <c r="G123" s="66"/>
      <c r="H123" s="66"/>
      <c r="I123" s="66"/>
      <c r="J123" s="66"/>
      <c r="K123" s="66"/>
    </row>
    <row r="124" spans="1:11" s="121" customFormat="1" ht="15.75">
      <c r="A124" s="1102"/>
      <c r="B124" s="1103">
        <v>6</v>
      </c>
      <c r="C124" s="1119" t="s">
        <v>1867</v>
      </c>
      <c r="D124" s="716"/>
      <c r="E124" s="716"/>
      <c r="F124" s="716"/>
      <c r="G124" s="66"/>
      <c r="H124" s="66"/>
      <c r="I124" s="66"/>
      <c r="J124" s="66"/>
      <c r="K124" s="66"/>
    </row>
    <row r="125" spans="1:11" s="121" customFormat="1" ht="15.75">
      <c r="A125" s="1102"/>
      <c r="B125" s="1103"/>
      <c r="C125" s="1119"/>
      <c r="D125" s="716"/>
      <c r="E125" s="716"/>
      <c r="F125" s="716"/>
      <c r="G125" s="66"/>
      <c r="H125" s="1133" t="s">
        <v>1931</v>
      </c>
      <c r="I125" s="66"/>
      <c r="J125" s="66"/>
      <c r="K125" s="66"/>
    </row>
    <row r="126" spans="1:11" s="121" customFormat="1" ht="15.75">
      <c r="A126" s="1102"/>
      <c r="B126" s="1103"/>
      <c r="C126" s="1119"/>
      <c r="D126" s="716"/>
      <c r="E126" s="716"/>
      <c r="F126" s="716"/>
      <c r="G126" s="66"/>
      <c r="H126" s="1107"/>
      <c r="I126" s="66"/>
      <c r="J126" s="66"/>
      <c r="K126" s="66"/>
    </row>
    <row r="127" spans="1:11" s="121" customFormat="1" ht="15">
      <c r="A127" s="1102" t="s">
        <v>104</v>
      </c>
      <c r="B127" s="1102"/>
      <c r="C127" s="716" t="s">
        <v>1845</v>
      </c>
      <c r="D127" s="716"/>
      <c r="E127" s="716"/>
      <c r="F127" s="716"/>
      <c r="G127" s="66"/>
      <c r="H127" s="151"/>
      <c r="I127" s="66"/>
      <c r="J127" s="66"/>
      <c r="K127" s="66"/>
    </row>
    <row r="128" spans="1:11" s="121" customFormat="1" ht="15">
      <c r="A128" s="1102" t="s">
        <v>187</v>
      </c>
      <c r="B128" s="1102"/>
      <c r="C128" s="1109" t="s">
        <v>1868</v>
      </c>
      <c r="D128" s="1109"/>
      <c r="E128" s="1109"/>
      <c r="F128" s="716"/>
      <c r="G128" s="66"/>
      <c r="H128" s="151"/>
      <c r="I128" s="66"/>
      <c r="J128" s="66"/>
      <c r="K128" s="66"/>
    </row>
    <row r="129" spans="1:11" s="121" customFormat="1" ht="15">
      <c r="A129" s="1102" t="s">
        <v>189</v>
      </c>
      <c r="B129" s="1102"/>
      <c r="C129" s="1109" t="s">
        <v>1869</v>
      </c>
      <c r="D129" s="1109"/>
      <c r="E129" s="1109"/>
      <c r="F129" s="716"/>
      <c r="G129" s="66"/>
      <c r="H129" s="151"/>
      <c r="I129" s="66"/>
      <c r="J129" s="66"/>
      <c r="K129" s="66"/>
    </row>
    <row r="130" spans="1:11" s="121" customFormat="1" ht="15">
      <c r="A130" s="1102" t="s">
        <v>1230</v>
      </c>
      <c r="B130" s="1102"/>
      <c r="C130" s="1109" t="s">
        <v>1870</v>
      </c>
      <c r="D130" s="1109"/>
      <c r="E130" s="1109"/>
      <c r="F130" s="716"/>
      <c r="G130" s="66"/>
      <c r="H130" s="151"/>
      <c r="I130" s="66"/>
      <c r="J130" s="66"/>
      <c r="K130" s="66"/>
    </row>
    <row r="131" spans="1:11" s="121" customFormat="1" ht="15">
      <c r="A131" s="1124" t="s">
        <v>1231</v>
      </c>
      <c r="B131" s="1102"/>
      <c r="C131" s="1111"/>
      <c r="D131" s="1111"/>
      <c r="E131" s="1111"/>
      <c r="F131" s="1112"/>
      <c r="G131" s="151"/>
      <c r="H131" s="258"/>
      <c r="I131" s="66"/>
      <c r="J131" s="66"/>
      <c r="K131" s="66"/>
    </row>
    <row r="132" spans="1:11" s="121" customFormat="1" ht="15">
      <c r="A132" s="1124" t="s">
        <v>1232</v>
      </c>
      <c r="B132" s="1102"/>
      <c r="C132" s="1111"/>
      <c r="D132" s="1111"/>
      <c r="E132" s="1111"/>
      <c r="F132" s="151"/>
      <c r="G132" s="151"/>
      <c r="H132" s="1112"/>
      <c r="I132" s="66"/>
      <c r="J132" s="66"/>
      <c r="K132" s="66"/>
    </row>
    <row r="133" spans="1:11" s="121" customFormat="1" ht="15">
      <c r="A133" s="1124" t="s">
        <v>1233</v>
      </c>
      <c r="B133" s="1102"/>
      <c r="C133" s="1111"/>
      <c r="D133" s="1111"/>
      <c r="E133" s="1111"/>
      <c r="F133" s="1112"/>
      <c r="G133" s="151"/>
      <c r="H133" s="258"/>
      <c r="I133" s="66"/>
      <c r="J133" s="66"/>
      <c r="K133" s="66"/>
    </row>
    <row r="134" spans="1:11" s="121" customFormat="1" ht="15">
      <c r="A134" s="1124" t="s">
        <v>1234</v>
      </c>
      <c r="B134" s="1102"/>
      <c r="C134" s="1111"/>
      <c r="D134" s="1111"/>
      <c r="E134" s="1111"/>
      <c r="F134" s="1112"/>
      <c r="G134" s="151"/>
      <c r="H134" s="258"/>
      <c r="I134" s="66"/>
      <c r="J134" s="66"/>
      <c r="K134" s="66"/>
    </row>
    <row r="135" spans="1:11" s="121" customFormat="1" ht="15">
      <c r="A135" s="1124" t="s">
        <v>1235</v>
      </c>
      <c r="B135" s="1102"/>
      <c r="C135" s="1111"/>
      <c r="D135" s="1111"/>
      <c r="E135" s="1111"/>
      <c r="F135" s="1112"/>
      <c r="G135" s="151"/>
      <c r="H135" s="258"/>
      <c r="I135" s="66"/>
      <c r="J135" s="66"/>
      <c r="K135" s="66"/>
    </row>
    <row r="136" spans="1:11" s="121" customFormat="1" ht="15">
      <c r="A136" s="1124" t="s">
        <v>1236</v>
      </c>
      <c r="B136" s="1102"/>
      <c r="C136" s="1111"/>
      <c r="D136" s="1111"/>
      <c r="E136" s="1111"/>
      <c r="F136" s="1112"/>
      <c r="G136" s="151"/>
      <c r="H136" s="258"/>
      <c r="I136" s="66"/>
      <c r="J136" s="66"/>
      <c r="K136" s="66"/>
    </row>
    <row r="137" spans="1:11" s="121" customFormat="1" ht="15">
      <c r="A137" s="1124" t="s">
        <v>1237</v>
      </c>
      <c r="B137" s="1102"/>
      <c r="C137" s="1111"/>
      <c r="D137" s="1111"/>
      <c r="E137" s="1111"/>
      <c r="F137" s="1112"/>
      <c r="G137" s="151"/>
      <c r="H137" s="258"/>
      <c r="I137" s="66"/>
      <c r="J137" s="66"/>
      <c r="K137" s="66"/>
    </row>
    <row r="138" spans="1:11" s="121" customFormat="1" ht="15">
      <c r="A138" s="1124" t="s">
        <v>126</v>
      </c>
      <c r="B138" s="1102"/>
      <c r="C138" s="1111" t="s">
        <v>126</v>
      </c>
      <c r="D138" s="1111"/>
      <c r="E138" s="1111"/>
      <c r="F138" s="151"/>
      <c r="G138" s="151"/>
      <c r="H138" s="1112"/>
      <c r="I138" s="66"/>
      <c r="J138" s="66"/>
      <c r="K138" s="66"/>
    </row>
    <row r="139" spans="1:11" s="121" customFormat="1" ht="15.75">
      <c r="A139" s="1102" t="s">
        <v>1043</v>
      </c>
      <c r="B139" s="1102"/>
      <c r="C139" s="1109" t="s">
        <v>680</v>
      </c>
      <c r="D139" s="1109"/>
      <c r="E139" s="1109"/>
      <c r="F139" s="716"/>
      <c r="G139" s="66"/>
      <c r="H139" s="65">
        <f>SUM(H128:H138)</f>
        <v>0</v>
      </c>
      <c r="I139" s="66"/>
      <c r="J139" s="66"/>
      <c r="K139" s="66"/>
    </row>
    <row r="140" spans="1:11" s="121" customFormat="1" ht="15.75">
      <c r="A140" s="1102" t="s">
        <v>1044</v>
      </c>
      <c r="B140" s="1102"/>
      <c r="C140" s="478" t="s">
        <v>1871</v>
      </c>
      <c r="D140" s="478"/>
      <c r="E140" s="1135"/>
      <c r="F140" s="716"/>
      <c r="G140" s="66"/>
      <c r="H140" s="66">
        <f>H127+H139</f>
        <v>0</v>
      </c>
      <c r="I140" s="66"/>
      <c r="J140" s="66"/>
      <c r="K140" s="66"/>
    </row>
    <row r="141" spans="1:11" s="121" customFormat="1" ht="15">
      <c r="A141" s="1102" t="s">
        <v>1045</v>
      </c>
      <c r="B141" s="1102"/>
      <c r="C141" s="1117" t="s">
        <v>1823</v>
      </c>
      <c r="D141" s="716"/>
      <c r="E141" s="716"/>
      <c r="F141" s="716"/>
      <c r="G141" s="66"/>
      <c r="H141" s="66">
        <f>H140-H127-H139</f>
        <v>0</v>
      </c>
      <c r="I141" s="66"/>
      <c r="J141" s="66"/>
      <c r="K141" s="66"/>
    </row>
    <row r="142" spans="1:11" s="121" customFormat="1" ht="15">
      <c r="A142" s="1102"/>
      <c r="B142" s="1102"/>
      <c r="C142" s="1102"/>
      <c r="D142" s="716"/>
      <c r="E142" s="716"/>
      <c r="F142" s="716"/>
      <c r="G142" s="66"/>
      <c r="H142" s="66"/>
      <c r="I142" s="66"/>
      <c r="J142" s="66"/>
      <c r="K142" s="66"/>
    </row>
    <row r="143" spans="1:11" s="121" customFormat="1" ht="15">
      <c r="A143" s="1102"/>
      <c r="B143" s="1102"/>
      <c r="C143" s="1102"/>
      <c r="D143" s="716"/>
      <c r="E143" s="716"/>
      <c r="F143" s="716"/>
      <c r="G143" s="66"/>
      <c r="H143" s="66"/>
      <c r="I143" s="66"/>
      <c r="J143" s="66"/>
      <c r="K143" s="66"/>
    </row>
    <row r="144" spans="1:11" s="121" customFormat="1" ht="15">
      <c r="A144" s="1102"/>
      <c r="B144" s="1102"/>
      <c r="C144" s="130" t="s">
        <v>370</v>
      </c>
      <c r="E144" s="716"/>
      <c r="F144" s="716"/>
      <c r="G144" s="66"/>
      <c r="H144" s="66"/>
      <c r="I144" s="66"/>
      <c r="J144" s="66"/>
      <c r="K144" s="66"/>
    </row>
    <row r="145" spans="1:11" s="121" customFormat="1" ht="15">
      <c r="A145" s="1102" t="s">
        <v>1046</v>
      </c>
      <c r="B145" s="1102"/>
      <c r="C145" s="120">
        <v>5</v>
      </c>
      <c r="D145" s="121" t="s">
        <v>1872</v>
      </c>
      <c r="E145" s="716"/>
      <c r="F145" s="716"/>
      <c r="G145" s="66"/>
      <c r="H145" s="66"/>
      <c r="I145" s="66"/>
      <c r="J145" s="66"/>
      <c r="K145" s="66"/>
    </row>
    <row r="146" spans="1:11" s="121" customFormat="1" ht="15">
      <c r="A146" s="1102" t="s">
        <v>1534</v>
      </c>
      <c r="B146" s="1102"/>
      <c r="C146" s="120">
        <v>6</v>
      </c>
      <c r="D146" s="121" t="s">
        <v>1873</v>
      </c>
      <c r="E146" s="716"/>
      <c r="F146" s="716"/>
      <c r="G146" s="66"/>
      <c r="H146" s="66"/>
      <c r="I146" s="66"/>
      <c r="J146" s="66"/>
      <c r="K146" s="66"/>
    </row>
    <row r="147" spans="1:11" ht="15">
      <c r="A147" s="1124" t="s">
        <v>126</v>
      </c>
      <c r="B147" s="1102"/>
      <c r="C147" s="1124"/>
      <c r="D147" s="1112"/>
      <c r="E147" s="1112"/>
      <c r="F147" s="1112"/>
      <c r="G147" s="151"/>
      <c r="H147" s="151"/>
      <c r="I147" s="151"/>
      <c r="J147" s="151"/>
      <c r="K147" s="66"/>
    </row>
    <row r="148" spans="1:11" ht="15">
      <c r="A148" s="1102"/>
      <c r="B148" s="1102"/>
      <c r="C148" s="1102"/>
      <c r="D148" s="716"/>
      <c r="E148" s="716"/>
      <c r="F148" s="716"/>
      <c r="G148" s="66"/>
      <c r="H148" s="66"/>
      <c r="I148" s="66"/>
      <c r="J148" s="66"/>
      <c r="K148" s="66"/>
    </row>
    <row r="149" spans="1:11" ht="15">
      <c r="A149" s="1102"/>
      <c r="B149" s="1102"/>
      <c r="C149" s="1102"/>
      <c r="D149" s="716"/>
      <c r="E149" s="716"/>
      <c r="F149" s="716"/>
      <c r="G149" s="66"/>
      <c r="H149" s="66"/>
      <c r="I149" s="66"/>
      <c r="J149" s="66"/>
      <c r="K149" s="66"/>
    </row>
    <row r="150" spans="1:11" s="121" customFormat="1" ht="15.75">
      <c r="A150" s="1102"/>
      <c r="B150" s="1103">
        <v>8</v>
      </c>
      <c r="C150" s="1119" t="s">
        <v>1874</v>
      </c>
      <c r="D150" s="716"/>
      <c r="E150" s="716"/>
      <c r="F150" s="716"/>
      <c r="G150" s="66"/>
      <c r="H150" s="66"/>
      <c r="I150" s="66"/>
      <c r="J150" s="66"/>
      <c r="K150" s="66"/>
    </row>
    <row r="151" spans="1:11" s="121" customFormat="1" ht="15.75">
      <c r="A151" s="1102"/>
      <c r="B151" s="1103"/>
      <c r="C151" s="1119"/>
      <c r="D151" s="716"/>
      <c r="E151" s="716"/>
      <c r="F151" s="716"/>
      <c r="G151" s="66"/>
      <c r="H151" s="66"/>
      <c r="I151" s="66"/>
      <c r="J151" s="66"/>
      <c r="K151" s="66"/>
    </row>
    <row r="152" spans="1:11" ht="15.75">
      <c r="A152" s="1102"/>
      <c r="B152" s="1102"/>
      <c r="C152" s="1119"/>
      <c r="D152" s="716"/>
      <c r="E152" s="716"/>
      <c r="F152" s="716"/>
      <c r="G152" s="66"/>
      <c r="H152" s="1133" t="s">
        <v>1931</v>
      </c>
      <c r="I152" s="1107"/>
      <c r="J152" s="66"/>
      <c r="K152" s="66"/>
    </row>
    <row r="153" spans="1:11" s="121" customFormat="1" ht="15">
      <c r="A153" s="1102" t="s">
        <v>1150</v>
      </c>
      <c r="B153" s="1102"/>
      <c r="C153" s="716" t="s">
        <v>1845</v>
      </c>
      <c r="D153" s="716"/>
      <c r="E153" s="716"/>
      <c r="F153" s="716"/>
      <c r="G153" s="66"/>
      <c r="H153" s="716"/>
      <c r="I153" s="1508"/>
      <c r="J153" s="66"/>
      <c r="K153" s="66"/>
    </row>
    <row r="154" spans="1:11" s="121" customFormat="1" ht="15">
      <c r="A154" s="1102" t="s">
        <v>1151</v>
      </c>
      <c r="B154" s="1102"/>
      <c r="C154" s="1109" t="s">
        <v>1875</v>
      </c>
      <c r="D154" s="716"/>
      <c r="E154" s="716"/>
      <c r="F154" s="716"/>
      <c r="G154" s="66"/>
      <c r="H154" s="151"/>
      <c r="I154" s="514"/>
      <c r="J154" s="66"/>
      <c r="K154" s="66"/>
    </row>
    <row r="155" spans="1:11" s="121" customFormat="1" ht="15">
      <c r="A155" s="1102" t="s">
        <v>1152</v>
      </c>
      <c r="B155" s="1102"/>
      <c r="C155" s="1111"/>
      <c r="D155" s="1112"/>
      <c r="E155" s="1112"/>
      <c r="F155" s="1112"/>
      <c r="G155" s="151"/>
      <c r="H155" s="258"/>
      <c r="I155" s="514"/>
      <c r="J155" s="66"/>
      <c r="K155" s="66"/>
    </row>
    <row r="156" spans="1:11" s="121" customFormat="1" ht="15">
      <c r="A156" s="1102" t="s">
        <v>1153</v>
      </c>
      <c r="B156" s="1102"/>
      <c r="C156" s="1111"/>
      <c r="D156" s="1112"/>
      <c r="E156" s="1112"/>
      <c r="F156" s="1112"/>
      <c r="G156" s="151"/>
      <c r="H156" s="1136"/>
      <c r="I156" s="514"/>
      <c r="J156" s="66"/>
      <c r="K156" s="66"/>
    </row>
    <row r="157" spans="1:11" s="121" customFormat="1" ht="15">
      <c r="A157" s="1102" t="s">
        <v>1154</v>
      </c>
      <c r="B157" s="1102"/>
      <c r="C157" s="1137" t="s">
        <v>1876</v>
      </c>
      <c r="D157" s="716"/>
      <c r="E157" s="716"/>
      <c r="F157" s="716"/>
      <c r="G157" s="66"/>
      <c r="H157" s="66">
        <f>SUM(H154:H156)</f>
        <v>0</v>
      </c>
      <c r="I157" s="514"/>
      <c r="J157" s="66"/>
      <c r="K157" s="66"/>
    </row>
    <row r="158" spans="1:11" s="121" customFormat="1" ht="15">
      <c r="A158" s="1102" t="s">
        <v>1262</v>
      </c>
      <c r="B158" s="1102"/>
      <c r="C158" s="716" t="s">
        <v>1847</v>
      </c>
      <c r="D158" s="716"/>
      <c r="E158" s="716"/>
      <c r="F158" s="716"/>
      <c r="G158" s="66"/>
      <c r="H158" s="66"/>
      <c r="I158" s="514"/>
      <c r="J158" s="66"/>
      <c r="K158" s="66"/>
    </row>
    <row r="159" spans="1:11" s="121" customFormat="1" ht="15">
      <c r="A159" s="1102" t="s">
        <v>1263</v>
      </c>
      <c r="B159" s="1102"/>
      <c r="C159" s="1109" t="s">
        <v>1000</v>
      </c>
      <c r="D159" s="716"/>
      <c r="E159" s="716"/>
      <c r="F159" s="716"/>
      <c r="G159" s="66"/>
      <c r="H159" s="1138">
        <f>'WP-AF'!H13/1000000</f>
        <v>0</v>
      </c>
      <c r="I159" s="514"/>
      <c r="J159" s="66"/>
      <c r="K159" s="66"/>
    </row>
    <row r="160" spans="1:11" s="121" customFormat="1" ht="15">
      <c r="A160" s="1102" t="s">
        <v>1264</v>
      </c>
      <c r="B160" s="1102"/>
      <c r="C160" s="1117" t="s">
        <v>1823</v>
      </c>
      <c r="D160" s="1117"/>
      <c r="E160" s="1117"/>
      <c r="F160" s="1117"/>
      <c r="G160" s="1130"/>
      <c r="H160" s="1130">
        <f>H157-H159</f>
        <v>0</v>
      </c>
      <c r="I160" s="1134"/>
      <c r="J160" s="66"/>
      <c r="K160" s="66"/>
    </row>
  </sheetData>
  <customSheetViews>
    <customSheetView guid="{B321D76C-CDE5-48BB-9CDE-80FF97D58FCF}" showPageBreaks="1" printArea="1" view="pageBreakPreview" topLeftCell="A112">
      <selection activeCell="D33" sqref="D33"/>
      <rowBreaks count="2" manualBreakCount="2">
        <brk id="38" max="16383" man="1"/>
        <brk id="76" max="14" man="1"/>
      </rowBreaks>
      <pageMargins left="0" right="0" top="0" bottom="0" header="0" footer="0"/>
      <pageSetup scale="61" orientation="landscape" r:id="rId1"/>
    </customSheetView>
    <customSheetView guid="{343BF296-013A-41F5-BDAB-AD6220EA7F78}" showPageBreaks="1" printArea="1" view="pageBreakPreview" topLeftCell="A112">
      <selection activeCell="D33" sqref="D33"/>
      <rowBreaks count="2" manualBreakCount="2">
        <brk id="38" max="16383" man="1"/>
        <brk id="76" max="14" man="1"/>
      </rowBreaks>
      <pageMargins left="0" right="0" top="0" bottom="0" header="0" footer="0"/>
      <pageSetup scale="61" orientation="landscape" r:id="rId2"/>
    </customSheetView>
  </customSheetViews>
  <mergeCells count="9">
    <mergeCell ref="H11:J11"/>
    <mergeCell ref="H96:I96"/>
    <mergeCell ref="M11:P11"/>
    <mergeCell ref="A4:K4"/>
    <mergeCell ref="A5:K5"/>
    <mergeCell ref="A6:K6"/>
    <mergeCell ref="A8:L8"/>
    <mergeCell ref="A9:L9"/>
    <mergeCell ref="H47:K47"/>
  </mergeCells>
  <pageMargins left="0.7" right="0.7" top="0.75" bottom="0.75" header="0.3" footer="0.3"/>
  <pageSetup scale="50" orientation="portrait" r:id="rId3"/>
  <rowBreaks count="2" manualBreakCount="2">
    <brk id="44" max="10" man="1"/>
    <brk id="94" max="10" man="1"/>
  </rowBreaks>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ransitionEvaluation="1" codeName="Sheet6">
    <tabColor rgb="FF0070C0"/>
    <pageSetUpPr fitToPage="1"/>
  </sheetPr>
  <dimension ref="A1:T62"/>
  <sheetViews>
    <sheetView showGridLines="0" defaultGridColor="0" view="pageBreakPreview" colorId="22" zoomScale="55" zoomScaleNormal="55" zoomScaleSheetLayoutView="55" zoomScalePageLayoutView="80" workbookViewId="0">
      <selection activeCell="G51" sqref="G51"/>
    </sheetView>
  </sheetViews>
  <sheetFormatPr defaultColWidth="13.375" defaultRowHeight="12"/>
  <cols>
    <col min="1" max="1" width="9" style="135" bestFit="1" customWidth="1"/>
    <col min="2" max="2" width="2.25" style="135" customWidth="1"/>
    <col min="3" max="3" width="8.75" style="135" customWidth="1"/>
    <col min="4" max="4" width="2.25" style="135" customWidth="1"/>
    <col min="5" max="5" width="33.25" style="135" customWidth="1"/>
    <col min="6" max="6" width="15.125" style="135" customWidth="1"/>
    <col min="7" max="7" width="16.75" style="135" customWidth="1"/>
    <col min="8" max="8" width="19.25" style="135" customWidth="1"/>
    <col min="9" max="9" width="3.5" style="135" customWidth="1"/>
    <col min="10" max="10" width="19.125" style="135" customWidth="1"/>
    <col min="11" max="11" width="2.75" style="135" customWidth="1"/>
    <col min="12" max="12" width="18.125" style="135" customWidth="1"/>
    <col min="13" max="13" width="2.5" style="135" customWidth="1"/>
    <col min="14" max="14" width="17.125" style="135" bestFit="1" customWidth="1"/>
    <col min="15" max="15" width="3.375" style="135" customWidth="1"/>
    <col min="16" max="16" width="16.625" style="135" customWidth="1"/>
    <col min="17" max="17" width="2.375" style="135" customWidth="1"/>
    <col min="18" max="16384" width="13.375" style="135"/>
  </cols>
  <sheetData>
    <row r="1" spans="1:20" s="133" customFormat="1" ht="20.25">
      <c r="A1" s="561"/>
      <c r="B1" s="44"/>
      <c r="C1" s="44"/>
      <c r="D1" s="44"/>
      <c r="E1" s="477"/>
      <c r="F1" s="44"/>
      <c r="G1" s="44"/>
      <c r="H1" s="44"/>
      <c r="I1" s="44"/>
      <c r="J1" s="44"/>
      <c r="K1" s="44"/>
      <c r="L1" s="44"/>
      <c r="M1" s="44"/>
      <c r="N1" s="44"/>
      <c r="O1" s="44"/>
      <c r="P1" s="45"/>
      <c r="Q1" s="1144"/>
      <c r="S1" s="788"/>
      <c r="T1" s="789"/>
    </row>
    <row r="2" spans="1:20" ht="18">
      <c r="B2" s="137"/>
      <c r="C2" s="137"/>
      <c r="D2" s="137"/>
      <c r="F2" s="137"/>
      <c r="G2" s="137"/>
      <c r="H2" s="137"/>
      <c r="I2" s="137"/>
      <c r="J2" s="137"/>
      <c r="K2" s="137"/>
      <c r="L2" s="137"/>
      <c r="M2" s="137"/>
      <c r="N2" s="137"/>
      <c r="O2" s="137"/>
      <c r="S2" s="788"/>
      <c r="T2" s="789"/>
    </row>
    <row r="3" spans="1:20" ht="18">
      <c r="B3" s="137"/>
      <c r="C3" s="137"/>
      <c r="D3" s="137"/>
      <c r="F3" s="137"/>
      <c r="G3" s="137"/>
      <c r="H3" s="137"/>
      <c r="I3" s="137"/>
      <c r="J3" s="137"/>
      <c r="K3" s="137"/>
      <c r="L3" s="137"/>
      <c r="M3" s="137"/>
      <c r="N3" s="137"/>
      <c r="O3" s="137"/>
      <c r="P3" s="137"/>
      <c r="Q3" s="137"/>
      <c r="S3" s="788"/>
      <c r="T3" s="789"/>
    </row>
    <row r="4" spans="1:20" ht="18">
      <c r="A4" s="1630" t="s">
        <v>87</v>
      </c>
      <c r="B4" s="1630"/>
      <c r="C4" s="1630"/>
      <c r="D4" s="1630"/>
      <c r="E4" s="1630"/>
      <c r="F4" s="1630"/>
      <c r="G4" s="1630"/>
      <c r="H4" s="1630"/>
      <c r="I4" s="1630"/>
      <c r="J4" s="1630"/>
      <c r="K4" s="1630"/>
      <c r="L4" s="1630"/>
      <c r="M4" s="1630"/>
      <c r="N4" s="1630"/>
      <c r="O4" s="1630"/>
      <c r="P4" s="1630"/>
      <c r="Q4" s="1630"/>
      <c r="S4" s="788"/>
      <c r="T4" s="789"/>
    </row>
    <row r="5" spans="1:20" ht="18">
      <c r="A5" s="1630" t="s">
        <v>88</v>
      </c>
      <c r="B5" s="1630"/>
      <c r="C5" s="1630"/>
      <c r="D5" s="1630"/>
      <c r="E5" s="1630"/>
      <c r="F5" s="1630"/>
      <c r="G5" s="1630"/>
      <c r="H5" s="1630"/>
      <c r="I5" s="1630"/>
      <c r="J5" s="1630"/>
      <c r="K5" s="1630"/>
      <c r="L5" s="1630"/>
      <c r="M5" s="1630"/>
      <c r="N5" s="1630"/>
      <c r="O5" s="1630"/>
      <c r="P5" s="1630"/>
      <c r="Q5" s="1630"/>
      <c r="S5" s="788"/>
      <c r="T5" s="789"/>
    </row>
    <row r="6" spans="1:20" ht="18">
      <c r="A6" s="1628" t="str">
        <f>SUMMARY!A7</f>
        <v>YEAR ENDING DECEMBER 31, ____</v>
      </c>
      <c r="B6" s="1628"/>
      <c r="C6" s="1628"/>
      <c r="D6" s="1628"/>
      <c r="E6" s="1628"/>
      <c r="F6" s="1628"/>
      <c r="G6" s="1628"/>
      <c r="H6" s="1628"/>
      <c r="I6" s="1628"/>
      <c r="J6" s="1628"/>
      <c r="K6" s="1628"/>
      <c r="L6" s="1628"/>
      <c r="M6" s="1628"/>
      <c r="N6" s="1628"/>
      <c r="O6" s="1628"/>
      <c r="P6" s="1628"/>
      <c r="Q6" s="1628"/>
      <c r="S6" s="788"/>
      <c r="T6" s="789"/>
    </row>
    <row r="7" spans="1:20" ht="11.85" customHeight="1">
      <c r="S7" s="788"/>
      <c r="T7" s="789"/>
    </row>
    <row r="8" spans="1:20" ht="18">
      <c r="A8" s="1630" t="s">
        <v>1895</v>
      </c>
      <c r="B8" s="1630"/>
      <c r="C8" s="1630"/>
      <c r="D8" s="1630"/>
      <c r="E8" s="1630"/>
      <c r="F8" s="1630"/>
      <c r="G8" s="1630"/>
      <c r="H8" s="1630"/>
      <c r="I8" s="1630"/>
      <c r="J8" s="1630"/>
      <c r="K8" s="1630"/>
      <c r="L8" s="1630"/>
      <c r="M8" s="1630"/>
      <c r="N8" s="1630"/>
      <c r="O8" s="1630"/>
      <c r="P8" s="1630"/>
      <c r="Q8" s="1630"/>
      <c r="S8" s="788"/>
      <c r="T8" s="789"/>
    </row>
    <row r="9" spans="1:20" ht="18">
      <c r="A9" s="1630" t="s">
        <v>197</v>
      </c>
      <c r="B9" s="1630"/>
      <c r="C9" s="1630"/>
      <c r="D9" s="1630"/>
      <c r="E9" s="1630"/>
      <c r="F9" s="1630"/>
      <c r="G9" s="1630"/>
      <c r="H9" s="1630"/>
      <c r="I9" s="1630"/>
      <c r="J9" s="1630"/>
      <c r="K9" s="1630"/>
      <c r="L9" s="1630"/>
      <c r="M9" s="1630"/>
      <c r="N9" s="1630"/>
      <c r="O9" s="1630"/>
      <c r="P9" s="1630"/>
      <c r="Q9" s="1630"/>
    </row>
    <row r="10" spans="1:20" ht="18">
      <c r="A10" s="44"/>
      <c r="B10" s="44"/>
      <c r="C10" s="44"/>
      <c r="D10" s="44"/>
      <c r="E10" s="44"/>
      <c r="F10" s="44"/>
      <c r="G10" s="44"/>
      <c r="H10" s="44"/>
      <c r="I10" s="44"/>
      <c r="J10" s="44"/>
      <c r="K10" s="44"/>
      <c r="L10" s="44"/>
      <c r="M10" s="44"/>
      <c r="N10" s="44"/>
      <c r="O10" s="44"/>
      <c r="P10" s="44"/>
      <c r="Q10" s="137"/>
    </row>
    <row r="11" spans="1:20" ht="18">
      <c r="A11" s="44"/>
      <c r="B11" s="44"/>
      <c r="C11" s="44"/>
      <c r="D11" s="44"/>
      <c r="E11" s="44"/>
      <c r="F11" s="44"/>
      <c r="G11" s="44"/>
      <c r="H11" s="44"/>
      <c r="I11" s="44"/>
      <c r="J11" s="44"/>
      <c r="K11" s="44"/>
      <c r="L11" s="44"/>
      <c r="M11" s="44"/>
      <c r="N11" s="44"/>
      <c r="O11" s="44"/>
      <c r="P11" s="44"/>
      <c r="Q11" s="137"/>
    </row>
    <row r="12" spans="1:20" s="319" customFormat="1" ht="15.75">
      <c r="N12" s="1144"/>
      <c r="O12" s="1144"/>
      <c r="P12" s="1144" t="s">
        <v>137</v>
      </c>
    </row>
    <row r="13" spans="1:20" s="319" customFormat="1" ht="15.75">
      <c r="N13" s="1144" t="s">
        <v>198</v>
      </c>
      <c r="O13" s="1144"/>
      <c r="P13" s="1144" t="s">
        <v>199</v>
      </c>
    </row>
    <row r="14" spans="1:20" s="44" customFormat="1" ht="15.75">
      <c r="C14" s="1144" t="s">
        <v>133</v>
      </c>
      <c r="L14" s="1144" t="s">
        <v>200</v>
      </c>
      <c r="N14" s="1144" t="s">
        <v>201</v>
      </c>
      <c r="P14" s="1144" t="s">
        <v>202</v>
      </c>
    </row>
    <row r="15" spans="1:20" s="44" customFormat="1" ht="15.75">
      <c r="A15" s="1160" t="s">
        <v>90</v>
      </c>
      <c r="C15" s="1160" t="s">
        <v>134</v>
      </c>
      <c r="E15" s="204" t="s">
        <v>135</v>
      </c>
      <c r="G15" s="1160" t="s">
        <v>136</v>
      </c>
      <c r="H15" s="1160" t="s">
        <v>200</v>
      </c>
      <c r="J15" s="1160" t="s">
        <v>198</v>
      </c>
      <c r="L15" s="1160" t="s">
        <v>203</v>
      </c>
      <c r="N15" s="1160" t="s">
        <v>204</v>
      </c>
      <c r="P15" s="1160" t="s">
        <v>205</v>
      </c>
    </row>
    <row r="16" spans="1:20" s="44" customFormat="1" ht="15.75">
      <c r="G16" s="1144" t="s">
        <v>94</v>
      </c>
      <c r="H16" s="1144" t="s">
        <v>95</v>
      </c>
      <c r="J16" s="1144" t="s">
        <v>140</v>
      </c>
      <c r="L16" s="1144" t="s">
        <v>141</v>
      </c>
      <c r="N16" s="1144" t="s">
        <v>206</v>
      </c>
      <c r="P16" s="660" t="s">
        <v>143</v>
      </c>
      <c r="Q16" s="1144"/>
    </row>
    <row r="17" spans="1:17" s="44" customFormat="1" ht="15.75">
      <c r="H17" s="1144"/>
      <c r="J17" s="1144"/>
      <c r="L17" s="1144"/>
      <c r="N17" s="1144"/>
      <c r="P17" s="1144"/>
      <c r="Q17" s="1144"/>
    </row>
    <row r="18" spans="1:17" s="44" customFormat="1" ht="15.75">
      <c r="A18" s="77" t="s">
        <v>147</v>
      </c>
      <c r="B18" s="78"/>
      <c r="C18" s="72">
        <v>352</v>
      </c>
      <c r="D18" s="78"/>
      <c r="E18" s="78" t="s">
        <v>209</v>
      </c>
      <c r="F18" s="61"/>
      <c r="G18" s="44" t="s">
        <v>210</v>
      </c>
      <c r="H18" s="70">
        <f>'WP-BA'!K129</f>
        <v>0</v>
      </c>
      <c r="I18" s="86"/>
      <c r="J18" s="86"/>
    </row>
    <row r="19" spans="1:17" s="44" customFormat="1" ht="15.75">
      <c r="A19" s="77" t="s">
        <v>151</v>
      </c>
      <c r="B19" s="78"/>
      <c r="C19" s="72">
        <v>353</v>
      </c>
      <c r="D19" s="78"/>
      <c r="E19" s="78" t="s">
        <v>169</v>
      </c>
      <c r="G19" s="44" t="s">
        <v>210</v>
      </c>
      <c r="H19" s="70">
        <f>'WP-BA'!K141</f>
        <v>0</v>
      </c>
      <c r="I19" s="86"/>
      <c r="J19" s="86"/>
    </row>
    <row r="20" spans="1:17" s="44" customFormat="1" ht="15.75">
      <c r="A20" s="77" t="s">
        <v>154</v>
      </c>
      <c r="B20" s="78"/>
      <c r="C20" s="72">
        <v>354</v>
      </c>
      <c r="D20" s="78"/>
      <c r="E20" s="78" t="s">
        <v>211</v>
      </c>
      <c r="G20" s="44" t="s">
        <v>210</v>
      </c>
      <c r="H20" s="70">
        <f>'WP-BA'!K151</f>
        <v>0</v>
      </c>
      <c r="I20" s="86"/>
      <c r="J20" s="86"/>
    </row>
    <row r="21" spans="1:17" s="44" customFormat="1" ht="15.75">
      <c r="A21" s="77" t="s">
        <v>157</v>
      </c>
      <c r="B21" s="78"/>
      <c r="C21" s="72">
        <v>355</v>
      </c>
      <c r="D21" s="78"/>
      <c r="E21" s="78" t="s">
        <v>212</v>
      </c>
      <c r="G21" s="44" t="s">
        <v>210</v>
      </c>
      <c r="H21" s="70">
        <f>'WP-BA'!K160</f>
        <v>0</v>
      </c>
      <c r="I21" s="86"/>
      <c r="J21" s="86"/>
    </row>
    <row r="22" spans="1:17" s="44" customFormat="1" ht="15.75">
      <c r="A22" s="77" t="s">
        <v>213</v>
      </c>
      <c r="B22" s="78"/>
      <c r="C22" s="72">
        <v>356</v>
      </c>
      <c r="D22" s="78"/>
      <c r="E22" s="78" t="s">
        <v>214</v>
      </c>
      <c r="G22" s="44" t="s">
        <v>210</v>
      </c>
      <c r="H22" s="70">
        <f>'WP-BA'!K170</f>
        <v>0</v>
      </c>
      <c r="I22" s="86"/>
      <c r="J22" s="86"/>
    </row>
    <row r="23" spans="1:17" s="44" customFormat="1" ht="15.75">
      <c r="A23" s="77" t="s">
        <v>215</v>
      </c>
      <c r="B23" s="78"/>
      <c r="C23" s="72">
        <v>357</v>
      </c>
      <c r="D23" s="78"/>
      <c r="E23" s="78" t="s">
        <v>216</v>
      </c>
      <c r="G23" s="44" t="s">
        <v>210</v>
      </c>
      <c r="H23" s="70">
        <f>'WP-BA'!K177</f>
        <v>0</v>
      </c>
      <c r="I23" s="86"/>
      <c r="J23" s="86"/>
    </row>
    <row r="24" spans="1:17" s="44" customFormat="1" ht="15.75">
      <c r="A24" s="77" t="s">
        <v>217</v>
      </c>
      <c r="B24" s="78"/>
      <c r="C24" s="72">
        <v>358</v>
      </c>
      <c r="D24" s="78"/>
      <c r="E24" s="78" t="s">
        <v>218</v>
      </c>
      <c r="G24" s="44" t="s">
        <v>210</v>
      </c>
      <c r="H24" s="70">
        <f>'WP-BA'!K184</f>
        <v>0</v>
      </c>
      <c r="I24" s="86"/>
      <c r="J24" s="86"/>
    </row>
    <row r="25" spans="1:17" s="44" customFormat="1" ht="15.75">
      <c r="A25" s="77" t="s">
        <v>219</v>
      </c>
      <c r="B25" s="78"/>
      <c r="C25" s="72">
        <v>359</v>
      </c>
      <c r="D25" s="78"/>
      <c r="E25" s="78" t="s">
        <v>220</v>
      </c>
      <c r="G25" s="44" t="s">
        <v>210</v>
      </c>
      <c r="H25" s="818">
        <f>'WP-BA'!K194</f>
        <v>0</v>
      </c>
      <c r="I25" s="86"/>
      <c r="J25" s="86"/>
    </row>
    <row r="26" spans="1:17" s="44" customFormat="1" ht="15.75">
      <c r="A26" s="77" t="s">
        <v>282</v>
      </c>
      <c r="B26" s="78"/>
      <c r="C26" s="1615">
        <v>351.1</v>
      </c>
      <c r="D26" s="78"/>
      <c r="E26" s="78" t="s">
        <v>1964</v>
      </c>
      <c r="G26" s="44" t="s">
        <v>210</v>
      </c>
      <c r="H26" s="818">
        <f>'WP-BA'!K200</f>
        <v>0</v>
      </c>
      <c r="I26" s="86"/>
      <c r="J26" s="86"/>
    </row>
    <row r="27" spans="1:17" s="44" customFormat="1" ht="15.75">
      <c r="A27" s="77" t="s">
        <v>286</v>
      </c>
      <c r="B27" s="78"/>
      <c r="C27" s="1615">
        <v>351.2</v>
      </c>
      <c r="D27" s="78"/>
      <c r="E27" s="78" t="s">
        <v>1965</v>
      </c>
      <c r="G27" s="44" t="s">
        <v>210</v>
      </c>
      <c r="H27" s="818">
        <f>'WP-BA'!K206</f>
        <v>0</v>
      </c>
      <c r="I27" s="86"/>
      <c r="J27" s="86"/>
    </row>
    <row r="28" spans="1:17" s="44" customFormat="1" ht="15.75">
      <c r="A28" s="77" t="s">
        <v>290</v>
      </c>
      <c r="B28" s="78"/>
      <c r="C28" s="1615">
        <v>351.3</v>
      </c>
      <c r="D28" s="78"/>
      <c r="E28" s="78" t="s">
        <v>1966</v>
      </c>
      <c r="G28" s="44" t="s">
        <v>210</v>
      </c>
      <c r="H28" s="818">
        <f>'WP-BA'!K212</f>
        <v>0</v>
      </c>
      <c r="I28" s="86"/>
      <c r="J28" s="86"/>
    </row>
    <row r="29" spans="1:17" s="44" customFormat="1" ht="15.75">
      <c r="A29" s="81" t="s">
        <v>126</v>
      </c>
      <c r="B29" s="82"/>
      <c r="C29" s="83" t="s">
        <v>126</v>
      </c>
      <c r="D29" s="82"/>
      <c r="E29" s="82" t="s">
        <v>126</v>
      </c>
      <c r="F29" s="84"/>
      <c r="G29" s="84" t="s">
        <v>126</v>
      </c>
      <c r="H29" s="819"/>
      <c r="I29" s="86"/>
      <c r="J29" s="86"/>
    </row>
    <row r="30" spans="1:17" s="44" customFormat="1" ht="15.75">
      <c r="A30" s="43">
        <v>2</v>
      </c>
      <c r="B30" s="78"/>
      <c r="C30" s="85" t="s">
        <v>221</v>
      </c>
      <c r="D30" s="78"/>
      <c r="H30" s="718">
        <f>'WP-BA'!K216</f>
        <v>0</v>
      </c>
      <c r="I30" s="86"/>
      <c r="J30" s="86"/>
    </row>
    <row r="31" spans="1:17" s="44" customFormat="1" ht="15.75">
      <c r="A31" s="43"/>
      <c r="B31" s="78"/>
      <c r="C31" s="87"/>
      <c r="D31" s="78"/>
      <c r="H31" s="86"/>
      <c r="I31" s="86"/>
      <c r="J31" s="86"/>
    </row>
    <row r="32" spans="1:17" s="44" customFormat="1" ht="15.75">
      <c r="A32" s="77" t="s">
        <v>163</v>
      </c>
      <c r="B32" s="78"/>
      <c r="C32" s="72">
        <v>390</v>
      </c>
      <c r="D32" s="78"/>
      <c r="E32" s="78" t="s">
        <v>209</v>
      </c>
      <c r="G32" s="44" t="s">
        <v>210</v>
      </c>
      <c r="H32" s="31"/>
      <c r="I32" s="79"/>
      <c r="J32" s="815">
        <f>'WP-BA'!K24</f>
        <v>0</v>
      </c>
    </row>
    <row r="33" spans="1:17" s="44" customFormat="1" ht="15.75">
      <c r="A33" s="77" t="s">
        <v>165</v>
      </c>
      <c r="B33" s="78"/>
      <c r="C33" s="72">
        <v>391</v>
      </c>
      <c r="D33" s="78"/>
      <c r="E33" s="78" t="s">
        <v>222</v>
      </c>
      <c r="F33" s="88"/>
      <c r="G33" s="44" t="s">
        <v>210</v>
      </c>
      <c r="H33" s="31"/>
      <c r="I33" s="79"/>
      <c r="J33" s="815">
        <f>'WP-BA'!K42</f>
        <v>0</v>
      </c>
    </row>
    <row r="34" spans="1:17" s="44" customFormat="1" ht="15.75">
      <c r="A34" s="77" t="s">
        <v>168</v>
      </c>
      <c r="B34" s="78"/>
      <c r="C34" s="72">
        <v>392</v>
      </c>
      <c r="D34" s="78"/>
      <c r="E34" s="78" t="s">
        <v>223</v>
      </c>
      <c r="G34" s="44" t="s">
        <v>210</v>
      </c>
      <c r="H34" s="31"/>
      <c r="I34" s="79"/>
      <c r="J34" s="815">
        <f>'WP-BA'!K51</f>
        <v>0</v>
      </c>
    </row>
    <row r="35" spans="1:17" s="44" customFormat="1" ht="15.75">
      <c r="A35" s="77" t="s">
        <v>171</v>
      </c>
      <c r="B35" s="78"/>
      <c r="C35" s="72">
        <v>393</v>
      </c>
      <c r="D35" s="78"/>
      <c r="E35" s="78" t="s">
        <v>224</v>
      </c>
      <c r="G35" s="44" t="s">
        <v>210</v>
      </c>
      <c r="H35" s="31"/>
      <c r="I35" s="79"/>
      <c r="J35" s="815">
        <f>'WP-BA'!K59</f>
        <v>0</v>
      </c>
    </row>
    <row r="36" spans="1:17" s="44" customFormat="1" ht="15.75">
      <c r="A36" s="77" t="s">
        <v>174</v>
      </c>
      <c r="B36" s="78"/>
      <c r="C36" s="72">
        <v>394</v>
      </c>
      <c r="D36" s="78"/>
      <c r="E36" s="78" t="s">
        <v>225</v>
      </c>
      <c r="G36" s="44" t="s">
        <v>210</v>
      </c>
      <c r="H36" s="31"/>
      <c r="I36" s="79"/>
      <c r="J36" s="815">
        <f>'WP-BA'!K68</f>
        <v>0</v>
      </c>
    </row>
    <row r="37" spans="1:17" s="44" customFormat="1" ht="15.75">
      <c r="A37" s="77" t="s">
        <v>177</v>
      </c>
      <c r="B37" s="78"/>
      <c r="C37" s="72">
        <v>395</v>
      </c>
      <c r="D37" s="78"/>
      <c r="E37" s="78" t="s">
        <v>226</v>
      </c>
      <c r="G37" s="44" t="s">
        <v>210</v>
      </c>
      <c r="H37" s="31"/>
      <c r="I37" s="91"/>
      <c r="J37" s="815">
        <f>'WP-BA'!K77</f>
        <v>0</v>
      </c>
    </row>
    <row r="38" spans="1:17" s="44" customFormat="1" ht="15.75">
      <c r="A38" s="77" t="s">
        <v>227</v>
      </c>
      <c r="B38" s="78"/>
      <c r="C38" s="72">
        <v>396</v>
      </c>
      <c r="D38" s="78"/>
      <c r="E38" s="78" t="s">
        <v>228</v>
      </c>
      <c r="G38" s="44" t="s">
        <v>210</v>
      </c>
      <c r="H38" s="31"/>
      <c r="I38" s="79"/>
      <c r="J38" s="815">
        <f>'WP-BA'!K86</f>
        <v>0</v>
      </c>
    </row>
    <row r="39" spans="1:17" s="44" customFormat="1" ht="15.75">
      <c r="A39" s="77" t="s">
        <v>229</v>
      </c>
      <c r="B39" s="78"/>
      <c r="C39" s="72">
        <v>397</v>
      </c>
      <c r="D39" s="78"/>
      <c r="E39" s="78" t="s">
        <v>230</v>
      </c>
      <c r="G39" s="44" t="s">
        <v>210</v>
      </c>
      <c r="H39" s="31"/>
      <c r="I39" s="79"/>
      <c r="J39" s="815">
        <f>'WP-BA'!K97</f>
        <v>0</v>
      </c>
    </row>
    <row r="40" spans="1:17" s="44" customFormat="1" ht="15.75">
      <c r="A40" s="77" t="s">
        <v>231</v>
      </c>
      <c r="B40" s="78"/>
      <c r="C40" s="72">
        <v>398</v>
      </c>
      <c r="D40" s="78"/>
      <c r="E40" s="78" t="s">
        <v>232</v>
      </c>
      <c r="G40" s="44" t="s">
        <v>210</v>
      </c>
      <c r="H40" s="31"/>
      <c r="I40" s="79"/>
      <c r="J40" s="815">
        <f>'WP-BA'!K106</f>
        <v>0</v>
      </c>
    </row>
    <row r="41" spans="1:17" s="44" customFormat="1" ht="15.75">
      <c r="A41" s="77" t="s">
        <v>233</v>
      </c>
      <c r="B41" s="78"/>
      <c r="C41" s="72">
        <v>399</v>
      </c>
      <c r="D41" s="78"/>
      <c r="E41" s="78" t="s">
        <v>234</v>
      </c>
      <c r="G41" s="44" t="s">
        <v>210</v>
      </c>
      <c r="H41" s="31"/>
      <c r="I41" s="79"/>
      <c r="J41" s="820">
        <f>'WP-BA'!K113</f>
        <v>0</v>
      </c>
    </row>
    <row r="42" spans="1:17" s="44" customFormat="1" ht="15.75">
      <c r="A42" s="81" t="s">
        <v>126</v>
      </c>
      <c r="B42" s="82"/>
      <c r="C42" s="83" t="s">
        <v>126</v>
      </c>
      <c r="D42" s="82"/>
      <c r="E42" s="82" t="s">
        <v>126</v>
      </c>
      <c r="F42" s="84"/>
      <c r="G42" s="84" t="s">
        <v>126</v>
      </c>
      <c r="H42" s="31"/>
      <c r="I42" s="79"/>
      <c r="J42" s="819"/>
    </row>
    <row r="43" spans="1:17" s="44" customFormat="1" ht="15.75">
      <c r="A43" s="43">
        <v>4</v>
      </c>
      <c r="B43" s="78"/>
      <c r="C43" s="85" t="s">
        <v>235</v>
      </c>
      <c r="D43" s="87"/>
      <c r="E43" s="87"/>
      <c r="H43" s="31"/>
      <c r="I43" s="86"/>
      <c r="J43" s="718">
        <f>SUM(J32:J42)</f>
        <v>0</v>
      </c>
    </row>
    <row r="44" spans="1:17" s="44" customFormat="1" ht="15.75">
      <c r="A44" s="43"/>
      <c r="B44" s="78"/>
      <c r="C44" s="78"/>
      <c r="D44" s="78"/>
      <c r="E44" s="87"/>
      <c r="H44" s="86"/>
      <c r="I44" s="86"/>
      <c r="J44" s="86"/>
    </row>
    <row r="45" spans="1:17" s="44" customFormat="1" ht="15.75">
      <c r="A45" s="43"/>
      <c r="B45" s="78"/>
      <c r="C45" s="85" t="s">
        <v>236</v>
      </c>
      <c r="D45" s="78"/>
      <c r="H45" s="86"/>
      <c r="I45" s="86"/>
      <c r="J45" s="86"/>
    </row>
    <row r="46" spans="1:17" s="44" customFormat="1" ht="15.75">
      <c r="A46" s="77" t="s">
        <v>237</v>
      </c>
      <c r="B46" s="78"/>
      <c r="C46" s="78"/>
      <c r="D46" s="78"/>
      <c r="E46" s="89" t="s">
        <v>238</v>
      </c>
      <c r="F46" s="89"/>
      <c r="G46" s="90" t="s">
        <v>239</v>
      </c>
      <c r="H46" s="815">
        <f>'B2-Plant'!K37</f>
        <v>0</v>
      </c>
      <c r="I46" s="70"/>
      <c r="J46" s="718"/>
      <c r="K46" s="716"/>
      <c r="L46" s="716"/>
      <c r="M46" s="716"/>
      <c r="N46" s="716"/>
      <c r="O46" s="716"/>
      <c r="P46" s="716"/>
      <c r="Q46" s="716"/>
    </row>
    <row r="47" spans="1:17" s="44" customFormat="1" ht="15.75">
      <c r="A47" s="77" t="s">
        <v>240</v>
      </c>
      <c r="E47" s="89" t="s">
        <v>241</v>
      </c>
      <c r="F47" s="89"/>
      <c r="G47" s="90" t="s">
        <v>242</v>
      </c>
      <c r="H47" s="815">
        <f>'B2-Plant'!K36</f>
        <v>0</v>
      </c>
      <c r="I47" s="70"/>
      <c r="J47" s="70"/>
      <c r="K47" s="716"/>
      <c r="L47" s="716"/>
      <c r="M47" s="716"/>
      <c r="N47" s="716"/>
      <c r="O47" s="716"/>
      <c r="P47" s="716"/>
      <c r="Q47" s="716"/>
    </row>
    <row r="48" spans="1:17" s="44" customFormat="1" ht="15.75">
      <c r="A48" s="77" t="s">
        <v>243</v>
      </c>
      <c r="E48" s="89" t="s">
        <v>244</v>
      </c>
      <c r="F48" s="89"/>
      <c r="G48" s="90" t="s">
        <v>245</v>
      </c>
      <c r="H48" s="815">
        <f>'B2-Plant'!K34</f>
        <v>0</v>
      </c>
      <c r="I48" s="70"/>
      <c r="J48" s="70"/>
      <c r="K48" s="716"/>
      <c r="L48" s="716"/>
      <c r="M48" s="716"/>
      <c r="N48" s="716"/>
      <c r="O48" s="716"/>
      <c r="P48" s="716"/>
      <c r="Q48" s="716"/>
    </row>
    <row r="49" spans="1:18" s="44" customFormat="1" ht="15.75">
      <c r="A49" s="77" t="s">
        <v>246</v>
      </c>
      <c r="E49" s="89" t="s">
        <v>185</v>
      </c>
      <c r="F49" s="89"/>
      <c r="G49" s="90" t="s">
        <v>247</v>
      </c>
      <c r="H49" s="815">
        <f>'B2-Plant'!K35</f>
        <v>0</v>
      </c>
      <c r="I49" s="70"/>
      <c r="J49" s="70"/>
      <c r="K49" s="716"/>
      <c r="L49" s="716"/>
      <c r="M49" s="716"/>
      <c r="N49" s="716"/>
      <c r="O49" s="716"/>
      <c r="P49" s="716"/>
      <c r="Q49" s="716"/>
    </row>
    <row r="50" spans="1:18" s="44" customFormat="1" ht="15.75">
      <c r="A50" s="77" t="s">
        <v>248</v>
      </c>
      <c r="B50" s="78"/>
      <c r="E50" s="92" t="s">
        <v>249</v>
      </c>
      <c r="F50" s="89"/>
      <c r="G50" s="92" t="s">
        <v>250</v>
      </c>
      <c r="H50" s="423"/>
      <c r="I50" s="70"/>
      <c r="J50" s="70">
        <f>-'WP-BG'!H51</f>
        <v>0</v>
      </c>
      <c r="K50" s="716"/>
      <c r="L50" s="716"/>
      <c r="M50" s="716"/>
      <c r="N50" s="716"/>
      <c r="O50" s="716"/>
      <c r="P50" s="716"/>
      <c r="Q50" s="716"/>
    </row>
    <row r="51" spans="1:18" s="44" customFormat="1" ht="15.75">
      <c r="A51" s="77" t="s">
        <v>1801</v>
      </c>
      <c r="B51" s="78"/>
      <c r="E51" s="92" t="s">
        <v>1978</v>
      </c>
      <c r="F51" s="89"/>
      <c r="G51" s="92" t="s">
        <v>1979</v>
      </c>
      <c r="H51" s="423">
        <f>'WP-AA'!D71</f>
        <v>0</v>
      </c>
      <c r="I51" s="70"/>
      <c r="J51" s="70">
        <f>'WP-AA'!E71</f>
        <v>0</v>
      </c>
      <c r="K51" s="716"/>
      <c r="L51" s="716"/>
      <c r="M51" s="716"/>
      <c r="N51" s="716"/>
      <c r="O51" s="716"/>
      <c r="P51" s="716"/>
      <c r="Q51" s="716"/>
    </row>
    <row r="52" spans="1:18" s="44" customFormat="1" ht="15.75">
      <c r="A52" s="81" t="s">
        <v>126</v>
      </c>
      <c r="B52" s="82"/>
      <c r="C52" s="84"/>
      <c r="D52" s="84"/>
      <c r="E52" s="82" t="s">
        <v>126</v>
      </c>
      <c r="F52" s="84"/>
      <c r="G52" s="82" t="s">
        <v>126</v>
      </c>
      <c r="H52" s="151"/>
      <c r="I52" s="814"/>
      <c r="J52" s="814"/>
      <c r="K52" s="716"/>
      <c r="L52" s="716"/>
      <c r="M52" s="716"/>
      <c r="N52" s="716"/>
      <c r="O52" s="716"/>
      <c r="P52" s="716"/>
      <c r="Q52" s="716"/>
    </row>
    <row r="53" spans="1:18" s="44" customFormat="1" ht="16.5" thickBot="1">
      <c r="A53" s="43"/>
      <c r="H53" s="79"/>
      <c r="I53" s="79"/>
      <c r="J53" s="79"/>
      <c r="R53" s="827"/>
    </row>
    <row r="54" spans="1:18" s="44" customFormat="1" ht="17.25" thickTop="1" thickBot="1">
      <c r="A54" s="43">
        <v>6</v>
      </c>
      <c r="E54" s="1144" t="s">
        <v>251</v>
      </c>
      <c r="G54" s="89" t="s">
        <v>252</v>
      </c>
      <c r="H54" s="718">
        <f>SUM(H30:H52)</f>
        <v>0</v>
      </c>
      <c r="I54" s="70"/>
      <c r="J54" s="718">
        <f>SUM(J43:J53)</f>
        <v>0</v>
      </c>
      <c r="L54" s="718">
        <f>+'E1-Allocator'!F21</f>
        <v>0</v>
      </c>
      <c r="M54" s="43" t="s">
        <v>253</v>
      </c>
      <c r="N54" s="718">
        <f>J54*L54</f>
        <v>0</v>
      </c>
      <c r="O54" s="718"/>
      <c r="P54" s="719">
        <f>H54+N54</f>
        <v>0</v>
      </c>
    </row>
    <row r="55" spans="1:18" s="44" customFormat="1" ht="16.5" thickTop="1">
      <c r="H55" s="718"/>
    </row>
    <row r="56" spans="1:18" s="44" customFormat="1" ht="15.75">
      <c r="A56" s="44" t="s">
        <v>254</v>
      </c>
      <c r="H56" s="718"/>
    </row>
    <row r="57" spans="1:18" s="319" customFormat="1" ht="15.75">
      <c r="A57" s="44"/>
      <c r="B57" s="44"/>
      <c r="C57" s="43"/>
      <c r="D57" s="43"/>
      <c r="E57" s="43"/>
      <c r="F57" s="43"/>
      <c r="G57" s="44"/>
      <c r="H57" s="718"/>
      <c r="I57" s="44"/>
      <c r="J57" s="44"/>
      <c r="K57" s="44"/>
      <c r="L57" s="44"/>
      <c r="M57" s="44"/>
      <c r="N57" s="44"/>
      <c r="O57" s="44"/>
      <c r="P57" s="44"/>
    </row>
    <row r="58" spans="1:18" s="319" customFormat="1" ht="15.75">
      <c r="A58" s="44"/>
      <c r="B58" s="43"/>
      <c r="C58" s="43"/>
      <c r="D58" s="43"/>
      <c r="E58" s="43"/>
      <c r="F58" s="43"/>
      <c r="G58" s="43"/>
      <c r="H58" s="43"/>
      <c r="I58" s="44"/>
      <c r="J58" s="731"/>
      <c r="K58" s="44"/>
      <c r="L58" s="44"/>
      <c r="M58" s="44"/>
      <c r="N58" s="44"/>
      <c r="O58" s="44"/>
      <c r="P58" s="44"/>
    </row>
    <row r="59" spans="1:18" s="319" customFormat="1" ht="15.75"/>
    <row r="60" spans="1:18" ht="18">
      <c r="B60" s="137"/>
      <c r="C60" s="137"/>
      <c r="D60" s="137"/>
      <c r="E60" s="137"/>
      <c r="F60" s="137"/>
      <c r="G60" s="137"/>
      <c r="H60" s="137"/>
      <c r="I60" s="137"/>
      <c r="J60" s="137"/>
      <c r="K60" s="137"/>
      <c r="L60" s="137"/>
      <c r="M60" s="137"/>
      <c r="N60" s="137"/>
      <c r="O60" s="137"/>
      <c r="P60" s="137"/>
      <c r="Q60" s="137"/>
    </row>
    <row r="61" spans="1:18" ht="18">
      <c r="B61" s="137"/>
      <c r="C61" s="137"/>
      <c r="D61" s="137"/>
      <c r="E61" s="137"/>
      <c r="F61" s="137"/>
      <c r="G61" s="137"/>
      <c r="H61" s="137"/>
      <c r="I61" s="137"/>
      <c r="J61" s="137"/>
      <c r="K61" s="137"/>
      <c r="L61" s="137"/>
      <c r="M61" s="137"/>
      <c r="N61" s="137"/>
      <c r="O61" s="137"/>
      <c r="P61" s="137"/>
      <c r="Q61" s="137"/>
    </row>
    <row r="62" spans="1:18" ht="18">
      <c r="B62" s="137"/>
      <c r="C62" s="137"/>
      <c r="D62" s="137"/>
      <c r="E62" s="137"/>
      <c r="F62" s="137"/>
      <c r="G62" s="137"/>
      <c r="H62" s="137"/>
      <c r="I62" s="137"/>
      <c r="J62" s="137"/>
      <c r="K62" s="137"/>
      <c r="L62" s="137"/>
      <c r="M62" s="137"/>
      <c r="N62" s="137"/>
      <c r="O62" s="137"/>
      <c r="P62" s="137"/>
      <c r="Q62" s="137"/>
    </row>
  </sheetData>
  <customSheetViews>
    <customSheetView guid="{B321D76C-CDE5-48BB-9CDE-80FF97D58FCF}" colorId="22" showPageBreaks="1" showGridLines="0" fitToPage="1" printArea="1" view="pageBreakPreview" topLeftCell="G31">
      <selection activeCell="D33" sqref="D33"/>
      <colBreaks count="1" manualBreakCount="1">
        <brk id="22" max="1048575" man="1"/>
      </colBreaks>
      <pageMargins left="0" right="0" top="0" bottom="0" header="0" footer="0"/>
      <printOptions horizontalCentered="1"/>
      <pageSetup scale="63" orientation="landscape" r:id="rId1"/>
      <headerFooter alignWithMargins="0"/>
    </customSheetView>
    <customSheetView guid="{343BF296-013A-41F5-BDAB-AD6220EA7F78}" colorId="22" showPageBreaks="1" showGridLines="0" fitToPage="1" printArea="1" view="pageBreakPreview" topLeftCell="G31">
      <selection activeCell="D33" sqref="D33"/>
      <colBreaks count="1" manualBreakCount="1">
        <brk id="22" max="1048575" man="1"/>
      </colBreaks>
      <pageMargins left="0" right="0" top="0" bottom="0" header="0" footer="0"/>
      <printOptions horizontalCentered="1"/>
      <pageSetup scale="63" orientation="landscape" r:id="rId2"/>
      <headerFooter alignWithMargins="0"/>
    </customSheetView>
  </customSheetViews>
  <mergeCells count="5">
    <mergeCell ref="A4:Q4"/>
    <mergeCell ref="A5:Q5"/>
    <mergeCell ref="A9:Q9"/>
    <mergeCell ref="A6:Q6"/>
    <mergeCell ref="A8:Q8"/>
  </mergeCells>
  <printOptions horizontalCentered="1"/>
  <pageMargins left="0.25" right="0.25" top="0.25" bottom="0.25" header="0.5" footer="0.5"/>
  <pageSetup scale="55" orientation="landscape" r:id="rId3"/>
  <headerFooter alignWithMargins="0"/>
  <colBreaks count="1" manualBreakCount="1">
    <brk id="22" max="1048575" man="1"/>
  </colBreaks>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tabColor rgb="FF0070C0"/>
    <pageSetUpPr fitToPage="1"/>
  </sheetPr>
  <dimension ref="A1:W91"/>
  <sheetViews>
    <sheetView view="pageBreakPreview" zoomScale="80" zoomScaleNormal="100" zoomScaleSheetLayoutView="80" workbookViewId="0">
      <selection activeCell="N42" sqref="N42"/>
    </sheetView>
  </sheetViews>
  <sheetFormatPr defaultColWidth="9" defaultRowHeight="13.5" customHeight="1"/>
  <cols>
    <col min="1" max="1" width="1.375" style="141" customWidth="1"/>
    <col min="2" max="2" width="5" style="141" customWidth="1"/>
    <col min="3" max="3" width="1.125" style="141" customWidth="1"/>
    <col min="4" max="4" width="23.375" style="141" customWidth="1"/>
    <col min="5" max="5" width="20" style="141" customWidth="1"/>
    <col min="6" max="6" width="10.375" style="708" customWidth="1"/>
    <col min="7" max="7" width="26.375" style="141" customWidth="1"/>
    <col min="8" max="11" width="19.75" style="141" customWidth="1"/>
    <col min="12" max="12" width="1.75" style="46" customWidth="1"/>
    <col min="13" max="13" width="3.125" style="46" customWidth="1"/>
    <col min="14" max="15" width="14.375" bestFit="1" customWidth="1"/>
    <col min="16" max="16" width="15.25" bestFit="1" customWidth="1"/>
    <col min="17" max="17" width="12.75" bestFit="1" customWidth="1"/>
    <col min="18" max="18" width="4.75" customWidth="1"/>
    <col min="19" max="20" width="12.375" bestFit="1" customWidth="1"/>
    <col min="21" max="21" width="14.375" bestFit="1" customWidth="1"/>
    <col min="22" max="22" width="12.25" bestFit="1" customWidth="1"/>
    <col min="24" max="16384" width="9" style="46"/>
  </cols>
  <sheetData>
    <row r="1" spans="1:23" s="44" customFormat="1" ht="21">
      <c r="A1" s="141"/>
      <c r="B1" s="640"/>
      <c r="C1" s="141"/>
      <c r="D1" s="141"/>
      <c r="F1" s="708"/>
      <c r="G1" s="141"/>
      <c r="H1" s="141"/>
      <c r="I1" s="141"/>
      <c r="J1" s="141"/>
      <c r="K1" s="141"/>
      <c r="N1"/>
      <c r="O1"/>
      <c r="P1"/>
      <c r="Q1"/>
      <c r="R1"/>
      <c r="S1"/>
      <c r="T1"/>
      <c r="U1"/>
      <c r="V1"/>
      <c r="W1"/>
    </row>
    <row r="2" spans="1:23" ht="15.75" customHeight="1">
      <c r="L2" s="72"/>
    </row>
    <row r="3" spans="1:23" ht="15.75">
      <c r="A3" s="1635" t="s">
        <v>87</v>
      </c>
      <c r="B3" s="1635"/>
      <c r="C3" s="1635"/>
      <c r="D3" s="1635"/>
      <c r="E3" s="1635"/>
      <c r="F3" s="1635"/>
      <c r="G3" s="1635"/>
      <c r="H3" s="1635"/>
      <c r="I3" s="1635"/>
      <c r="J3" s="1635"/>
      <c r="K3" s="1635"/>
      <c r="L3" s="1635"/>
    </row>
    <row r="4" spans="1:23" ht="15.75">
      <c r="A4" s="1635" t="s">
        <v>88</v>
      </c>
      <c r="B4" s="1635"/>
      <c r="C4" s="1635"/>
      <c r="D4" s="1635"/>
      <c r="E4" s="1635"/>
      <c r="F4" s="1635"/>
      <c r="G4" s="1635"/>
      <c r="H4" s="1635"/>
      <c r="I4" s="1635"/>
      <c r="J4" s="1635"/>
      <c r="K4" s="1635"/>
      <c r="L4" s="1635"/>
    </row>
    <row r="5" spans="1:23" ht="15.75">
      <c r="A5" s="1634" t="str">
        <f>SUMMARY!A7</f>
        <v>YEAR ENDING DECEMBER 31, ____</v>
      </c>
      <c r="B5" s="1634"/>
      <c r="C5" s="1634"/>
      <c r="D5" s="1634"/>
      <c r="E5" s="1634"/>
      <c r="F5" s="1634"/>
      <c r="G5" s="1634"/>
      <c r="H5" s="1634"/>
      <c r="I5" s="1634"/>
      <c r="J5" s="1634"/>
      <c r="K5" s="1634"/>
      <c r="L5" s="1144"/>
    </row>
    <row r="6" spans="1:23" ht="12.75"/>
    <row r="7" spans="1:23" ht="15.75">
      <c r="A7" s="1635" t="s">
        <v>1896</v>
      </c>
      <c r="B7" s="1635"/>
      <c r="C7" s="1635"/>
      <c r="D7" s="1635"/>
      <c r="E7" s="1635"/>
      <c r="F7" s="1635"/>
      <c r="G7" s="1635"/>
      <c r="H7" s="1635"/>
      <c r="I7" s="1635"/>
      <c r="J7" s="1635"/>
      <c r="K7" s="1635"/>
      <c r="L7" s="1635"/>
    </row>
    <row r="8" spans="1:23" ht="15.75">
      <c r="A8" s="1635" t="s">
        <v>11</v>
      </c>
      <c r="B8" s="1635"/>
      <c r="C8" s="1635"/>
      <c r="D8" s="1635"/>
      <c r="E8" s="1635"/>
      <c r="F8" s="1635"/>
      <c r="G8" s="1635"/>
      <c r="H8" s="1635"/>
      <c r="I8" s="1635"/>
      <c r="J8" s="1635"/>
      <c r="K8" s="1635"/>
      <c r="L8" s="1635"/>
    </row>
    <row r="9" spans="1:23" ht="12.75">
      <c r="D9" s="709"/>
      <c r="E9" s="709"/>
      <c r="F9" s="693"/>
      <c r="G9" s="709"/>
      <c r="H9" s="860"/>
      <c r="I9" s="860"/>
      <c r="J9" s="860"/>
      <c r="K9" s="860"/>
    </row>
    <row r="10" spans="1:23" ht="12.75">
      <c r="D10" s="709"/>
      <c r="E10" s="709"/>
      <c r="F10" s="693"/>
      <c r="G10" s="709"/>
      <c r="H10" s="709"/>
      <c r="I10" s="709"/>
      <c r="J10" s="709"/>
      <c r="K10" s="709"/>
    </row>
    <row r="11" spans="1:23" s="141" customFormat="1" ht="18" customHeight="1">
      <c r="B11" s="44"/>
      <c r="C11" s="44"/>
      <c r="D11" s="43"/>
      <c r="E11" s="44"/>
      <c r="F11" s="72"/>
      <c r="G11" s="44"/>
      <c r="H11" s="1631" t="s">
        <v>326</v>
      </c>
      <c r="I11" s="1632"/>
      <c r="J11" s="1632"/>
      <c r="K11" s="1633"/>
      <c r="N11"/>
      <c r="O11"/>
      <c r="P11"/>
      <c r="Q11"/>
      <c r="R11"/>
      <c r="S11"/>
      <c r="T11"/>
      <c r="U11"/>
      <c r="V11"/>
      <c r="W11"/>
    </row>
    <row r="12" spans="1:23" s="141" customFormat="1" ht="18" customHeight="1">
      <c r="B12" s="44"/>
      <c r="C12" s="44"/>
      <c r="D12" s="43"/>
      <c r="E12" s="44"/>
      <c r="F12" s="72"/>
      <c r="G12" s="44"/>
      <c r="H12" s="44"/>
      <c r="I12" s="44"/>
      <c r="J12" s="44"/>
      <c r="K12" s="43"/>
      <c r="N12"/>
      <c r="O12"/>
      <c r="P12"/>
      <c r="Q12"/>
      <c r="R12"/>
      <c r="S12"/>
      <c r="T12"/>
      <c r="U12"/>
      <c r="V12"/>
      <c r="W12"/>
    </row>
    <row r="13" spans="1:23" ht="18" customHeight="1">
      <c r="A13" s="46"/>
      <c r="B13" s="1144" t="s">
        <v>327</v>
      </c>
      <c r="C13" s="44"/>
      <c r="D13" s="43"/>
      <c r="E13" s="44"/>
      <c r="F13" s="72"/>
      <c r="G13" s="44"/>
      <c r="H13" s="1144" t="s">
        <v>328</v>
      </c>
      <c r="I13" s="1144" t="s">
        <v>329</v>
      </c>
      <c r="J13" s="1144" t="s">
        <v>328</v>
      </c>
      <c r="K13" s="1144" t="s">
        <v>202</v>
      </c>
    </row>
    <row r="14" spans="1:23" ht="18" customHeight="1">
      <c r="A14" s="46"/>
      <c r="B14" s="1160" t="s">
        <v>330</v>
      </c>
      <c r="C14" s="44"/>
      <c r="D14" s="43"/>
      <c r="E14" s="44"/>
      <c r="F14" s="1160"/>
      <c r="G14" s="204"/>
      <c r="H14" s="1160" t="s">
        <v>331</v>
      </c>
      <c r="I14" s="1160" t="s">
        <v>332</v>
      </c>
      <c r="J14" s="1160" t="s">
        <v>333</v>
      </c>
      <c r="K14" s="1160" t="s">
        <v>334</v>
      </c>
    </row>
    <row r="15" spans="1:23" ht="18" customHeight="1">
      <c r="A15" s="46"/>
      <c r="B15" s="490"/>
      <c r="C15" s="44"/>
      <c r="D15" s="44"/>
      <c r="E15" s="44"/>
      <c r="F15" s="72"/>
      <c r="G15" s="44"/>
      <c r="H15" s="666" t="s">
        <v>335</v>
      </c>
      <c r="I15" s="666" t="s">
        <v>336</v>
      </c>
      <c r="J15" s="666" t="s">
        <v>337</v>
      </c>
      <c r="K15" s="666" t="s">
        <v>260</v>
      </c>
      <c r="N15" s="1209"/>
      <c r="O15" s="1209"/>
      <c r="P15" s="1209"/>
      <c r="Q15" s="1209"/>
      <c r="S15" s="1209"/>
      <c r="T15" s="1209"/>
      <c r="U15" s="1209"/>
      <c r="V15" s="1209"/>
    </row>
    <row r="16" spans="1:23" ht="18" customHeight="1">
      <c r="A16" s="46"/>
      <c r="B16" s="1342"/>
      <c r="C16" s="1343"/>
      <c r="D16" s="1343"/>
      <c r="E16" s="1343"/>
      <c r="F16" s="1344"/>
      <c r="G16" s="1590" t="s">
        <v>139</v>
      </c>
      <c r="H16" s="1345"/>
      <c r="I16" s="1345"/>
      <c r="J16" s="1345"/>
      <c r="K16" s="1343"/>
    </row>
    <row r="17" spans="2:23" s="46" customFormat="1" ht="29.25" customHeight="1">
      <c r="B17" s="1342"/>
      <c r="C17" s="1343"/>
      <c r="D17" s="569" t="s">
        <v>338</v>
      </c>
      <c r="E17" s="1343"/>
      <c r="F17" s="569" t="s">
        <v>136</v>
      </c>
      <c r="G17" s="1346" t="s">
        <v>339</v>
      </c>
      <c r="H17" s="1345"/>
      <c r="I17" s="1345"/>
      <c r="J17" s="1345"/>
      <c r="K17" s="1343"/>
      <c r="N17"/>
      <c r="O17"/>
      <c r="P17"/>
      <c r="Q17"/>
      <c r="R17"/>
      <c r="S17"/>
      <c r="T17"/>
      <c r="U17"/>
      <c r="V17"/>
      <c r="W17"/>
    </row>
    <row r="18" spans="2:23" s="46" customFormat="1" ht="18" customHeight="1">
      <c r="B18" s="1347">
        <v>1</v>
      </c>
      <c r="C18" s="1343"/>
      <c r="D18" s="1380" t="s">
        <v>340</v>
      </c>
      <c r="E18" s="1381"/>
      <c r="F18" s="1382" t="s">
        <v>341</v>
      </c>
      <c r="G18" s="1383"/>
      <c r="H18" s="1384">
        <f>SUM('WP-BC'!G35:G52)</f>
        <v>0</v>
      </c>
      <c r="I18" s="1385">
        <f>SUM('WP-BC'!H35:H52)</f>
        <v>0</v>
      </c>
      <c r="J18" s="1385">
        <f>SUM('WP-BC'!I35:I52)</f>
        <v>0</v>
      </c>
      <c r="K18" s="1386">
        <f>SUM('WP-BC'!J35:J52)</f>
        <v>0</v>
      </c>
      <c r="N18"/>
      <c r="O18"/>
      <c r="P18"/>
      <c r="Q18"/>
      <c r="R18"/>
      <c r="S18"/>
      <c r="T18"/>
      <c r="U18"/>
      <c r="V18"/>
      <c r="W18"/>
    </row>
    <row r="19" spans="2:23" s="46" customFormat="1" ht="18" customHeight="1">
      <c r="B19" s="1347">
        <f>B18+1</f>
        <v>2</v>
      </c>
      <c r="C19" s="1343"/>
      <c r="D19" s="1348" t="s">
        <v>342</v>
      </c>
      <c r="E19" s="1343"/>
      <c r="F19" s="1344" t="s">
        <v>341</v>
      </c>
      <c r="G19" s="1341" t="s">
        <v>343</v>
      </c>
      <c r="H19" s="1349">
        <f>'WP-BC'!G105</f>
        <v>0</v>
      </c>
      <c r="I19" s="1350">
        <f>'WP-BC'!H105</f>
        <v>0</v>
      </c>
      <c r="J19" s="1350">
        <f>'WP-BC'!I105</f>
        <v>0</v>
      </c>
      <c r="K19" s="1387">
        <f>'WP-BC'!J105</f>
        <v>0</v>
      </c>
      <c r="N19"/>
      <c r="O19"/>
      <c r="P19"/>
      <c r="Q19"/>
      <c r="R19"/>
      <c r="S19"/>
      <c r="T19"/>
      <c r="U19"/>
      <c r="V19"/>
      <c r="W19"/>
    </row>
    <row r="20" spans="2:23" s="710" customFormat="1" ht="18" customHeight="1">
      <c r="B20" s="1347">
        <f>B19+1</f>
        <v>3</v>
      </c>
      <c r="C20" s="1351"/>
      <c r="D20" s="1348" t="s">
        <v>344</v>
      </c>
      <c r="E20" s="1351"/>
      <c r="F20" s="1344" t="s">
        <v>341</v>
      </c>
      <c r="G20" s="1341" t="s">
        <v>345</v>
      </c>
      <c r="H20" s="1352">
        <f>'WP-BC'!G167</f>
        <v>0</v>
      </c>
      <c r="I20" s="1353">
        <f>'WP-BC'!H167</f>
        <v>0</v>
      </c>
      <c r="J20" s="1353">
        <f>'WP-BC'!I167</f>
        <v>0</v>
      </c>
      <c r="K20" s="1388">
        <f>'WP-BC'!J167</f>
        <v>0</v>
      </c>
      <c r="N20"/>
      <c r="O20"/>
      <c r="P20"/>
      <c r="Q20"/>
      <c r="R20"/>
      <c r="S20"/>
      <c r="T20"/>
      <c r="U20"/>
      <c r="V20"/>
      <c r="W20"/>
    </row>
    <row r="21" spans="2:23" s="46" customFormat="1" ht="18" customHeight="1">
      <c r="B21" s="1347">
        <f>B20+1</f>
        <v>4</v>
      </c>
      <c r="C21" s="1343"/>
      <c r="D21" s="1354"/>
      <c r="E21" s="1355"/>
      <c r="F21" s="1356"/>
      <c r="G21" s="1357"/>
      <c r="H21" s="1358">
        <f t="shared" ref="H21:K21" si="0">SUM(H18:H20)</f>
        <v>0</v>
      </c>
      <c r="I21" s="1359">
        <f t="shared" si="0"/>
        <v>0</v>
      </c>
      <c r="J21" s="1359">
        <f t="shared" si="0"/>
        <v>0</v>
      </c>
      <c r="K21" s="1389">
        <f t="shared" si="0"/>
        <v>0</v>
      </c>
      <c r="N21"/>
      <c r="O21"/>
      <c r="P21"/>
      <c r="Q21"/>
      <c r="R21"/>
      <c r="S21"/>
      <c r="T21"/>
      <c r="U21"/>
      <c r="V21"/>
      <c r="W21"/>
    </row>
    <row r="22" spans="2:23" s="46" customFormat="1" ht="18" customHeight="1">
      <c r="B22" s="1347"/>
      <c r="C22" s="1343"/>
      <c r="D22" s="1343"/>
      <c r="E22" s="1343"/>
      <c r="F22" s="1344"/>
      <c r="G22" s="1341"/>
      <c r="H22" s="1360"/>
      <c r="I22" s="1360"/>
      <c r="J22" s="1360"/>
      <c r="K22" s="1360"/>
      <c r="N22"/>
      <c r="O22"/>
      <c r="P22"/>
      <c r="Q22"/>
      <c r="R22"/>
      <c r="S22"/>
      <c r="T22"/>
      <c r="U22"/>
      <c r="V22"/>
      <c r="W22"/>
    </row>
    <row r="23" spans="2:23" s="46" customFormat="1" ht="18" customHeight="1">
      <c r="B23" s="1347"/>
      <c r="C23" s="1343"/>
      <c r="D23" s="569" t="s">
        <v>346</v>
      </c>
      <c r="E23" s="1343"/>
      <c r="F23" s="1344"/>
      <c r="G23" s="1361"/>
      <c r="H23" s="1360"/>
      <c r="I23" s="1360"/>
      <c r="J23" s="1360"/>
      <c r="K23" s="1360"/>
      <c r="N23"/>
      <c r="O23"/>
      <c r="P23"/>
      <c r="Q23"/>
      <c r="R23"/>
      <c r="S23"/>
      <c r="T23"/>
      <c r="U23"/>
      <c r="V23"/>
      <c r="W23"/>
    </row>
    <row r="24" spans="2:23" s="46" customFormat="1" ht="18" customHeight="1">
      <c r="B24" s="1347">
        <f>B21+1</f>
        <v>5</v>
      </c>
      <c r="C24" s="1343"/>
      <c r="D24" s="1380" t="s">
        <v>347</v>
      </c>
      <c r="E24" s="1381"/>
      <c r="F24" s="1382" t="s">
        <v>341</v>
      </c>
      <c r="G24" s="1390"/>
      <c r="H24" s="1384">
        <f>SUM('WP-BC'!G18:G24,'WP-BC'!G32:G34)</f>
        <v>0</v>
      </c>
      <c r="I24" s="1385">
        <f>SUM('WP-BC'!H18:H24,'WP-BC'!H32:H34)</f>
        <v>0</v>
      </c>
      <c r="J24" s="1385">
        <f>SUM('WP-BC'!I18:I24,'WP-BC'!I32:I34)</f>
        <v>0</v>
      </c>
      <c r="K24" s="1386">
        <f>SUM('WP-BC'!J18:J24,'WP-BC'!J32:J34)</f>
        <v>0</v>
      </c>
      <c r="N24"/>
      <c r="O24"/>
      <c r="P24"/>
      <c r="Q24"/>
      <c r="R24"/>
      <c r="S24"/>
      <c r="T24"/>
      <c r="U24"/>
      <c r="V24"/>
      <c r="W24"/>
    </row>
    <row r="25" spans="2:23" s="46" customFormat="1" ht="18" customHeight="1">
      <c r="B25" s="1347">
        <f>B24+1</f>
        <v>6</v>
      </c>
      <c r="C25" s="1343"/>
      <c r="D25" s="1348" t="s">
        <v>200</v>
      </c>
      <c r="E25" s="1343"/>
      <c r="F25" s="1344" t="s">
        <v>341</v>
      </c>
      <c r="G25" s="1341" t="s">
        <v>348</v>
      </c>
      <c r="H25" s="1362">
        <f>'WP-BC'!G243</f>
        <v>0</v>
      </c>
      <c r="I25" s="1363">
        <f>'WP-BC'!H243</f>
        <v>0</v>
      </c>
      <c r="J25" s="1363">
        <f>'WP-BC'!I243</f>
        <v>0</v>
      </c>
      <c r="K25" s="1391">
        <f>'WP-BC'!J243</f>
        <v>0</v>
      </c>
      <c r="N25"/>
      <c r="O25"/>
      <c r="P25"/>
      <c r="Q25"/>
      <c r="R25"/>
      <c r="S25"/>
      <c r="T25"/>
      <c r="U25"/>
      <c r="V25"/>
      <c r="W25"/>
    </row>
    <row r="26" spans="2:23" s="46" customFormat="1" ht="18" customHeight="1">
      <c r="B26" s="1347">
        <f>B25+1</f>
        <v>7</v>
      </c>
      <c r="C26" s="1343"/>
      <c r="D26" s="1348"/>
      <c r="E26" s="1343"/>
      <c r="F26" s="1344"/>
      <c r="G26" s="1341"/>
      <c r="H26" s="1349">
        <f t="shared" ref="H26:K26" si="1">H24+H25</f>
        <v>0</v>
      </c>
      <c r="I26" s="1350">
        <f t="shared" si="1"/>
        <v>0</v>
      </c>
      <c r="J26" s="1350">
        <f t="shared" si="1"/>
        <v>0</v>
      </c>
      <c r="K26" s="1387">
        <f t="shared" si="1"/>
        <v>0</v>
      </c>
      <c r="N26"/>
      <c r="O26"/>
      <c r="P26"/>
      <c r="Q26"/>
      <c r="R26"/>
      <c r="S26"/>
      <c r="T26"/>
      <c r="U26"/>
      <c r="V26"/>
      <c r="W26"/>
    </row>
    <row r="27" spans="2:23" s="46" customFormat="1" ht="18" customHeight="1">
      <c r="B27" s="1347"/>
      <c r="C27" s="1343"/>
      <c r="D27" s="1348"/>
      <c r="E27" s="1343"/>
      <c r="F27" s="1344"/>
      <c r="G27" s="1364"/>
      <c r="H27" s="1349"/>
      <c r="I27" s="1350"/>
      <c r="J27" s="1350"/>
      <c r="K27" s="1387"/>
      <c r="N27"/>
      <c r="O27"/>
      <c r="P27"/>
      <c r="Q27"/>
      <c r="R27"/>
      <c r="S27"/>
      <c r="T27"/>
      <c r="U27"/>
      <c r="V27"/>
      <c r="W27"/>
    </row>
    <row r="28" spans="2:23" s="46" customFormat="1" ht="18" customHeight="1">
      <c r="B28" s="1347">
        <f>B26+1</f>
        <v>8</v>
      </c>
      <c r="C28" s="1343"/>
      <c r="D28" s="1348" t="s">
        <v>349</v>
      </c>
      <c r="E28" s="1343"/>
      <c r="F28" s="1344" t="s">
        <v>341</v>
      </c>
      <c r="G28" s="1341"/>
      <c r="H28" s="1349">
        <f>-'WP-BC'!G240</f>
        <v>0</v>
      </c>
      <c r="I28" s="1350">
        <f>-'WP-BC'!H240</f>
        <v>0</v>
      </c>
      <c r="J28" s="1350">
        <f>-'WP-BC'!I240</f>
        <v>0</v>
      </c>
      <c r="K28" s="1387">
        <f>-'WP-BC'!J240</f>
        <v>0</v>
      </c>
      <c r="N28"/>
      <c r="O28"/>
      <c r="P28"/>
      <c r="Q28"/>
      <c r="R28"/>
      <c r="S28"/>
      <c r="T28"/>
      <c r="U28"/>
      <c r="V28"/>
      <c r="W28"/>
    </row>
    <row r="29" spans="2:23" s="46" customFormat="1" ht="18" customHeight="1">
      <c r="B29" s="1347"/>
      <c r="C29" s="1343"/>
      <c r="D29" s="1348"/>
      <c r="E29" s="1343"/>
      <c r="F29" s="1347"/>
      <c r="G29" s="1341"/>
      <c r="H29" s="1349"/>
      <c r="I29" s="1350"/>
      <c r="J29" s="1350"/>
      <c r="K29" s="1387"/>
      <c r="N29"/>
      <c r="O29"/>
      <c r="P29"/>
      <c r="Q29"/>
      <c r="R29"/>
      <c r="S29"/>
      <c r="T29"/>
      <c r="U29"/>
      <c r="V29"/>
      <c r="W29"/>
    </row>
    <row r="30" spans="2:23" s="46" customFormat="1" ht="18" customHeight="1">
      <c r="B30" s="1347">
        <f>B28+1</f>
        <v>9</v>
      </c>
      <c r="C30" s="1343"/>
      <c r="D30" s="1365" t="s">
        <v>350</v>
      </c>
      <c r="E30" s="1343"/>
      <c r="F30" s="1344" t="s">
        <v>351</v>
      </c>
      <c r="G30" s="1341"/>
      <c r="H30" s="1362">
        <f>-'WP-BB'!K$75</f>
        <v>0</v>
      </c>
      <c r="I30" s="1363">
        <f>-'WP-BB'!L$75</f>
        <v>0</v>
      </c>
      <c r="J30" s="1363">
        <f>-'WP-BB'!M$75</f>
        <v>0</v>
      </c>
      <c r="K30" s="1391">
        <f>-'WP-BB'!N$75</f>
        <v>0</v>
      </c>
      <c r="N30"/>
      <c r="O30"/>
      <c r="P30"/>
      <c r="Q30"/>
      <c r="R30"/>
      <c r="S30"/>
      <c r="T30"/>
      <c r="U30"/>
      <c r="V30"/>
      <c r="W30"/>
    </row>
    <row r="31" spans="2:23" s="46" customFormat="1" ht="18" customHeight="1">
      <c r="B31" s="1347"/>
      <c r="C31" s="1343"/>
      <c r="D31" s="1348"/>
      <c r="E31" s="1343"/>
      <c r="F31" s="1344"/>
      <c r="G31" s="1341"/>
      <c r="H31" s="1349"/>
      <c r="I31" s="1350"/>
      <c r="J31" s="1350"/>
      <c r="K31" s="1387"/>
      <c r="N31"/>
      <c r="O31"/>
      <c r="P31"/>
      <c r="Q31"/>
      <c r="R31"/>
      <c r="S31"/>
      <c r="T31"/>
      <c r="U31"/>
      <c r="V31"/>
      <c r="W31"/>
    </row>
    <row r="32" spans="2:23" s="46" customFormat="1" ht="18" customHeight="1">
      <c r="B32" s="1347"/>
      <c r="C32" s="1343"/>
      <c r="D32" s="1366" t="s">
        <v>352</v>
      </c>
      <c r="E32" s="1343"/>
      <c r="F32" s="1344"/>
      <c r="G32" s="1341"/>
      <c r="H32" s="1367"/>
      <c r="I32" s="1360"/>
      <c r="J32" s="1360"/>
      <c r="K32" s="1392"/>
      <c r="N32"/>
      <c r="O32"/>
      <c r="P32"/>
      <c r="Q32"/>
      <c r="R32"/>
      <c r="S32"/>
      <c r="T32"/>
      <c r="U32"/>
      <c r="V32"/>
      <c r="W32"/>
    </row>
    <row r="33" spans="2:23" s="46" customFormat="1" ht="18" customHeight="1">
      <c r="B33" s="1347">
        <f>B30+1</f>
        <v>10</v>
      </c>
      <c r="C33" s="1343"/>
      <c r="D33" s="1348" t="s">
        <v>353</v>
      </c>
      <c r="E33" s="1343"/>
      <c r="F33" s="1344" t="s">
        <v>341</v>
      </c>
      <c r="G33" s="1364"/>
      <c r="H33" s="1349">
        <f>-'WP-BC'!G239</f>
        <v>0</v>
      </c>
      <c r="I33" s="1350">
        <f>-'WP-BC'!H239</f>
        <v>0</v>
      </c>
      <c r="J33" s="1350">
        <f>-'WP-BC'!I239</f>
        <v>0</v>
      </c>
      <c r="K33" s="1387">
        <f>-'WP-BC'!J239</f>
        <v>0</v>
      </c>
      <c r="N33"/>
      <c r="O33"/>
      <c r="P33"/>
      <c r="Q33"/>
      <c r="R33"/>
      <c r="S33"/>
      <c r="T33"/>
      <c r="U33"/>
      <c r="V33"/>
      <c r="W33"/>
    </row>
    <row r="34" spans="2:23" s="46" customFormat="1" ht="18" customHeight="1">
      <c r="B34" s="1347">
        <f>B33+1</f>
        <v>11</v>
      </c>
      <c r="C34" s="1343"/>
      <c r="D34" s="1348" t="s">
        <v>244</v>
      </c>
      <c r="E34" s="569"/>
      <c r="F34" s="1344" t="s">
        <v>341</v>
      </c>
      <c r="G34" s="1364"/>
      <c r="H34" s="1349">
        <f>-('WP-BC'!G34+'WP-BC'!G196)</f>
        <v>0</v>
      </c>
      <c r="I34" s="1350">
        <f>-('WP-BC'!H34+'WP-BC'!H196)</f>
        <v>0</v>
      </c>
      <c r="J34" s="1350">
        <f>-('WP-BC'!I34+'WP-BC'!I196)</f>
        <v>0</v>
      </c>
      <c r="K34" s="1387">
        <f>-('WP-BC'!J34+'WP-BC'!J196)</f>
        <v>0</v>
      </c>
      <c r="N34"/>
      <c r="O34"/>
      <c r="P34"/>
      <c r="Q34"/>
      <c r="R34"/>
      <c r="S34"/>
      <c r="T34"/>
      <c r="U34"/>
      <c r="V34"/>
      <c r="W34"/>
    </row>
    <row r="35" spans="2:23" s="46" customFormat="1" ht="18" customHeight="1">
      <c r="B35" s="1347">
        <f t="shared" ref="B35:B41" si="2">B34+1</f>
        <v>12</v>
      </c>
      <c r="C35" s="1343"/>
      <c r="D35" s="1348" t="s">
        <v>354</v>
      </c>
      <c r="E35" s="1343"/>
      <c r="F35" s="1344" t="s">
        <v>355</v>
      </c>
      <c r="G35" s="1364"/>
      <c r="H35" s="1349">
        <f>-'WP-BF'!F63</f>
        <v>0</v>
      </c>
      <c r="I35" s="1350">
        <f>-'WP-BF'!H63</f>
        <v>0</v>
      </c>
      <c r="J35" s="1350">
        <f>H35-I35</f>
        <v>0</v>
      </c>
      <c r="K35" s="1387">
        <f>-'WP-BF'!L63</f>
        <v>0</v>
      </c>
      <c r="N35"/>
      <c r="O35"/>
      <c r="P35"/>
      <c r="Q35"/>
      <c r="R35"/>
      <c r="S35"/>
      <c r="T35"/>
      <c r="U35"/>
      <c r="V35"/>
      <c r="W35"/>
    </row>
    <row r="36" spans="2:23" s="46" customFormat="1" ht="18" customHeight="1">
      <c r="B36" s="1347">
        <f t="shared" si="2"/>
        <v>13</v>
      </c>
      <c r="C36" s="1343"/>
      <c r="D36" s="1348" t="s">
        <v>241</v>
      </c>
      <c r="E36" s="1343"/>
      <c r="F36" s="1344" t="s">
        <v>356</v>
      </c>
      <c r="G36" s="1364"/>
      <c r="H36" s="1349">
        <f>-'WP-BE'!F41</f>
        <v>0</v>
      </c>
      <c r="I36" s="1350">
        <f>-'WP-BE'!G41</f>
        <v>0</v>
      </c>
      <c r="J36" s="1350">
        <f>H36-I36</f>
        <v>0</v>
      </c>
      <c r="K36" s="1387">
        <f>-'WP-BE'!I41</f>
        <v>0</v>
      </c>
      <c r="M36" s="122"/>
      <c r="N36"/>
      <c r="O36"/>
      <c r="P36"/>
      <c r="Q36"/>
      <c r="R36"/>
      <c r="S36"/>
      <c r="T36"/>
      <c r="U36"/>
      <c r="V36"/>
      <c r="W36"/>
    </row>
    <row r="37" spans="2:23" s="46" customFormat="1" ht="18" customHeight="1">
      <c r="B37" s="1347">
        <f t="shared" si="2"/>
        <v>14</v>
      </c>
      <c r="C37" s="1343"/>
      <c r="D37" s="1348" t="s">
        <v>357</v>
      </c>
      <c r="E37" s="1343"/>
      <c r="F37" s="1347"/>
      <c r="G37" s="1364"/>
      <c r="H37" s="1349"/>
      <c r="I37" s="1350"/>
      <c r="J37" s="1350"/>
      <c r="K37" s="1387">
        <f>'WP-BD'!H44</f>
        <v>0</v>
      </c>
      <c r="N37"/>
      <c r="O37"/>
      <c r="P37"/>
      <c r="Q37"/>
      <c r="R37"/>
      <c r="S37"/>
      <c r="T37"/>
      <c r="U37"/>
      <c r="V37"/>
      <c r="W37"/>
    </row>
    <row r="38" spans="2:23" s="46" customFormat="1" ht="18" customHeight="1">
      <c r="B38" s="1368">
        <f t="shared" si="2"/>
        <v>15</v>
      </c>
      <c r="C38" s="1369"/>
      <c r="D38" s="1370" t="s">
        <v>126</v>
      </c>
      <c r="E38" s="1369"/>
      <c r="F38" s="1368"/>
      <c r="G38" s="1371"/>
      <c r="H38" s="1378">
        <v>0</v>
      </c>
      <c r="I38" s="1379">
        <v>0</v>
      </c>
      <c r="J38" s="1379">
        <v>0</v>
      </c>
      <c r="K38" s="1394">
        <v>0</v>
      </c>
      <c r="N38"/>
      <c r="O38"/>
      <c r="P38"/>
      <c r="Q38"/>
      <c r="R38"/>
      <c r="S38"/>
      <c r="T38"/>
      <c r="U38"/>
      <c r="V38"/>
      <c r="W38"/>
    </row>
    <row r="39" spans="2:23" s="46" customFormat="1" ht="18" customHeight="1">
      <c r="B39" s="1347">
        <f>B38+1</f>
        <v>16</v>
      </c>
      <c r="C39" s="1343"/>
      <c r="D39" s="1348" t="s">
        <v>358</v>
      </c>
      <c r="E39" s="1343"/>
      <c r="F39" s="1347"/>
      <c r="G39" s="1393"/>
      <c r="H39" s="1349">
        <f>SUM(H33:H38)</f>
        <v>0</v>
      </c>
      <c r="I39" s="1350">
        <f t="shared" ref="I39:K39" si="3">SUM(I33:I38)</f>
        <v>0</v>
      </c>
      <c r="J39" s="1350">
        <f t="shared" si="3"/>
        <v>0</v>
      </c>
      <c r="K39" s="1387">
        <f t="shared" si="3"/>
        <v>0</v>
      </c>
      <c r="N39"/>
      <c r="O39"/>
      <c r="P39"/>
      <c r="Q39"/>
      <c r="R39"/>
      <c r="S39"/>
      <c r="T39"/>
      <c r="U39"/>
      <c r="V39"/>
      <c r="W39"/>
    </row>
    <row r="40" spans="2:23" s="46" customFormat="1" ht="18" customHeight="1">
      <c r="B40" s="1347">
        <f t="shared" si="2"/>
        <v>17</v>
      </c>
      <c r="C40" s="1343"/>
      <c r="D40" s="1348"/>
      <c r="E40" s="1343"/>
      <c r="F40" s="1344"/>
      <c r="G40" s="1341"/>
      <c r="H40" s="1349"/>
      <c r="I40" s="1350"/>
      <c r="J40" s="1350"/>
      <c r="K40" s="1387"/>
      <c r="N40"/>
      <c r="O40"/>
      <c r="P40"/>
      <c r="Q40"/>
      <c r="R40"/>
      <c r="S40"/>
      <c r="T40"/>
      <c r="U40"/>
      <c r="V40"/>
      <c r="W40"/>
    </row>
    <row r="41" spans="2:23" s="46" customFormat="1" ht="18" customHeight="1">
      <c r="B41" s="1347">
        <f t="shared" si="2"/>
        <v>18</v>
      </c>
      <c r="C41" s="1343"/>
      <c r="D41" s="1372" t="s">
        <v>359</v>
      </c>
      <c r="E41" s="1373"/>
      <c r="F41" s="1374"/>
      <c r="G41" s="1375"/>
      <c r="H41" s="1358">
        <f>H39+H26+H28+H30</f>
        <v>0</v>
      </c>
      <c r="I41" s="1359">
        <f t="shared" ref="I41:K41" si="4">I39+I26+I28+I30</f>
        <v>0</v>
      </c>
      <c r="J41" s="1359">
        <f t="shared" si="4"/>
        <v>0</v>
      </c>
      <c r="K41" s="1389">
        <f t="shared" si="4"/>
        <v>0</v>
      </c>
      <c r="N41"/>
      <c r="O41"/>
      <c r="P41"/>
      <c r="Q41"/>
      <c r="R41"/>
      <c r="S41"/>
      <c r="T41"/>
      <c r="U41"/>
      <c r="V41"/>
      <c r="W41"/>
    </row>
    <row r="42" spans="2:23" s="46" customFormat="1" ht="18" customHeight="1">
      <c r="B42" s="1347"/>
      <c r="C42" s="1343"/>
      <c r="D42" s="1343"/>
      <c r="E42" s="1343"/>
      <c r="F42" s="1344"/>
      <c r="G42" s="1341"/>
      <c r="H42" s="1376"/>
      <c r="I42" s="1376"/>
      <c r="J42" s="1376"/>
      <c r="K42" s="1376"/>
      <c r="N42"/>
      <c r="O42"/>
      <c r="P42"/>
      <c r="Q42"/>
      <c r="R42"/>
      <c r="S42"/>
      <c r="T42"/>
      <c r="U42"/>
      <c r="V42"/>
      <c r="W42"/>
    </row>
    <row r="43" spans="2:23" s="46" customFormat="1" ht="18" customHeight="1">
      <c r="B43" s="1347"/>
      <c r="C43" s="1343"/>
      <c r="D43" s="1343"/>
      <c r="E43" s="1343"/>
      <c r="F43" s="1344"/>
      <c r="G43" s="1341"/>
      <c r="H43" s="1376"/>
      <c r="I43" s="1376"/>
      <c r="J43" s="1376"/>
      <c r="K43" s="1376"/>
      <c r="N43"/>
      <c r="O43"/>
      <c r="P43"/>
      <c r="Q43"/>
      <c r="R43"/>
      <c r="S43"/>
      <c r="T43"/>
      <c r="U43"/>
      <c r="V43"/>
      <c r="W43"/>
    </row>
    <row r="44" spans="2:23" s="46" customFormat="1" ht="18" customHeight="1">
      <c r="B44" s="1347"/>
      <c r="C44" s="1343"/>
      <c r="D44" s="569" t="s">
        <v>360</v>
      </c>
      <c r="E44" s="1343"/>
      <c r="F44" s="1344"/>
      <c r="G44" s="1341"/>
      <c r="H44" s="1376"/>
      <c r="I44" s="1376"/>
      <c r="J44" s="1376"/>
      <c r="K44" s="1376"/>
      <c r="N44"/>
      <c r="O44"/>
      <c r="P44"/>
      <c r="Q44"/>
      <c r="R44"/>
      <c r="S44"/>
      <c r="T44"/>
      <c r="U44"/>
      <c r="V44"/>
      <c r="W44"/>
    </row>
    <row r="45" spans="2:23" s="46" customFormat="1" ht="18" customHeight="1">
      <c r="B45" s="1347">
        <f>B41+1</f>
        <v>19</v>
      </c>
      <c r="C45" s="1343"/>
      <c r="D45" s="1380" t="s">
        <v>361</v>
      </c>
      <c r="E45" s="1381"/>
      <c r="F45" s="1382" t="s">
        <v>341</v>
      </c>
      <c r="G45" s="1383"/>
      <c r="H45" s="1384">
        <f>SUM('WP-BC'!G25:G31)</f>
        <v>0</v>
      </c>
      <c r="I45" s="1385">
        <f>SUM('WP-BC'!H25:H31)</f>
        <v>0</v>
      </c>
      <c r="J45" s="1385">
        <f>SUM('WP-BC'!I25:I31)</f>
        <v>0</v>
      </c>
      <c r="K45" s="1386">
        <f>SUM('WP-BC'!J25:J31)</f>
        <v>0</v>
      </c>
      <c r="N45"/>
      <c r="O45"/>
      <c r="P45"/>
      <c r="Q45"/>
      <c r="R45"/>
      <c r="S45"/>
      <c r="T45"/>
      <c r="U45"/>
      <c r="V45"/>
      <c r="W45"/>
    </row>
    <row r="46" spans="2:23" s="46" customFormat="1" ht="18" customHeight="1">
      <c r="B46" s="1347">
        <f>B45+1</f>
        <v>20</v>
      </c>
      <c r="C46" s="1343"/>
      <c r="D46" s="1348" t="s">
        <v>362</v>
      </c>
      <c r="E46" s="1343"/>
      <c r="F46" s="1344" t="s">
        <v>341</v>
      </c>
      <c r="G46" s="1341" t="s">
        <v>363</v>
      </c>
      <c r="H46" s="1362">
        <f>'WP-BC'!G354</f>
        <v>0</v>
      </c>
      <c r="I46" s="1363">
        <f>'WP-BC'!H354</f>
        <v>0</v>
      </c>
      <c r="J46" s="1363">
        <f>'WP-BC'!I354</f>
        <v>0</v>
      </c>
      <c r="K46" s="1391">
        <f>'WP-BC'!J354</f>
        <v>0</v>
      </c>
      <c r="N46"/>
      <c r="O46"/>
      <c r="P46"/>
      <c r="Q46"/>
      <c r="R46"/>
      <c r="S46"/>
      <c r="T46"/>
      <c r="U46"/>
      <c r="V46"/>
      <c r="W46"/>
    </row>
    <row r="47" spans="2:23" s="46" customFormat="1" ht="18" customHeight="1">
      <c r="B47" s="1347">
        <f>B46+1</f>
        <v>21</v>
      </c>
      <c r="C47" s="1343"/>
      <c r="D47" s="1348"/>
      <c r="E47" s="1343"/>
      <c r="F47" s="1344"/>
      <c r="G47" s="1341"/>
      <c r="H47" s="1349">
        <f t="shared" ref="H47:K47" si="5">SUM(H45:H46)</f>
        <v>0</v>
      </c>
      <c r="I47" s="1350">
        <f t="shared" si="5"/>
        <v>0</v>
      </c>
      <c r="J47" s="1350">
        <f t="shared" si="5"/>
        <v>0</v>
      </c>
      <c r="K47" s="1387">
        <f t="shared" si="5"/>
        <v>0</v>
      </c>
      <c r="N47"/>
      <c r="O47"/>
      <c r="P47"/>
      <c r="Q47"/>
      <c r="R47"/>
      <c r="S47"/>
      <c r="T47"/>
      <c r="U47"/>
      <c r="V47"/>
      <c r="W47"/>
    </row>
    <row r="48" spans="2:23" s="46" customFormat="1" ht="18" customHeight="1">
      <c r="B48" s="1347"/>
      <c r="C48" s="1343"/>
      <c r="D48" s="1366" t="s">
        <v>352</v>
      </c>
      <c r="E48" s="1343"/>
      <c r="F48" s="1344"/>
      <c r="G48" s="1343"/>
      <c r="H48" s="1349"/>
      <c r="I48" s="1350"/>
      <c r="J48" s="1350"/>
      <c r="K48" s="1387"/>
      <c r="N48"/>
      <c r="O48"/>
      <c r="P48"/>
      <c r="Q48"/>
      <c r="R48"/>
      <c r="S48"/>
      <c r="T48"/>
      <c r="U48"/>
      <c r="V48"/>
      <c r="W48"/>
    </row>
    <row r="49" spans="1:11" ht="18" customHeight="1">
      <c r="A49" s="46"/>
      <c r="B49" s="1347">
        <f>B47+1</f>
        <v>22</v>
      </c>
      <c r="C49" s="1343"/>
      <c r="D49" s="1348" t="s">
        <v>364</v>
      </c>
      <c r="E49" s="1343"/>
      <c r="F49" s="1344"/>
      <c r="G49" s="1343"/>
      <c r="H49" s="1349">
        <v>0</v>
      </c>
      <c r="I49" s="1350">
        <v>0</v>
      </c>
      <c r="J49" s="1350">
        <v>0</v>
      </c>
      <c r="K49" s="1387">
        <v>0</v>
      </c>
    </row>
    <row r="50" spans="1:11" ht="18" customHeight="1">
      <c r="A50" s="46"/>
      <c r="B50" s="1347">
        <f>B49+1</f>
        <v>23</v>
      </c>
      <c r="C50" s="1343"/>
      <c r="D50" s="1348" t="s">
        <v>365</v>
      </c>
      <c r="E50" s="1343"/>
      <c r="F50" s="1344" t="s">
        <v>341</v>
      </c>
      <c r="G50" s="1343"/>
      <c r="H50" s="1349">
        <f>-'WP-BC'!G348</f>
        <v>0</v>
      </c>
      <c r="I50" s="1350">
        <f>-'WP-BC'!H348</f>
        <v>0</v>
      </c>
      <c r="J50" s="1350">
        <f>-'WP-BC'!I348</f>
        <v>0</v>
      </c>
      <c r="K50" s="1387">
        <f>-'WP-BC'!J348</f>
        <v>0</v>
      </c>
    </row>
    <row r="51" spans="1:11" ht="18" customHeight="1">
      <c r="A51" s="46"/>
      <c r="B51" s="1347">
        <f>B50+1</f>
        <v>24</v>
      </c>
      <c r="C51" s="1343"/>
      <c r="D51" s="1348" t="s">
        <v>366</v>
      </c>
      <c r="E51" s="1343"/>
      <c r="F51" s="1344" t="s">
        <v>367</v>
      </c>
      <c r="G51" s="569"/>
      <c r="H51" s="1349">
        <f>-'WP-BG'!E51</f>
        <v>0</v>
      </c>
      <c r="I51" s="1350">
        <f>-'WP-BG'!F51</f>
        <v>0</v>
      </c>
      <c r="J51" s="1350">
        <f>-'WP-BG'!G51</f>
        <v>0</v>
      </c>
      <c r="K51" s="1387">
        <f>-'WP-BG'!H51</f>
        <v>0</v>
      </c>
    </row>
    <row r="52" spans="1:11" ht="18" customHeight="1">
      <c r="A52" s="46"/>
      <c r="B52" s="1347">
        <f>B51+1</f>
        <v>25</v>
      </c>
      <c r="C52" s="1343"/>
      <c r="D52" s="1365" t="s">
        <v>368</v>
      </c>
      <c r="E52" s="1343"/>
      <c r="F52" s="1344" t="s">
        <v>341</v>
      </c>
      <c r="G52" s="1343"/>
      <c r="H52" s="1349">
        <f>-SUM('WP-BC'!G30:G31,'WP-BC'!G304:G346)</f>
        <v>0</v>
      </c>
      <c r="I52" s="1350">
        <f>-SUM('WP-BC'!H30:H31,'WP-BC'!H304:H346)</f>
        <v>0</v>
      </c>
      <c r="J52" s="1350">
        <f>-SUM('WP-BC'!I30:I31,'WP-BC'!I304:I346)</f>
        <v>0</v>
      </c>
      <c r="K52" s="1387">
        <f>-SUM('WP-BC'!J30:J31,'WP-BC'!J304:J346)</f>
        <v>0</v>
      </c>
    </row>
    <row r="53" spans="1:11" ht="18" customHeight="1">
      <c r="A53" s="46"/>
      <c r="B53" s="1368">
        <f t="shared" ref="B53" si="6">B52+1</f>
        <v>26</v>
      </c>
      <c r="C53" s="1369"/>
      <c r="D53" s="1370" t="s">
        <v>126</v>
      </c>
      <c r="E53" s="1369"/>
      <c r="F53" s="1368"/>
      <c r="G53" s="1377"/>
      <c r="H53" s="1378">
        <v>0</v>
      </c>
      <c r="I53" s="1379">
        <v>0</v>
      </c>
      <c r="J53" s="1379">
        <v>0</v>
      </c>
      <c r="K53" s="1394">
        <v>0</v>
      </c>
    </row>
    <row r="54" spans="1:11" ht="18" customHeight="1">
      <c r="A54" s="46"/>
      <c r="B54" s="1347">
        <f>B53+1</f>
        <v>27</v>
      </c>
      <c r="C54" s="1343"/>
      <c r="D54" s="1348" t="s">
        <v>358</v>
      </c>
      <c r="E54" s="1343"/>
      <c r="F54" s="1347"/>
      <c r="G54" s="569"/>
      <c r="H54" s="1349">
        <f>SUM(H49:H53)</f>
        <v>0</v>
      </c>
      <c r="I54" s="1350">
        <f>SUM(I49:I53)</f>
        <v>0</v>
      </c>
      <c r="J54" s="1350">
        <f>SUM(J49:J53)</f>
        <v>0</v>
      </c>
      <c r="K54" s="1387">
        <f>SUM(K49:K53)</f>
        <v>0</v>
      </c>
    </row>
    <row r="55" spans="1:11" ht="18" customHeight="1">
      <c r="A55" s="46"/>
      <c r="B55" s="1343"/>
      <c r="C55" s="1343"/>
      <c r="D55" s="1348"/>
      <c r="E55" s="1343"/>
      <c r="F55" s="1344"/>
      <c r="G55" s="1343"/>
      <c r="H55" s="1367"/>
      <c r="I55" s="1360"/>
      <c r="J55" s="1360"/>
      <c r="K55" s="1392"/>
    </row>
    <row r="56" spans="1:11" ht="18" customHeight="1">
      <c r="A56" s="46"/>
      <c r="B56" s="1144">
        <f>B54+1</f>
        <v>28</v>
      </c>
      <c r="C56" s="44"/>
      <c r="D56" s="1040" t="s">
        <v>369</v>
      </c>
      <c r="E56" s="781"/>
      <c r="F56" s="1035"/>
      <c r="G56" s="1034"/>
      <c r="H56" s="1041">
        <f t="shared" ref="H56:K56" si="7">H47+H54</f>
        <v>0</v>
      </c>
      <c r="I56" s="1042">
        <f t="shared" si="7"/>
        <v>0</v>
      </c>
      <c r="J56" s="1042">
        <f t="shared" si="7"/>
        <v>0</v>
      </c>
      <c r="K56" s="1395">
        <f t="shared" si="7"/>
        <v>0</v>
      </c>
    </row>
    <row r="57" spans="1:11" ht="18" customHeight="1">
      <c r="A57" s="46"/>
      <c r="B57" s="119"/>
      <c r="C57" s="46"/>
      <c r="D57" s="46"/>
      <c r="E57" s="46"/>
      <c r="F57" s="119"/>
      <c r="G57" s="200"/>
      <c r="H57" s="711"/>
      <c r="I57" s="711"/>
      <c r="J57" s="711"/>
      <c r="K57" s="711"/>
    </row>
    <row r="58" spans="1:11" ht="18" customHeight="1">
      <c r="A58" s="46"/>
      <c r="B58" s="119"/>
      <c r="C58" s="46"/>
      <c r="D58" s="46" t="s">
        <v>370</v>
      </c>
      <c r="E58" s="46"/>
      <c r="F58" s="231"/>
      <c r="G58" s="46"/>
      <c r="H58" s="712"/>
      <c r="I58" s="712"/>
      <c r="J58" s="712"/>
      <c r="K58" s="712"/>
    </row>
    <row r="59" spans="1:11" ht="18" customHeight="1">
      <c r="A59" s="46"/>
      <c r="B59" s="119"/>
      <c r="C59" s="46"/>
      <c r="D59" s="121" t="s">
        <v>371</v>
      </c>
      <c r="E59" s="46"/>
      <c r="F59" s="231"/>
      <c r="G59" s="46"/>
      <c r="H59" s="712"/>
      <c r="I59" s="712"/>
      <c r="J59" s="712"/>
      <c r="K59" s="712"/>
    </row>
    <row r="60" spans="1:11" ht="18" customHeight="1">
      <c r="A60" s="46"/>
      <c r="B60" s="46"/>
      <c r="C60" s="46"/>
      <c r="D60" s="46" t="s">
        <v>372</v>
      </c>
      <c r="E60" s="46"/>
      <c r="F60" s="231"/>
      <c r="G60" s="46"/>
      <c r="H60" s="712"/>
      <c r="I60" s="46"/>
      <c r="J60" s="46"/>
      <c r="K60" s="46"/>
    </row>
    <row r="61" spans="1:11" ht="18" customHeight="1">
      <c r="A61" s="46"/>
      <c r="B61" s="46"/>
      <c r="C61" s="46"/>
      <c r="D61" s="46" t="s">
        <v>373</v>
      </c>
      <c r="E61" s="46"/>
      <c r="F61" s="231"/>
      <c r="G61" s="46"/>
      <c r="H61" s="46"/>
      <c r="I61" s="46"/>
      <c r="J61" s="46"/>
      <c r="K61" s="46"/>
    </row>
    <row r="62" spans="1:11" ht="18" customHeight="1">
      <c r="A62" s="46"/>
      <c r="B62" s="119"/>
      <c r="C62" s="46"/>
      <c r="D62" s="46" t="s">
        <v>374</v>
      </c>
      <c r="E62" s="46"/>
      <c r="F62" s="231"/>
      <c r="G62" s="46"/>
      <c r="H62" s="46"/>
      <c r="I62" s="46"/>
      <c r="J62" s="46"/>
      <c r="K62" s="46"/>
    </row>
    <row r="63" spans="1:11" ht="18" customHeight="1">
      <c r="A63" s="46"/>
      <c r="B63" s="46"/>
      <c r="C63" s="46"/>
      <c r="D63" s="46" t="s">
        <v>375</v>
      </c>
      <c r="E63" s="46"/>
      <c r="F63" s="231"/>
      <c r="G63" s="46"/>
      <c r="H63" s="46"/>
      <c r="I63" s="46"/>
      <c r="J63" s="46"/>
      <c r="K63" s="46"/>
    </row>
    <row r="64" spans="1:11" ht="16.5" customHeight="1">
      <c r="D64" s="46" t="s">
        <v>376</v>
      </c>
    </row>
    <row r="65" spans="1:11" ht="13.5" customHeight="1">
      <c r="A65" s="46"/>
      <c r="B65" s="46"/>
      <c r="C65" s="46"/>
      <c r="D65" s="201" t="s">
        <v>126</v>
      </c>
      <c r="E65" s="201"/>
      <c r="F65" s="713"/>
      <c r="G65" s="201"/>
      <c r="H65" s="201"/>
      <c r="I65" s="201"/>
      <c r="J65" s="201"/>
      <c r="K65" s="201"/>
    </row>
    <row r="66" spans="1:11" ht="13.5" customHeight="1">
      <c r="A66" s="46"/>
      <c r="B66" s="46"/>
      <c r="C66" s="46"/>
      <c r="D66" s="120"/>
      <c r="E66" s="121"/>
      <c r="F66" s="231"/>
      <c r="G66" s="46"/>
      <c r="H66" s="46"/>
      <c r="I66" s="46"/>
      <c r="J66" s="46"/>
      <c r="K66" s="46"/>
    </row>
    <row r="67" spans="1:11" ht="13.5" customHeight="1">
      <c r="A67" s="46"/>
      <c r="B67" s="46"/>
      <c r="C67" s="46"/>
      <c r="D67" s="120"/>
      <c r="E67" s="121"/>
      <c r="F67" s="231"/>
      <c r="G67" s="46"/>
      <c r="H67" s="46"/>
      <c r="I67" s="46"/>
      <c r="J67" s="46"/>
      <c r="K67" s="46"/>
    </row>
    <row r="68" spans="1:11" ht="13.5" customHeight="1">
      <c r="A68" s="46"/>
      <c r="B68" s="46"/>
      <c r="C68" s="46"/>
      <c r="D68" s="46"/>
      <c r="E68" s="46"/>
      <c r="F68" s="231"/>
      <c r="G68" s="46"/>
      <c r="H68" s="46"/>
      <c r="I68" s="46"/>
      <c r="J68" s="46"/>
      <c r="K68" s="46"/>
    </row>
    <row r="69" spans="1:11" ht="13.5" customHeight="1">
      <c r="A69" s="46"/>
      <c r="B69" s="46"/>
      <c r="C69" s="46"/>
      <c r="D69" s="46"/>
      <c r="E69" s="46"/>
      <c r="F69" s="231"/>
      <c r="G69" s="46"/>
      <c r="H69" s="46"/>
      <c r="I69" s="46"/>
      <c r="J69" s="46"/>
      <c r="K69" s="46"/>
    </row>
    <row r="70" spans="1:11" ht="13.5" customHeight="1">
      <c r="A70" s="46"/>
      <c r="B70" s="46"/>
      <c r="C70" s="46"/>
      <c r="D70" s="46"/>
      <c r="E70" s="46"/>
      <c r="F70" s="231"/>
      <c r="G70" s="46"/>
      <c r="H70" s="46"/>
      <c r="I70" s="46"/>
      <c r="J70" s="46"/>
      <c r="K70" s="46"/>
    </row>
    <row r="71" spans="1:11" ht="13.5" customHeight="1">
      <c r="A71" s="46"/>
      <c r="B71" s="46"/>
      <c r="C71" s="46"/>
      <c r="D71" s="46"/>
      <c r="E71" s="46"/>
      <c r="F71" s="231"/>
      <c r="G71" s="46"/>
      <c r="H71" s="46"/>
      <c r="I71" s="46"/>
      <c r="J71" s="46"/>
      <c r="K71" s="46"/>
    </row>
    <row r="72" spans="1:11" ht="13.5" customHeight="1">
      <c r="A72" s="46"/>
      <c r="B72" s="46"/>
      <c r="C72" s="46"/>
      <c r="D72" s="46"/>
      <c r="E72" s="46"/>
      <c r="F72" s="231"/>
      <c r="G72" s="46"/>
      <c r="H72" s="46"/>
      <c r="I72" s="46"/>
      <c r="J72" s="46"/>
      <c r="K72" s="46"/>
    </row>
    <row r="73" spans="1:11" ht="13.5" customHeight="1">
      <c r="A73" s="46"/>
      <c r="B73" s="46"/>
      <c r="C73" s="46"/>
      <c r="D73" s="46"/>
      <c r="E73" s="46"/>
      <c r="F73" s="231"/>
      <c r="G73" s="46"/>
      <c r="H73" s="46"/>
      <c r="I73" s="46"/>
      <c r="J73" s="46"/>
      <c r="K73" s="46"/>
    </row>
    <row r="74" spans="1:11" ht="13.5" customHeight="1">
      <c r="A74" s="46"/>
      <c r="B74" s="46"/>
      <c r="C74" s="46"/>
      <c r="D74" s="46"/>
      <c r="E74" s="46"/>
      <c r="F74" s="231"/>
      <c r="G74" s="46"/>
      <c r="H74" s="46"/>
      <c r="I74" s="46"/>
      <c r="J74" s="46"/>
      <c r="K74" s="46"/>
    </row>
    <row r="75" spans="1:11" ht="13.5" customHeight="1">
      <c r="A75" s="46"/>
      <c r="B75" s="46"/>
      <c r="C75" s="46"/>
      <c r="D75" s="46"/>
      <c r="E75" s="46"/>
      <c r="F75" s="231"/>
      <c r="G75" s="46"/>
      <c r="H75" s="46"/>
      <c r="I75" s="46"/>
      <c r="J75" s="46"/>
      <c r="K75" s="46"/>
    </row>
    <row r="76" spans="1:11" ht="13.5" customHeight="1">
      <c r="A76" s="46"/>
      <c r="B76" s="46"/>
      <c r="C76" s="46"/>
      <c r="D76" s="46"/>
      <c r="E76" s="46"/>
      <c r="F76" s="231"/>
      <c r="G76" s="46"/>
      <c r="H76" s="46"/>
      <c r="I76" s="46"/>
      <c r="J76" s="46"/>
      <c r="K76" s="46"/>
    </row>
    <row r="77" spans="1:11" ht="13.5" customHeight="1">
      <c r="A77" s="46"/>
      <c r="B77" s="46"/>
      <c r="C77" s="46"/>
      <c r="D77" s="46"/>
      <c r="E77" s="46"/>
      <c r="F77" s="231"/>
      <c r="G77" s="46"/>
      <c r="H77" s="46"/>
      <c r="I77" s="46"/>
      <c r="J77" s="46"/>
      <c r="K77" s="46"/>
    </row>
    <row r="90" spans="10:10" ht="13.5" customHeight="1">
      <c r="J90" s="714"/>
    </row>
    <row r="91" spans="10:10" ht="13.5" customHeight="1">
      <c r="J91" s="714"/>
    </row>
  </sheetData>
  <customSheetViews>
    <customSheetView guid="{B321D76C-CDE5-48BB-9CDE-80FF97D58FCF}" scale="115" showPageBreaks="1" fitToPage="1" printArea="1" view="pageBreakPreview" topLeftCell="I49">
      <selection activeCell="D33" sqref="D33"/>
      <rowBreaks count="1" manualBreakCount="1">
        <brk id="60" max="20" man="1"/>
      </rowBreaks>
      <pageMargins left="0" right="0" top="0" bottom="0" header="0" footer="0"/>
      <printOptions horizontalCentered="1"/>
      <pageSetup scale="47" orientation="landscape" r:id="rId1"/>
    </customSheetView>
    <customSheetView guid="{343BF296-013A-41F5-BDAB-AD6220EA7F78}" scale="80" showPageBreaks="1" fitToPage="1" printArea="1" view="pageBreakPreview" topLeftCell="A11">
      <selection activeCell="D33" sqref="D33"/>
      <rowBreaks count="1" manualBreakCount="1">
        <brk id="60" max="20" man="1"/>
      </rowBreaks>
      <pageMargins left="0" right="0" top="0" bottom="0" header="0" footer="0"/>
      <printOptions horizontalCentered="1"/>
      <pageSetup scale="47" orientation="landscape" r:id="rId2"/>
    </customSheetView>
  </customSheetViews>
  <mergeCells count="6">
    <mergeCell ref="H11:K11"/>
    <mergeCell ref="A5:K5"/>
    <mergeCell ref="A3:L3"/>
    <mergeCell ref="A4:L4"/>
    <mergeCell ref="A7:L7"/>
    <mergeCell ref="A8:L8"/>
  </mergeCells>
  <printOptions horizontalCentered="1"/>
  <pageMargins left="0.35" right="0.35" top="0.5" bottom="0" header="0.3" footer="0.3"/>
  <pageSetup scale="60" orientation="portrait" r:id="rId3"/>
  <rowBreaks count="1" manualBreakCount="1">
    <brk id="62" max="16383" man="1"/>
  </rowBreaks>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4">
    <tabColor rgb="FF0070C0"/>
    <pageSetUpPr fitToPage="1"/>
  </sheetPr>
  <dimension ref="A1:R57"/>
  <sheetViews>
    <sheetView view="pageBreakPreview" zoomScale="80" zoomScaleNormal="100" zoomScaleSheetLayoutView="80" workbookViewId="0">
      <selection activeCell="D11" sqref="D11:D13"/>
    </sheetView>
  </sheetViews>
  <sheetFormatPr defaultColWidth="9" defaultRowHeight="12"/>
  <cols>
    <col min="1" max="1" width="11" style="135" customWidth="1"/>
    <col min="2" max="2" width="3.75" style="135" bestFit="1" customWidth="1"/>
    <col min="3" max="3" width="19.375" style="135" customWidth="1"/>
    <col min="4" max="4" width="9" style="135"/>
    <col min="5" max="5" width="37.75" style="135" customWidth="1"/>
    <col min="6" max="6" width="13.375" style="135" customWidth="1"/>
    <col min="7" max="7" width="2.375" style="135" bestFit="1" customWidth="1"/>
    <col min="8" max="8" width="13.75" style="135" customWidth="1"/>
    <col min="9" max="9" width="9.75" style="135" customWidth="1"/>
    <col min="10" max="10" width="13.75" style="135" bestFit="1" customWidth="1"/>
    <col min="11" max="11" width="12.375" style="135" bestFit="1" customWidth="1"/>
    <col min="12" max="12" width="12.75" style="135" bestFit="1" customWidth="1"/>
    <col min="13" max="13" width="2.375" style="135" bestFit="1" customWidth="1"/>
    <col min="14" max="14" width="10.25" style="135" bestFit="1" customWidth="1"/>
    <col min="15" max="15" width="2.375" style="135" bestFit="1" customWidth="1"/>
    <col min="16" max="16" width="15.75" style="135" customWidth="1"/>
    <col min="17" max="17" width="12" style="135" customWidth="1"/>
    <col min="18" max="16384" width="9" style="135"/>
  </cols>
  <sheetData>
    <row r="1" spans="1:18" ht="15">
      <c r="A1" s="569"/>
      <c r="B1" s="692"/>
      <c r="I1" s="141"/>
      <c r="J1" s="141"/>
      <c r="K1" s="141"/>
      <c r="L1" s="141"/>
      <c r="M1" s="141"/>
    </row>
    <row r="2" spans="1:18" ht="12.75">
      <c r="A2" s="692"/>
      <c r="B2" s="692"/>
      <c r="I2" s="141"/>
      <c r="J2" s="141"/>
      <c r="K2" s="141"/>
      <c r="L2" s="141"/>
      <c r="M2" s="141"/>
    </row>
    <row r="3" spans="1:18" ht="12.75">
      <c r="A3" s="692"/>
      <c r="B3" s="692"/>
      <c r="C3" s="693"/>
      <c r="D3" s="693"/>
      <c r="E3" s="693"/>
      <c r="F3" s="693"/>
      <c r="G3" s="693"/>
      <c r="H3" s="693"/>
      <c r="I3" s="141"/>
      <c r="J3" s="141"/>
      <c r="K3" s="141"/>
      <c r="L3" s="141"/>
      <c r="M3" s="141"/>
    </row>
    <row r="4" spans="1:18" ht="15" customHeight="1">
      <c r="A4" s="1636" t="s">
        <v>377</v>
      </c>
      <c r="B4" s="1636"/>
      <c r="C4" s="1636"/>
      <c r="D4" s="1636"/>
      <c r="E4" s="1636"/>
      <c r="F4" s="1636"/>
      <c r="G4" s="1636"/>
      <c r="H4" s="1636"/>
      <c r="I4" s="1636"/>
      <c r="J4" s="1636"/>
      <c r="K4" s="1636"/>
      <c r="L4" s="1636"/>
      <c r="M4" s="1636"/>
      <c r="N4" s="1636"/>
      <c r="O4" s="1636"/>
      <c r="P4" s="1636"/>
      <c r="Q4" s="1636"/>
    </row>
    <row r="5" spans="1:18" ht="15" customHeight="1">
      <c r="A5" s="1636" t="s">
        <v>87</v>
      </c>
      <c r="B5" s="1636"/>
      <c r="C5" s="1636"/>
      <c r="D5" s="1636"/>
      <c r="E5" s="1636"/>
      <c r="F5" s="1636"/>
      <c r="G5" s="1636"/>
      <c r="H5" s="1636"/>
      <c r="I5" s="1636"/>
      <c r="J5" s="1636"/>
      <c r="K5" s="1636"/>
      <c r="L5" s="1636"/>
      <c r="M5" s="1636"/>
      <c r="N5" s="1636"/>
      <c r="O5" s="1636"/>
      <c r="P5" s="1636"/>
      <c r="Q5" s="1636"/>
    </row>
    <row r="6" spans="1:18" ht="15" customHeight="1">
      <c r="D6" s="1145"/>
      <c r="E6" s="1145"/>
      <c r="H6" s="694" t="s">
        <v>378</v>
      </c>
      <c r="I6" s="1145"/>
      <c r="J6" s="1145"/>
      <c r="K6" s="1145"/>
      <c r="L6" s="1145"/>
      <c r="M6" s="1145"/>
      <c r="N6" s="1145"/>
      <c r="O6" s="1145"/>
      <c r="P6" s="1145"/>
      <c r="Q6" s="1145"/>
    </row>
    <row r="7" spans="1:18" s="46" customFormat="1" ht="15" customHeight="1">
      <c r="A7" s="695"/>
      <c r="B7" s="695"/>
    </row>
    <row r="8" spans="1:18" s="46" customFormat="1" ht="15" customHeight="1">
      <c r="A8" s="696" t="s">
        <v>90</v>
      </c>
      <c r="B8" s="696"/>
      <c r="C8" s="253" t="s">
        <v>379</v>
      </c>
      <c r="D8" s="253" t="s">
        <v>380</v>
      </c>
      <c r="E8" s="253"/>
      <c r="F8" s="253"/>
      <c r="G8" s="253"/>
      <c r="H8" s="1637" t="s">
        <v>381</v>
      </c>
      <c r="I8" s="1637"/>
      <c r="J8" s="1637"/>
      <c r="K8" s="1637"/>
      <c r="L8" s="1637"/>
      <c r="M8" s="1637"/>
      <c r="N8" s="1637"/>
      <c r="O8" s="1637"/>
      <c r="P8" s="1637"/>
      <c r="Q8" s="1637"/>
    </row>
    <row r="9" spans="1:18" s="699" customFormat="1" ht="25.5">
      <c r="A9" s="697"/>
      <c r="B9" s="697"/>
      <c r="C9" s="698" t="s">
        <v>382</v>
      </c>
      <c r="F9" s="700" t="s">
        <v>383</v>
      </c>
      <c r="G9" s="700"/>
      <c r="H9" s="700" t="s">
        <v>384</v>
      </c>
      <c r="I9" s="700" t="s">
        <v>385</v>
      </c>
      <c r="J9" s="700" t="s">
        <v>386</v>
      </c>
      <c r="K9" s="700" t="s">
        <v>387</v>
      </c>
      <c r="L9" s="700" t="s">
        <v>388</v>
      </c>
      <c r="M9" s="700"/>
      <c r="N9" s="700" t="s">
        <v>389</v>
      </c>
      <c r="O9" s="700"/>
      <c r="P9" s="700" t="s">
        <v>390</v>
      </c>
      <c r="Q9" s="700" t="s">
        <v>391</v>
      </c>
    </row>
    <row r="10" spans="1:18" s="46" customFormat="1" ht="15" customHeight="1">
      <c r="A10" s="695">
        <v>1</v>
      </c>
      <c r="B10" s="695"/>
      <c r="C10" s="701">
        <v>350</v>
      </c>
      <c r="D10" s="46" t="s">
        <v>392</v>
      </c>
    </row>
    <row r="11" spans="1:18" s="46" customFormat="1" ht="15" customHeight="1">
      <c r="A11" s="695">
        <f t="shared" ref="A11:A13" si="0">A10+1</f>
        <v>2</v>
      </c>
      <c r="B11" s="695"/>
      <c r="C11" s="701" t="s">
        <v>393</v>
      </c>
      <c r="D11" s="46" t="s">
        <v>394</v>
      </c>
      <c r="F11" s="702">
        <v>0.2</v>
      </c>
      <c r="G11" s="702"/>
      <c r="H11" s="702">
        <v>0.2</v>
      </c>
      <c r="I11" s="702">
        <v>0.2</v>
      </c>
      <c r="J11" s="702">
        <v>0.2</v>
      </c>
      <c r="K11" s="702">
        <v>0.2</v>
      </c>
      <c r="L11" s="702">
        <v>0.2</v>
      </c>
      <c r="M11" s="702"/>
      <c r="N11" s="702">
        <v>0.2</v>
      </c>
      <c r="O11" s="702"/>
      <c r="P11" s="702">
        <v>0.2</v>
      </c>
      <c r="Q11" s="702">
        <v>0.2</v>
      </c>
    </row>
    <row r="12" spans="1:18" s="46" customFormat="1" ht="15" customHeight="1">
      <c r="A12" s="695">
        <f t="shared" si="0"/>
        <v>3</v>
      </c>
      <c r="B12" s="695"/>
      <c r="C12" s="701" t="s">
        <v>395</v>
      </c>
      <c r="D12" s="46" t="s">
        <v>396</v>
      </c>
      <c r="F12" s="702">
        <v>0.2</v>
      </c>
      <c r="G12" s="702"/>
      <c r="H12" s="702">
        <v>0.2</v>
      </c>
      <c r="I12" s="702">
        <v>0.2</v>
      </c>
      <c r="J12" s="702">
        <v>0.2</v>
      </c>
      <c r="K12" s="702">
        <v>0.2</v>
      </c>
      <c r="L12" s="702">
        <v>0.2</v>
      </c>
      <c r="M12" s="702"/>
      <c r="N12" s="702">
        <v>0.2</v>
      </c>
      <c r="O12" s="702"/>
      <c r="P12" s="702">
        <v>0.2</v>
      </c>
      <c r="Q12" s="702">
        <v>0.2</v>
      </c>
    </row>
    <row r="13" spans="1:18" s="46" customFormat="1" ht="15" customHeight="1">
      <c r="A13" s="695">
        <f t="shared" si="0"/>
        <v>4</v>
      </c>
      <c r="B13" s="695"/>
      <c r="C13" s="701" t="s">
        <v>397</v>
      </c>
      <c r="D13" s="46" t="s">
        <v>398</v>
      </c>
      <c r="F13" s="702">
        <v>0.1</v>
      </c>
      <c r="G13" s="702"/>
      <c r="H13" s="702">
        <v>0.1</v>
      </c>
      <c r="I13" s="702">
        <v>0.1</v>
      </c>
      <c r="J13" s="702">
        <v>0.1</v>
      </c>
      <c r="K13" s="702">
        <v>0.1</v>
      </c>
      <c r="L13" s="702">
        <v>0.1</v>
      </c>
      <c r="M13" s="702"/>
      <c r="N13" s="702">
        <v>0.1</v>
      </c>
      <c r="O13" s="702"/>
      <c r="P13" s="702">
        <v>0.1</v>
      </c>
      <c r="Q13" s="702">
        <v>0.1</v>
      </c>
    </row>
    <row r="14" spans="1:18" s="46" customFormat="1" ht="15" customHeight="1">
      <c r="A14" s="695">
        <f>A13+1</f>
        <v>5</v>
      </c>
      <c r="B14" s="695"/>
      <c r="C14" s="701" t="s">
        <v>399</v>
      </c>
      <c r="D14" s="46" t="s">
        <v>400</v>
      </c>
      <c r="F14" s="702"/>
      <c r="G14" s="702"/>
      <c r="H14" s="702">
        <v>1.8700000000000001E-2</v>
      </c>
      <c r="I14" s="702">
        <v>1.78E-2</v>
      </c>
      <c r="J14" s="702">
        <v>1.6E-2</v>
      </c>
      <c r="K14" s="702"/>
      <c r="L14" s="702">
        <v>1.83E-2</v>
      </c>
      <c r="M14" s="702"/>
      <c r="N14" s="702"/>
      <c r="O14" s="702"/>
      <c r="P14" s="702">
        <v>8.8999999999999999E-3</v>
      </c>
      <c r="Q14" s="702">
        <v>1.9199999999999998E-2</v>
      </c>
      <c r="R14" s="667"/>
    </row>
    <row r="15" spans="1:18" s="46" customFormat="1" ht="15" customHeight="1">
      <c r="A15" s="695">
        <f t="shared" ref="A15:A21" si="1">+A14+1</f>
        <v>6</v>
      </c>
      <c r="B15" s="695"/>
      <c r="C15" s="701" t="s">
        <v>401</v>
      </c>
      <c r="D15" s="46" t="s">
        <v>402</v>
      </c>
      <c r="F15" s="702"/>
      <c r="G15" s="702"/>
      <c r="H15" s="702">
        <v>2.7300000000000001E-2</v>
      </c>
      <c r="I15" s="702">
        <v>2.8000000000000001E-2</v>
      </c>
      <c r="J15" s="702">
        <v>2.7900000000000001E-2</v>
      </c>
      <c r="K15" s="702"/>
      <c r="L15" s="702">
        <v>2.8299999999999999E-2</v>
      </c>
      <c r="M15" s="702"/>
      <c r="N15" s="702">
        <v>2.9000000000000001E-2</v>
      </c>
      <c r="O15" s="702"/>
      <c r="P15" s="702">
        <v>1.67E-2</v>
      </c>
      <c r="Q15" s="702">
        <v>2.6700000000000002E-2</v>
      </c>
      <c r="R15" s="667"/>
    </row>
    <row r="16" spans="1:18" s="46" customFormat="1" ht="15" customHeight="1">
      <c r="A16" s="695">
        <f t="shared" si="1"/>
        <v>7</v>
      </c>
      <c r="B16" s="695"/>
      <c r="C16" s="701">
        <v>354</v>
      </c>
      <c r="D16" s="46" t="s">
        <v>403</v>
      </c>
      <c r="F16" s="702"/>
      <c r="G16" s="702"/>
      <c r="H16" s="702">
        <v>1.6299999999999999E-2</v>
      </c>
      <c r="I16" s="702">
        <v>1.6500000000000001E-2</v>
      </c>
      <c r="J16" s="702">
        <v>1.6500000000000001E-2</v>
      </c>
      <c r="K16" s="702">
        <v>8.6999999999999994E-3</v>
      </c>
      <c r="L16" s="702">
        <v>1.84E-2</v>
      </c>
      <c r="M16" s="702"/>
      <c r="N16" s="702">
        <v>2.12E-2</v>
      </c>
      <c r="O16" s="702"/>
      <c r="P16" s="702"/>
      <c r="Q16" s="702">
        <v>2.2700000000000001E-2</v>
      </c>
      <c r="R16" s="667"/>
    </row>
    <row r="17" spans="1:18" s="46" customFormat="1" ht="15" customHeight="1">
      <c r="A17" s="695">
        <f t="shared" si="1"/>
        <v>8</v>
      </c>
      <c r="B17" s="695"/>
      <c r="C17" s="701">
        <v>355</v>
      </c>
      <c r="D17" s="46" t="s">
        <v>404</v>
      </c>
      <c r="F17" s="702"/>
      <c r="G17" s="702"/>
      <c r="H17" s="702">
        <v>2.2599999999999999E-2</v>
      </c>
      <c r="I17" s="702">
        <v>2.3E-2</v>
      </c>
      <c r="J17" s="702">
        <v>1.7100000000000001E-2</v>
      </c>
      <c r="K17" s="702"/>
      <c r="L17" s="702">
        <v>1.7500000000000002E-2</v>
      </c>
      <c r="M17" s="702"/>
      <c r="N17" s="702">
        <v>2.2800000000000001E-2</v>
      </c>
      <c r="O17" s="702"/>
      <c r="P17" s="702"/>
      <c r="Q17" s="702">
        <v>2.6499999999999999E-2</v>
      </c>
      <c r="R17" s="667"/>
    </row>
    <row r="18" spans="1:18" s="46" customFormat="1" ht="15" customHeight="1">
      <c r="A18" s="695">
        <f t="shared" si="1"/>
        <v>9</v>
      </c>
      <c r="B18" s="695"/>
      <c r="C18" s="701">
        <v>356</v>
      </c>
      <c r="D18" s="46" t="s">
        <v>405</v>
      </c>
      <c r="F18" s="702"/>
      <c r="G18" s="702"/>
      <c r="H18" s="702">
        <v>2.3199999999999998E-2</v>
      </c>
      <c r="I18" s="702">
        <v>2.2499999999999999E-2</v>
      </c>
      <c r="J18" s="702">
        <v>1.95E-2</v>
      </c>
      <c r="K18" s="702">
        <v>1.37E-2</v>
      </c>
      <c r="L18" s="702">
        <v>2.8299999999999999E-2</v>
      </c>
      <c r="M18" s="702"/>
      <c r="N18" s="702">
        <v>2.4299999999999999E-2</v>
      </c>
      <c r="O18" s="702"/>
      <c r="P18" s="702"/>
      <c r="Q18" s="702">
        <v>2.4500000000000001E-2</v>
      </c>
      <c r="R18" s="667"/>
    </row>
    <row r="19" spans="1:18" s="46" customFormat="1" ht="15" customHeight="1">
      <c r="A19" s="695">
        <f t="shared" si="1"/>
        <v>10</v>
      </c>
      <c r="B19" s="695"/>
      <c r="C19" s="701">
        <v>357</v>
      </c>
      <c r="D19" s="46" t="s">
        <v>406</v>
      </c>
      <c r="F19" s="702"/>
      <c r="G19" s="702"/>
      <c r="H19" s="702">
        <v>1.03E-2</v>
      </c>
      <c r="I19" s="702"/>
      <c r="J19" s="702"/>
      <c r="K19" s="702"/>
      <c r="L19" s="702"/>
      <c r="M19" s="702"/>
      <c r="N19" s="702">
        <v>1.7600000000000001E-2</v>
      </c>
      <c r="O19" s="702"/>
      <c r="P19" s="702">
        <v>3.2000000000000002E-3</v>
      </c>
      <c r="Q19" s="702">
        <v>1.6899999999999998E-2</v>
      </c>
      <c r="R19" s="667"/>
    </row>
    <row r="20" spans="1:18" s="46" customFormat="1" ht="15" customHeight="1">
      <c r="A20" s="695">
        <f t="shared" si="1"/>
        <v>11</v>
      </c>
      <c r="B20" s="695"/>
      <c r="C20" s="701">
        <v>358</v>
      </c>
      <c r="D20" s="46" t="s">
        <v>407</v>
      </c>
      <c r="F20" s="702"/>
      <c r="G20" s="702"/>
      <c r="H20" s="702">
        <v>2.47E-2</v>
      </c>
      <c r="I20" s="702"/>
      <c r="J20" s="702"/>
      <c r="K20" s="702"/>
      <c r="L20" s="702"/>
      <c r="M20" s="702"/>
      <c r="N20" s="702">
        <v>2.9100000000000001E-2</v>
      </c>
      <c r="O20" s="702"/>
      <c r="P20" s="702">
        <v>7.4000000000000003E-3</v>
      </c>
      <c r="Q20" s="702">
        <v>2.4400000000000002E-2</v>
      </c>
      <c r="R20" s="667"/>
    </row>
    <row r="21" spans="1:18" s="46" customFormat="1" ht="15" customHeight="1">
      <c r="A21" s="695">
        <f t="shared" si="1"/>
        <v>12</v>
      </c>
      <c r="B21" s="695"/>
      <c r="C21" s="701">
        <v>359</v>
      </c>
      <c r="D21" s="46" t="s">
        <v>408</v>
      </c>
      <c r="F21" s="702"/>
      <c r="G21" s="702"/>
      <c r="H21" s="702">
        <v>7.7000000000000002E-3</v>
      </c>
      <c r="I21" s="702">
        <v>5.3E-3</v>
      </c>
      <c r="J21" s="702">
        <v>1.0200000000000001E-2</v>
      </c>
      <c r="K21" s="702">
        <v>1.1000000000000001E-3</v>
      </c>
      <c r="L21" s="702">
        <v>1.23E-2</v>
      </c>
      <c r="M21" s="702"/>
      <c r="N21" s="702">
        <v>1.4200000000000001E-2</v>
      </c>
      <c r="O21" s="702"/>
      <c r="P21" s="702"/>
      <c r="Q21" s="702">
        <v>1.3299999999999999E-2</v>
      </c>
      <c r="R21" s="667"/>
    </row>
    <row r="22" spans="1:18" s="46" customFormat="1" ht="15" customHeight="1">
      <c r="A22" s="695"/>
      <c r="B22" s="695"/>
      <c r="C22" s="701" t="s">
        <v>409</v>
      </c>
    </row>
    <row r="23" spans="1:18" s="46" customFormat="1" ht="15" customHeight="1">
      <c r="A23" s="695">
        <f>A21+1</f>
        <v>13</v>
      </c>
      <c r="B23" s="695"/>
      <c r="C23" s="701">
        <v>390</v>
      </c>
      <c r="D23" s="46" t="s">
        <v>410</v>
      </c>
      <c r="F23" s="702">
        <v>1.37E-2</v>
      </c>
      <c r="G23" s="702"/>
      <c r="H23" s="702">
        <v>1.6899999999999998E-2</v>
      </c>
      <c r="I23" s="702">
        <v>1.5299999999999999E-2</v>
      </c>
      <c r="J23" s="702">
        <v>1.61E-2</v>
      </c>
      <c r="K23" s="702"/>
      <c r="L23" s="702">
        <v>1.7000000000000001E-2</v>
      </c>
      <c r="M23" s="702"/>
      <c r="N23" s="702"/>
      <c r="O23" s="702"/>
      <c r="P23" s="702"/>
      <c r="Q23" s="702">
        <v>1.7500000000000002E-2</v>
      </c>
    </row>
    <row r="24" spans="1:18" s="46" customFormat="1" ht="15" customHeight="1">
      <c r="A24" s="695">
        <f>A23+1</f>
        <v>14</v>
      </c>
      <c r="B24" s="695"/>
      <c r="C24" s="701">
        <v>391</v>
      </c>
      <c r="D24" s="46" t="s">
        <v>411</v>
      </c>
      <c r="F24" s="702">
        <v>0.1</v>
      </c>
      <c r="G24" s="702"/>
      <c r="H24" s="702">
        <v>0.1</v>
      </c>
      <c r="I24" s="702">
        <v>0.1</v>
      </c>
      <c r="J24" s="702">
        <v>0.1</v>
      </c>
      <c r="K24" s="702">
        <v>0.1</v>
      </c>
      <c r="L24" s="702">
        <v>0.1</v>
      </c>
      <c r="M24" s="702"/>
      <c r="N24" s="702">
        <v>0.1</v>
      </c>
      <c r="O24" s="702"/>
      <c r="P24" s="702">
        <v>0.1</v>
      </c>
      <c r="Q24" s="702">
        <v>0.1</v>
      </c>
    </row>
    <row r="25" spans="1:18" s="46" customFormat="1" ht="15" customHeight="1">
      <c r="A25" s="695">
        <f t="shared" ref="A25:A34" si="2">A24+1</f>
        <v>15</v>
      </c>
      <c r="B25" s="695"/>
      <c r="C25" s="701" t="s">
        <v>412</v>
      </c>
      <c r="D25" s="46" t="s">
        <v>413</v>
      </c>
      <c r="F25" s="702">
        <v>0.2</v>
      </c>
      <c r="G25" s="702"/>
      <c r="H25" s="702">
        <v>0.2</v>
      </c>
      <c r="I25" s="702">
        <v>0.2</v>
      </c>
      <c r="J25" s="702">
        <v>0.2</v>
      </c>
      <c r="K25" s="702">
        <v>0.2</v>
      </c>
      <c r="L25" s="702">
        <v>0.2</v>
      </c>
      <c r="M25" s="702"/>
      <c r="N25" s="702">
        <v>0.2</v>
      </c>
      <c r="O25" s="702"/>
      <c r="P25" s="702">
        <v>0.2</v>
      </c>
      <c r="Q25" s="702">
        <v>0.2</v>
      </c>
    </row>
    <row r="26" spans="1:18" s="46" customFormat="1" ht="15" customHeight="1">
      <c r="A26" s="695">
        <f t="shared" si="2"/>
        <v>16</v>
      </c>
      <c r="B26" s="695"/>
      <c r="C26" s="701" t="s">
        <v>414</v>
      </c>
      <c r="D26" s="46" t="s">
        <v>415</v>
      </c>
      <c r="F26" s="702">
        <v>0.1</v>
      </c>
      <c r="G26" s="702"/>
      <c r="H26" s="702">
        <v>0.1</v>
      </c>
      <c r="I26" s="702">
        <v>0.1</v>
      </c>
      <c r="J26" s="702">
        <v>0.1</v>
      </c>
      <c r="K26" s="702">
        <v>0.1</v>
      </c>
      <c r="L26" s="702">
        <v>0.1</v>
      </c>
      <c r="M26" s="702"/>
      <c r="N26" s="702">
        <v>0.1</v>
      </c>
      <c r="O26" s="702"/>
      <c r="P26" s="702">
        <v>0.1</v>
      </c>
      <c r="Q26" s="702">
        <v>0.1</v>
      </c>
    </row>
    <row r="27" spans="1:18" s="46" customFormat="1" ht="15" customHeight="1">
      <c r="A27" s="695">
        <f t="shared" si="2"/>
        <v>17</v>
      </c>
      <c r="B27" s="695"/>
      <c r="C27" s="701">
        <v>392</v>
      </c>
      <c r="D27" s="46" t="s">
        <v>416</v>
      </c>
      <c r="F27" s="702">
        <v>0.1</v>
      </c>
      <c r="G27" s="702" t="s">
        <v>417</v>
      </c>
      <c r="H27" s="702">
        <v>5.5800000000000002E-2</v>
      </c>
      <c r="I27" s="702">
        <v>4.2999999999999997E-2</v>
      </c>
      <c r="J27" s="702">
        <v>6.3E-2</v>
      </c>
      <c r="K27" s="702"/>
      <c r="L27" s="702">
        <v>5.5300000000000002E-2</v>
      </c>
      <c r="M27" s="702"/>
      <c r="N27" s="702"/>
      <c r="O27" s="702"/>
      <c r="P27" s="702"/>
      <c r="Q27" s="702">
        <v>0.1</v>
      </c>
    </row>
    <row r="28" spans="1:18" s="46" customFormat="1" ht="15" customHeight="1">
      <c r="A28" s="695">
        <f t="shared" si="2"/>
        <v>18</v>
      </c>
      <c r="B28" s="695"/>
      <c r="C28" s="701">
        <v>393</v>
      </c>
      <c r="D28" s="46" t="s">
        <v>418</v>
      </c>
      <c r="F28" s="702"/>
      <c r="G28" s="702"/>
      <c r="H28" s="702">
        <v>2.8400000000000002E-2</v>
      </c>
      <c r="I28" s="702"/>
      <c r="J28" s="702">
        <v>3.0800000000000001E-2</v>
      </c>
      <c r="K28" s="702"/>
      <c r="L28" s="702">
        <v>2.1100000000000001E-2</v>
      </c>
      <c r="M28" s="702"/>
      <c r="N28" s="702"/>
      <c r="O28" s="702"/>
      <c r="P28" s="702"/>
      <c r="Q28" s="702">
        <v>3.3300000000000003E-2</v>
      </c>
    </row>
    <row r="29" spans="1:18" s="46" customFormat="1" ht="15" customHeight="1">
      <c r="A29" s="695">
        <f t="shared" si="2"/>
        <v>19</v>
      </c>
      <c r="B29" s="695"/>
      <c r="C29" s="701">
        <v>394</v>
      </c>
      <c r="D29" s="46" t="s">
        <v>419</v>
      </c>
      <c r="F29" s="702">
        <v>4.6399999999999997E-2</v>
      </c>
      <c r="G29" s="702"/>
      <c r="H29" s="702">
        <v>3.9199999999999999E-2</v>
      </c>
      <c r="I29" s="702">
        <v>2.5499999999999998E-2</v>
      </c>
      <c r="J29" s="702">
        <v>5.11E-2</v>
      </c>
      <c r="K29" s="702"/>
      <c r="L29" s="702">
        <v>3.7100000000000001E-2</v>
      </c>
      <c r="M29" s="702"/>
      <c r="N29" s="702"/>
      <c r="O29" s="702"/>
      <c r="P29" s="702"/>
      <c r="Q29" s="702">
        <v>0.05</v>
      </c>
    </row>
    <row r="30" spans="1:18" s="46" customFormat="1" ht="15" customHeight="1">
      <c r="A30" s="695">
        <f t="shared" si="2"/>
        <v>20</v>
      </c>
      <c r="B30" s="695"/>
      <c r="C30" s="701">
        <v>395</v>
      </c>
      <c r="D30" s="46" t="s">
        <v>420</v>
      </c>
      <c r="F30" s="702">
        <v>0.05</v>
      </c>
      <c r="G30" s="702" t="s">
        <v>417</v>
      </c>
      <c r="H30" s="702">
        <v>5.1700000000000003E-2</v>
      </c>
      <c r="I30" s="702">
        <v>4.2599999999999999E-2</v>
      </c>
      <c r="J30" s="702">
        <v>5.11E-2</v>
      </c>
      <c r="K30" s="702"/>
      <c r="L30" s="702">
        <v>4.7800000000000002E-2</v>
      </c>
      <c r="M30" s="702"/>
      <c r="N30" s="702"/>
      <c r="O30" s="702"/>
      <c r="P30" s="702"/>
      <c r="Q30" s="702">
        <v>0.05</v>
      </c>
    </row>
    <row r="31" spans="1:18" s="46" customFormat="1" ht="15" customHeight="1">
      <c r="A31" s="695">
        <f t="shared" si="2"/>
        <v>21</v>
      </c>
      <c r="B31" s="695"/>
      <c r="C31" s="701">
        <v>396</v>
      </c>
      <c r="D31" s="46" t="s">
        <v>421</v>
      </c>
      <c r="F31" s="702"/>
      <c r="G31" s="702"/>
      <c r="H31" s="702">
        <v>6.1899999999999997E-2</v>
      </c>
      <c r="I31" s="702">
        <v>5.6800000000000003E-2</v>
      </c>
      <c r="J31" s="702">
        <v>2.2800000000000001E-2</v>
      </c>
      <c r="K31" s="702"/>
      <c r="L31" s="702">
        <v>3.5499999999999997E-2</v>
      </c>
      <c r="M31" s="702"/>
      <c r="N31" s="702">
        <v>8.3299999999999999E-2</v>
      </c>
      <c r="O31" s="702" t="s">
        <v>417</v>
      </c>
      <c r="P31" s="702"/>
      <c r="Q31" s="702">
        <v>8.3299999999999999E-2</v>
      </c>
    </row>
    <row r="32" spans="1:18" s="46" customFormat="1" ht="15" customHeight="1">
      <c r="A32" s="695">
        <f t="shared" si="2"/>
        <v>22</v>
      </c>
      <c r="B32" s="695"/>
      <c r="C32" s="701">
        <v>397</v>
      </c>
      <c r="D32" s="46" t="s">
        <v>422</v>
      </c>
      <c r="F32" s="702">
        <v>0.1</v>
      </c>
      <c r="G32" s="702"/>
      <c r="H32" s="702">
        <v>0.1</v>
      </c>
      <c r="I32" s="702">
        <v>0.1</v>
      </c>
      <c r="J32" s="702">
        <v>0.1</v>
      </c>
      <c r="K32" s="702">
        <v>0.1</v>
      </c>
      <c r="L32" s="702">
        <v>0.1</v>
      </c>
      <c r="M32" s="702"/>
      <c r="N32" s="702">
        <v>0.1</v>
      </c>
      <c r="O32" s="702"/>
      <c r="P32" s="702">
        <v>0.1</v>
      </c>
      <c r="Q32" s="702">
        <v>0.1</v>
      </c>
    </row>
    <row r="33" spans="1:17" s="46" customFormat="1" ht="15" customHeight="1">
      <c r="A33" s="695">
        <f t="shared" si="2"/>
        <v>23</v>
      </c>
      <c r="B33" s="695"/>
      <c r="C33" s="701">
        <v>398</v>
      </c>
      <c r="D33" s="46" t="s">
        <v>423</v>
      </c>
      <c r="F33" s="703">
        <v>0.04</v>
      </c>
      <c r="G33" s="703"/>
      <c r="H33" s="702">
        <v>1.09E-2</v>
      </c>
      <c r="I33" s="702">
        <v>4.4200000000000003E-2</v>
      </c>
      <c r="J33" s="702">
        <v>5.0200000000000002E-2</v>
      </c>
      <c r="K33" s="702"/>
      <c r="L33" s="702">
        <v>0.05</v>
      </c>
      <c r="M33" s="702" t="s">
        <v>417</v>
      </c>
      <c r="N33" s="702"/>
      <c r="O33" s="702"/>
      <c r="P33" s="702"/>
      <c r="Q33" s="702">
        <v>0.05</v>
      </c>
    </row>
    <row r="34" spans="1:17" s="46" customFormat="1" ht="15" customHeight="1">
      <c r="A34" s="695">
        <f t="shared" si="2"/>
        <v>24</v>
      </c>
      <c r="B34" s="695"/>
      <c r="C34" s="701" t="s">
        <v>424</v>
      </c>
      <c r="D34" s="46" t="s">
        <v>234</v>
      </c>
      <c r="F34" s="702">
        <v>6.6699999999999995E-2</v>
      </c>
      <c r="G34" s="702"/>
      <c r="H34" s="702">
        <v>6.6699999999999995E-2</v>
      </c>
      <c r="I34" s="702">
        <v>6.6699999999999995E-2</v>
      </c>
      <c r="J34" s="702">
        <v>6.6699999999999995E-2</v>
      </c>
      <c r="K34" s="702">
        <v>6.6699999999999995E-2</v>
      </c>
      <c r="L34" s="702">
        <v>6.6699999999999995E-2</v>
      </c>
      <c r="M34" s="702"/>
      <c r="N34" s="702">
        <v>6.6699999999999995E-2</v>
      </c>
      <c r="O34" s="702"/>
      <c r="P34" s="702">
        <v>6.6699999999999995E-2</v>
      </c>
      <c r="Q34" s="702">
        <v>6.6699999999999995E-2</v>
      </c>
    </row>
    <row r="35" spans="1:17" s="46" customFormat="1" ht="15" customHeight="1">
      <c r="A35" s="695"/>
      <c r="B35" s="695"/>
      <c r="C35" s="701" t="s">
        <v>425</v>
      </c>
      <c r="F35" s="704"/>
      <c r="G35" s="704"/>
      <c r="H35" s="704"/>
      <c r="I35" s="704"/>
      <c r="J35" s="704"/>
      <c r="K35" s="704"/>
      <c r="L35" s="704"/>
      <c r="M35" s="704"/>
      <c r="N35" s="704"/>
      <c r="O35" s="704"/>
      <c r="P35" s="704"/>
    </row>
    <row r="36" spans="1:17" s="46" customFormat="1" ht="15" customHeight="1">
      <c r="A36" s="695">
        <f>A34+1</f>
        <v>25</v>
      </c>
      <c r="B36" s="695"/>
      <c r="C36" s="701">
        <v>303</v>
      </c>
      <c r="D36" s="46" t="s">
        <v>426</v>
      </c>
      <c r="F36" s="704"/>
      <c r="G36" s="704"/>
      <c r="H36" s="704"/>
      <c r="I36" s="704"/>
      <c r="J36" s="704"/>
      <c r="K36" s="704"/>
      <c r="L36" s="704"/>
      <c r="M36" s="704"/>
      <c r="N36" s="704"/>
      <c r="O36" s="704"/>
      <c r="P36" s="704"/>
    </row>
    <row r="37" spans="1:17" s="46" customFormat="1" ht="15" customHeight="1">
      <c r="A37" s="695">
        <f>A36+1</f>
        <v>26</v>
      </c>
      <c r="B37" s="695"/>
      <c r="C37" s="701"/>
      <c r="D37" s="46" t="s">
        <v>427</v>
      </c>
      <c r="F37" s="702">
        <v>0.2</v>
      </c>
      <c r="G37" s="702"/>
      <c r="H37" s="702">
        <v>0.2</v>
      </c>
      <c r="I37" s="702">
        <v>0.2</v>
      </c>
      <c r="J37" s="702">
        <v>0.2</v>
      </c>
      <c r="K37" s="702">
        <v>0.2</v>
      </c>
      <c r="L37" s="702">
        <v>0.2</v>
      </c>
      <c r="M37" s="702"/>
      <c r="N37" s="702">
        <v>0.2</v>
      </c>
      <c r="O37" s="702"/>
      <c r="P37" s="702">
        <v>0.2</v>
      </c>
      <c r="Q37" s="702">
        <v>0.2</v>
      </c>
    </row>
    <row r="38" spans="1:17" s="46" customFormat="1" ht="15" customHeight="1">
      <c r="A38" s="695">
        <f>+A37+1</f>
        <v>27</v>
      </c>
      <c r="B38" s="695"/>
      <c r="C38" s="701"/>
      <c r="D38" s="46" t="s">
        <v>428</v>
      </c>
      <c r="F38" s="702">
        <v>0.1429</v>
      </c>
      <c r="G38" s="702"/>
      <c r="H38" s="702">
        <v>0.1429</v>
      </c>
      <c r="I38" s="702">
        <v>0.1429</v>
      </c>
      <c r="J38" s="702">
        <v>0.1429</v>
      </c>
      <c r="K38" s="702">
        <v>0.1429</v>
      </c>
      <c r="L38" s="702">
        <v>0.1429</v>
      </c>
      <c r="M38" s="702"/>
      <c r="N38" s="702">
        <v>0.1429</v>
      </c>
      <c r="O38" s="702"/>
      <c r="P38" s="702">
        <v>0.1429</v>
      </c>
      <c r="Q38" s="702">
        <v>0.1429</v>
      </c>
    </row>
    <row r="39" spans="1:17" s="46" customFormat="1" ht="15" customHeight="1">
      <c r="A39" s="695">
        <f>+A38+1</f>
        <v>28</v>
      </c>
      <c r="B39" s="695"/>
      <c r="C39" s="701"/>
      <c r="D39" s="46" t="s">
        <v>429</v>
      </c>
      <c r="F39" s="702">
        <v>0.1</v>
      </c>
      <c r="G39" s="702"/>
      <c r="H39" s="702">
        <v>0.1</v>
      </c>
      <c r="I39" s="702">
        <v>0.1</v>
      </c>
      <c r="J39" s="702">
        <v>0.1</v>
      </c>
      <c r="K39" s="702">
        <v>0.1</v>
      </c>
      <c r="L39" s="702">
        <v>0.1</v>
      </c>
      <c r="M39" s="702"/>
      <c r="N39" s="702">
        <v>0.1</v>
      </c>
      <c r="O39" s="702"/>
      <c r="P39" s="702">
        <v>0.1</v>
      </c>
      <c r="Q39" s="702">
        <v>0.1</v>
      </c>
    </row>
    <row r="40" spans="1:17" s="46" customFormat="1" ht="15" customHeight="1">
      <c r="A40" s="695">
        <f>+A39+1</f>
        <v>29</v>
      </c>
      <c r="B40" s="695"/>
      <c r="D40" s="705" t="s">
        <v>430</v>
      </c>
      <c r="F40" s="706" t="s">
        <v>314</v>
      </c>
      <c r="G40" s="706"/>
    </row>
    <row r="41" spans="1:17" s="46" customFormat="1" ht="15" customHeight="1">
      <c r="A41" s="695"/>
      <c r="B41" s="695"/>
      <c r="C41" s="701"/>
      <c r="F41" s="704"/>
      <c r="G41" s="704"/>
      <c r="H41" s="704"/>
      <c r="I41" s="704"/>
      <c r="J41" s="704"/>
      <c r="K41" s="704"/>
      <c r="L41" s="704"/>
      <c r="M41" s="704"/>
      <c r="N41" s="704"/>
      <c r="O41" s="704"/>
      <c r="P41" s="704"/>
      <c r="Q41" s="704"/>
    </row>
    <row r="42" spans="1:17" s="46" customFormat="1" ht="15" customHeight="1">
      <c r="A42" s="695"/>
      <c r="B42" s="695"/>
      <c r="C42" s="707" t="s">
        <v>431</v>
      </c>
      <c r="F42" s="702"/>
      <c r="G42" s="702"/>
      <c r="H42" s="702"/>
      <c r="I42" s="702"/>
      <c r="J42" s="702"/>
      <c r="K42" s="702"/>
      <c r="L42" s="702"/>
      <c r="M42" s="702"/>
      <c r="N42" s="702"/>
      <c r="O42" s="702"/>
      <c r="P42" s="702"/>
      <c r="Q42" s="702"/>
    </row>
    <row r="43" spans="1:17" s="46" customFormat="1" ht="15" customHeight="1">
      <c r="A43" s="695"/>
      <c r="B43" s="695" t="s">
        <v>253</v>
      </c>
      <c r="C43" s="701" t="s">
        <v>432</v>
      </c>
      <c r="F43" s="702"/>
      <c r="G43" s="702"/>
      <c r="H43" s="702"/>
      <c r="I43" s="702"/>
      <c r="J43" s="702"/>
      <c r="K43" s="702"/>
      <c r="L43" s="702"/>
      <c r="M43" s="702"/>
      <c r="N43" s="702"/>
      <c r="O43" s="702"/>
      <c r="P43" s="702"/>
      <c r="Q43" s="702"/>
    </row>
    <row r="44" spans="1:17" s="46" customFormat="1" ht="15" customHeight="1">
      <c r="A44" s="695"/>
      <c r="B44" s="695"/>
      <c r="C44" s="701" t="s">
        <v>433</v>
      </c>
      <c r="F44" s="702"/>
      <c r="G44" s="702"/>
      <c r="H44" s="702"/>
      <c r="I44" s="702"/>
      <c r="J44" s="702"/>
      <c r="K44" s="702"/>
      <c r="L44" s="702"/>
      <c r="M44" s="702"/>
      <c r="N44" s="702"/>
      <c r="O44" s="702"/>
      <c r="P44" s="702"/>
      <c r="Q44" s="702"/>
    </row>
    <row r="45" spans="1:17" s="46" customFormat="1" ht="15" customHeight="1">
      <c r="A45" s="695"/>
      <c r="B45" s="695"/>
      <c r="C45" s="701" t="s">
        <v>434</v>
      </c>
      <c r="F45" s="702"/>
      <c r="G45" s="702"/>
      <c r="H45" s="702"/>
      <c r="I45" s="702"/>
      <c r="J45" s="702"/>
      <c r="K45" s="702"/>
      <c r="L45" s="702"/>
      <c r="M45" s="702"/>
      <c r="N45" s="702"/>
      <c r="O45" s="702"/>
      <c r="P45" s="702"/>
      <c r="Q45" s="702"/>
    </row>
    <row r="46" spans="1:17" s="46" customFormat="1" ht="15" customHeight="1">
      <c r="A46" s="695"/>
      <c r="B46" s="695" t="s">
        <v>297</v>
      </c>
      <c r="C46" s="705" t="s">
        <v>435</v>
      </c>
      <c r="F46" s="702"/>
      <c r="G46" s="702"/>
      <c r="H46" s="702"/>
      <c r="I46" s="702"/>
      <c r="J46" s="702"/>
      <c r="K46" s="702"/>
      <c r="L46" s="702"/>
      <c r="M46" s="702"/>
      <c r="N46" s="702"/>
      <c r="O46" s="702"/>
      <c r="P46" s="702"/>
      <c r="Q46" s="702"/>
    </row>
    <row r="47" spans="1:17" s="46" customFormat="1" ht="15" customHeight="1">
      <c r="A47" s="695"/>
      <c r="B47" s="695" t="s">
        <v>314</v>
      </c>
      <c r="C47" s="705" t="s">
        <v>436</v>
      </c>
      <c r="F47" s="706"/>
      <c r="G47" s="706"/>
    </row>
    <row r="48" spans="1:17" s="46" customFormat="1" ht="15" customHeight="1">
      <c r="A48" s="695"/>
      <c r="B48" s="695"/>
      <c r="C48" s="705" t="s">
        <v>437</v>
      </c>
    </row>
    <row r="49" spans="1:13" s="46" customFormat="1" ht="15" customHeight="1">
      <c r="A49" s="695"/>
      <c r="B49" s="695"/>
      <c r="C49" s="705" t="s">
        <v>438</v>
      </c>
    </row>
    <row r="50" spans="1:13" s="46" customFormat="1" ht="15" customHeight="1">
      <c r="A50" s="695"/>
      <c r="B50" s="695"/>
      <c r="C50" s="705" t="s">
        <v>439</v>
      </c>
    </row>
    <row r="51" spans="1:13" s="46" customFormat="1" ht="15" customHeight="1">
      <c r="A51" s="695"/>
      <c r="B51" s="695"/>
      <c r="C51" s="705" t="s">
        <v>440</v>
      </c>
    </row>
    <row r="52" spans="1:13" s="46" customFormat="1" ht="15" customHeight="1">
      <c r="A52" s="695"/>
      <c r="B52" s="695"/>
      <c r="C52" s="705" t="s">
        <v>441</v>
      </c>
    </row>
    <row r="53" spans="1:13" s="46" customFormat="1" ht="15" customHeight="1">
      <c r="A53" s="695"/>
      <c r="B53" s="695" t="s">
        <v>417</v>
      </c>
      <c r="C53" s="705" t="s">
        <v>442</v>
      </c>
    </row>
    <row r="54" spans="1:13" ht="12.75">
      <c r="A54" s="692"/>
      <c r="B54" s="692"/>
      <c r="C54" s="141"/>
      <c r="D54" s="141"/>
      <c r="E54" s="141"/>
      <c r="F54" s="141"/>
      <c r="G54" s="141"/>
      <c r="H54" s="141"/>
      <c r="I54" s="141"/>
      <c r="J54" s="141"/>
      <c r="K54" s="141"/>
      <c r="L54" s="141"/>
      <c r="M54" s="141"/>
    </row>
    <row r="55" spans="1:13" ht="12.75">
      <c r="A55" s="141"/>
      <c r="B55" s="141"/>
      <c r="C55" s="141"/>
      <c r="D55" s="141"/>
      <c r="E55" s="141"/>
      <c r="F55" s="141"/>
      <c r="G55" s="141"/>
      <c r="H55" s="141"/>
      <c r="I55" s="141"/>
      <c r="J55" s="141"/>
      <c r="K55" s="141"/>
      <c r="L55" s="141"/>
      <c r="M55" s="141"/>
    </row>
    <row r="56" spans="1:13" ht="12.75">
      <c r="A56" s="141"/>
      <c r="B56" s="141"/>
      <c r="C56" s="705" t="s">
        <v>443</v>
      </c>
      <c r="D56" s="141"/>
      <c r="E56" s="141"/>
      <c r="F56" s="141"/>
      <c r="G56" s="141"/>
      <c r="H56" s="141"/>
      <c r="I56" s="141"/>
      <c r="J56" s="141"/>
      <c r="K56" s="141"/>
      <c r="L56" s="141"/>
      <c r="M56" s="141"/>
    </row>
    <row r="57" spans="1:13" ht="12.75">
      <c r="A57" s="141"/>
      <c r="B57" s="141"/>
      <c r="C57" s="141"/>
      <c r="D57" s="141"/>
      <c r="E57" s="141"/>
      <c r="F57" s="141"/>
      <c r="G57" s="141"/>
      <c r="H57" s="141"/>
      <c r="I57" s="141"/>
      <c r="J57" s="141"/>
      <c r="K57" s="141"/>
      <c r="L57" s="141"/>
      <c r="M57" s="141"/>
    </row>
  </sheetData>
  <customSheetViews>
    <customSheetView guid="{B321D76C-CDE5-48BB-9CDE-80FF97D58FCF}" scale="90" showPageBreaks="1" fitToPage="1" printArea="1" view="pageBreakPreview">
      <selection activeCell="I11" sqref="I11"/>
      <pageMargins left="0" right="0" top="0" bottom="0" header="0" footer="0"/>
      <pageSetup scale="59" orientation="landscape" r:id="rId1"/>
    </customSheetView>
    <customSheetView guid="{343BF296-013A-41F5-BDAB-AD6220EA7F78}" scale="90" showPageBreaks="1" fitToPage="1" printArea="1">
      <selection activeCell="F12" sqref="F12"/>
      <pageMargins left="0" right="0" top="0" bottom="0" header="0" footer="0"/>
      <pageSetup scale="55" orientation="landscape" r:id="rId2"/>
    </customSheetView>
  </customSheetViews>
  <mergeCells count="3">
    <mergeCell ref="A4:Q4"/>
    <mergeCell ref="A5:Q5"/>
    <mergeCell ref="H8:Q8"/>
  </mergeCells>
  <pageMargins left="0.7" right="0.7" top="0.75" bottom="0.75" header="0.3" footer="0.3"/>
  <pageSetup scale="55" orientation="landscape" r:id="rId3"/>
  <ignoredErrors>
    <ignoredError sqref="C34 C25:C26 C14:C15 C11:C13"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ransitionEvaluation="1" codeName="Sheet7">
    <tabColor theme="9"/>
    <pageSetUpPr fitToPage="1"/>
  </sheetPr>
  <dimension ref="A1:Y287"/>
  <sheetViews>
    <sheetView showGridLines="0" defaultGridColor="0" view="pageBreakPreview" colorId="22" zoomScale="70" zoomScaleNormal="80" zoomScaleSheetLayoutView="70" workbookViewId="0">
      <selection activeCell="J27" sqref="J27"/>
    </sheetView>
  </sheetViews>
  <sheetFormatPr defaultColWidth="15.375" defaultRowHeight="12"/>
  <cols>
    <col min="1" max="1" width="7.25" style="33" customWidth="1"/>
    <col min="2" max="2" width="32.375" style="33" customWidth="1"/>
    <col min="3" max="3" width="16.25" style="33" bestFit="1" customWidth="1"/>
    <col min="4" max="4" width="19" style="33" customWidth="1"/>
    <col min="5" max="5" width="5.375" style="33" customWidth="1"/>
    <col min="6" max="6" width="23.375" style="33" customWidth="1"/>
    <col min="7" max="7" width="3.375" style="33" customWidth="1"/>
    <col min="8" max="8" width="15.375" style="33" bestFit="1" customWidth="1"/>
    <col min="9" max="9" width="3.75" style="33" customWidth="1"/>
    <col min="10" max="10" width="21.375" style="33" bestFit="1" customWidth="1"/>
    <col min="11" max="11" width="4.125" style="33" customWidth="1"/>
    <col min="12" max="12" width="21.375" style="33" bestFit="1" customWidth="1"/>
    <col min="13" max="13" width="3.375" style="33" customWidth="1"/>
    <col min="14" max="14" width="11" style="33" customWidth="1"/>
    <col min="15" max="15" width="2.375" style="33" customWidth="1"/>
    <col min="16" max="16" width="18.75" style="33" customWidth="1"/>
    <col min="17" max="17" width="2.75" style="33" customWidth="1"/>
    <col min="18" max="18" width="7.375" style="33" customWidth="1"/>
    <col min="19" max="19" width="15.375" style="33"/>
    <col min="20" max="20" width="16.75" style="33" bestFit="1" customWidth="1"/>
    <col min="21" max="16384" width="15.375" style="33"/>
  </cols>
  <sheetData>
    <row r="1" spans="1:25" s="367" customFormat="1" ht="20.25">
      <c r="A1" s="679"/>
      <c r="C1" s="477"/>
      <c r="D1" s="89"/>
      <c r="E1" s="89"/>
      <c r="F1" s="89"/>
      <c r="G1" s="89"/>
      <c r="H1" s="89"/>
      <c r="I1" s="89"/>
      <c r="J1" s="89"/>
      <c r="K1" s="89"/>
      <c r="L1" s="89"/>
      <c r="M1" s="89"/>
      <c r="O1" s="89"/>
      <c r="P1" s="45"/>
      <c r="Q1" s="89"/>
      <c r="R1" s="89"/>
      <c r="S1" s="89"/>
      <c r="T1" s="89"/>
      <c r="U1" s="89"/>
      <c r="V1" s="89"/>
      <c r="W1" s="89"/>
      <c r="X1" s="89"/>
      <c r="Y1" s="89"/>
    </row>
    <row r="2" spans="1:25" s="680" customFormat="1" ht="18">
      <c r="A2" s="237"/>
      <c r="C2" s="237"/>
      <c r="D2" s="237"/>
      <c r="E2" s="237"/>
      <c r="F2" s="237"/>
      <c r="G2" s="237"/>
      <c r="H2" s="237"/>
      <c r="I2" s="237"/>
      <c r="J2" s="237"/>
      <c r="K2" s="237"/>
      <c r="L2" s="237"/>
      <c r="M2" s="237"/>
      <c r="Q2" s="1140"/>
      <c r="R2" s="237"/>
      <c r="S2" s="237"/>
      <c r="T2" s="237"/>
      <c r="U2" s="237"/>
      <c r="V2" s="237"/>
      <c r="W2" s="237"/>
      <c r="X2" s="237"/>
      <c r="Y2" s="237"/>
    </row>
    <row r="3" spans="1:25" ht="16.5" customHeight="1">
      <c r="A3" s="681"/>
      <c r="B3" s="681"/>
      <c r="C3" s="681"/>
      <c r="D3" s="681"/>
      <c r="E3" s="681"/>
      <c r="F3" s="681"/>
      <c r="G3" s="681"/>
      <c r="H3" s="681"/>
      <c r="I3" s="681"/>
      <c r="J3" s="681"/>
      <c r="K3" s="681"/>
      <c r="L3" s="681"/>
      <c r="M3" s="681"/>
      <c r="N3" s="681"/>
      <c r="O3" s="681"/>
      <c r="P3" s="681"/>
      <c r="Q3" s="681"/>
      <c r="R3" s="681"/>
      <c r="S3" s="681"/>
      <c r="T3" s="681"/>
      <c r="U3" s="681"/>
      <c r="V3" s="681"/>
      <c r="W3" s="681"/>
      <c r="X3" s="681"/>
      <c r="Y3" s="681"/>
    </row>
    <row r="4" spans="1:25" s="367" customFormat="1" ht="15.75">
      <c r="A4" s="1638" t="s">
        <v>87</v>
      </c>
      <c r="B4" s="1638"/>
      <c r="C4" s="1638"/>
      <c r="D4" s="1638"/>
      <c r="E4" s="1638"/>
      <c r="F4" s="1638"/>
      <c r="G4" s="1638"/>
      <c r="H4" s="1638"/>
      <c r="I4" s="1638"/>
      <c r="J4" s="1638"/>
      <c r="K4" s="1638"/>
      <c r="L4" s="1638"/>
      <c r="M4" s="1638"/>
      <c r="N4" s="1638"/>
      <c r="O4" s="1638"/>
      <c r="P4" s="1638"/>
      <c r="Q4" s="1638"/>
      <c r="R4" s="89"/>
      <c r="S4" s="89"/>
      <c r="T4" s="89"/>
      <c r="U4" s="89"/>
      <c r="V4" s="89"/>
      <c r="W4" s="89"/>
      <c r="X4" s="89"/>
      <c r="Y4" s="89"/>
    </row>
    <row r="5" spans="1:25" s="367" customFormat="1" ht="15.75">
      <c r="A5" s="1638" t="s">
        <v>88</v>
      </c>
      <c r="B5" s="1638"/>
      <c r="C5" s="1638"/>
      <c r="D5" s="1638"/>
      <c r="E5" s="1638"/>
      <c r="F5" s="1638"/>
      <c r="G5" s="1638"/>
      <c r="H5" s="1638"/>
      <c r="I5" s="1638"/>
      <c r="J5" s="1638"/>
      <c r="K5" s="1638"/>
      <c r="L5" s="1638"/>
      <c r="M5" s="1638"/>
      <c r="N5" s="1638"/>
      <c r="O5" s="1638"/>
      <c r="P5" s="1638"/>
      <c r="Q5" s="1638"/>
      <c r="R5" s="89"/>
      <c r="S5" s="89"/>
      <c r="T5" s="89"/>
      <c r="U5" s="89"/>
      <c r="V5" s="89"/>
      <c r="W5" s="89"/>
      <c r="X5" s="89"/>
      <c r="Y5" s="89"/>
    </row>
    <row r="6" spans="1:25" s="367" customFormat="1" ht="18" customHeight="1">
      <c r="A6" s="1634" t="str">
        <f>SUMMARY!A7</f>
        <v>YEAR ENDING DECEMBER 31, ____</v>
      </c>
      <c r="B6" s="1634"/>
      <c r="C6" s="1634"/>
      <c r="D6" s="1634"/>
      <c r="E6" s="1634"/>
      <c r="F6" s="1634"/>
      <c r="G6" s="1634"/>
      <c r="H6" s="1634"/>
      <c r="I6" s="1634"/>
      <c r="J6" s="1634"/>
      <c r="K6" s="1634"/>
      <c r="L6" s="1634"/>
      <c r="M6" s="1634"/>
      <c r="N6" s="1634"/>
      <c r="O6" s="1634"/>
      <c r="P6" s="1634"/>
      <c r="Q6" s="1634"/>
      <c r="R6" s="89"/>
      <c r="S6" s="89"/>
      <c r="T6" s="89"/>
      <c r="U6" s="89"/>
      <c r="V6" s="89"/>
      <c r="W6" s="89"/>
      <c r="X6" s="89"/>
      <c r="Y6" s="89"/>
    </row>
    <row r="7" spans="1:25" s="367" customFormat="1" ht="15">
      <c r="A7" s="89"/>
      <c r="B7" s="89"/>
      <c r="C7" s="89"/>
      <c r="D7" s="89"/>
      <c r="E7" s="89"/>
      <c r="F7" s="89"/>
      <c r="G7" s="89"/>
      <c r="H7" s="89"/>
      <c r="I7" s="89"/>
      <c r="J7" s="89"/>
      <c r="K7" s="89"/>
      <c r="L7" s="89"/>
      <c r="M7" s="89"/>
      <c r="N7" s="89"/>
      <c r="O7" s="89"/>
      <c r="P7" s="89"/>
      <c r="Q7" s="89"/>
      <c r="R7" s="89"/>
      <c r="S7" s="89"/>
      <c r="T7" s="89"/>
      <c r="U7" s="89"/>
      <c r="V7" s="89"/>
      <c r="W7" s="89"/>
      <c r="X7" s="89"/>
      <c r="Y7" s="89"/>
    </row>
    <row r="8" spans="1:25" s="367" customFormat="1" ht="15.75">
      <c r="A8" s="1638" t="s">
        <v>1897</v>
      </c>
      <c r="B8" s="1638"/>
      <c r="C8" s="1638"/>
      <c r="D8" s="1638"/>
      <c r="E8" s="1638"/>
      <c r="F8" s="1638"/>
      <c r="G8" s="1638"/>
      <c r="H8" s="1638"/>
      <c r="I8" s="1638"/>
      <c r="J8" s="1638"/>
      <c r="K8" s="1638"/>
      <c r="L8" s="1638"/>
      <c r="M8" s="1638"/>
      <c r="N8" s="1638"/>
      <c r="O8" s="1638"/>
      <c r="P8" s="1638"/>
      <c r="Q8" s="1638"/>
      <c r="R8" s="89"/>
      <c r="S8" s="89"/>
      <c r="T8" s="89"/>
      <c r="U8" s="89"/>
      <c r="V8" s="89"/>
      <c r="W8" s="89"/>
      <c r="X8" s="89"/>
      <c r="Y8" s="89"/>
    </row>
    <row r="9" spans="1:25" s="367" customFormat="1" ht="15.75">
      <c r="A9" s="1638" t="s">
        <v>15</v>
      </c>
      <c r="B9" s="1638"/>
      <c r="C9" s="1638"/>
      <c r="D9" s="1638"/>
      <c r="E9" s="1638"/>
      <c r="F9" s="1638"/>
      <c r="G9" s="1638"/>
      <c r="H9" s="1638"/>
      <c r="I9" s="1638"/>
      <c r="J9" s="1638"/>
      <c r="K9" s="1638"/>
      <c r="L9" s="1638"/>
      <c r="M9" s="1638"/>
      <c r="N9" s="1638"/>
      <c r="O9" s="1638"/>
      <c r="P9" s="1638"/>
      <c r="Q9" s="1638"/>
      <c r="R9" s="89"/>
      <c r="S9" s="89"/>
      <c r="T9" s="89"/>
      <c r="U9" s="89"/>
      <c r="V9" s="89"/>
      <c r="W9" s="89"/>
      <c r="X9" s="89"/>
      <c r="Y9" s="89"/>
    </row>
    <row r="10" spans="1:25" s="367" customFormat="1" ht="15">
      <c r="A10" s="89"/>
      <c r="B10" s="89"/>
      <c r="C10" s="89"/>
      <c r="D10" s="89"/>
      <c r="E10" s="89"/>
      <c r="F10" s="89"/>
      <c r="G10" s="89"/>
      <c r="H10" s="89"/>
      <c r="I10" s="89"/>
      <c r="J10" s="89"/>
      <c r="K10" s="89"/>
      <c r="L10" s="89"/>
      <c r="M10" s="89"/>
      <c r="N10" s="89"/>
      <c r="O10" s="89"/>
      <c r="P10" s="89"/>
      <c r="Q10" s="89"/>
      <c r="R10" s="89"/>
      <c r="S10" s="89"/>
      <c r="T10" s="89"/>
      <c r="U10" s="89"/>
      <c r="V10" s="89"/>
      <c r="W10" s="89"/>
      <c r="X10" s="89"/>
      <c r="Y10" s="89"/>
    </row>
    <row r="11" spans="1:25" s="89" customFormat="1" ht="15.75">
      <c r="H11" s="1146"/>
    </row>
    <row r="12" spans="1:25" s="89" customFormat="1" ht="15.75">
      <c r="J12" s="1146" t="s">
        <v>444</v>
      </c>
    </row>
    <row r="13" spans="1:25" s="89" customFormat="1" ht="15.75">
      <c r="H13" s="1146" t="s">
        <v>346</v>
      </c>
      <c r="J13" s="1146" t="s">
        <v>445</v>
      </c>
      <c r="L13" s="1146" t="s">
        <v>251</v>
      </c>
      <c r="N13" s="1146" t="s">
        <v>446</v>
      </c>
      <c r="P13" s="1146" t="s">
        <v>447</v>
      </c>
    </row>
    <row r="14" spans="1:25" s="89" customFormat="1" ht="15.75">
      <c r="B14" s="682" t="s">
        <v>451</v>
      </c>
      <c r="D14" s="1146" t="s">
        <v>346</v>
      </c>
      <c r="F14" s="1146" t="s">
        <v>251</v>
      </c>
      <c r="H14" s="1146" t="s">
        <v>448</v>
      </c>
      <c r="J14" s="1146" t="s">
        <v>449</v>
      </c>
      <c r="L14" s="1146" t="s">
        <v>449</v>
      </c>
      <c r="N14" s="1146" t="s">
        <v>450</v>
      </c>
      <c r="P14" s="1146" t="s">
        <v>451</v>
      </c>
    </row>
    <row r="15" spans="1:25" s="89" customFormat="1" ht="15.75">
      <c r="D15" s="479" t="s">
        <v>452</v>
      </c>
      <c r="F15" s="479" t="s">
        <v>453</v>
      </c>
      <c r="H15" s="479" t="s">
        <v>454</v>
      </c>
      <c r="J15" s="479" t="s">
        <v>455</v>
      </c>
      <c r="L15" s="479" t="s">
        <v>456</v>
      </c>
      <c r="N15" s="479" t="s">
        <v>457</v>
      </c>
      <c r="P15" s="479" t="s">
        <v>458</v>
      </c>
    </row>
    <row r="16" spans="1:25" s="89" customFormat="1" ht="15">
      <c r="D16" s="234" t="s">
        <v>94</v>
      </c>
      <c r="F16" s="234" t="s">
        <v>95</v>
      </c>
      <c r="H16" s="234" t="s">
        <v>140</v>
      </c>
      <c r="J16" s="234" t="s">
        <v>141</v>
      </c>
      <c r="L16" s="234" t="s">
        <v>206</v>
      </c>
      <c r="N16" s="234" t="s">
        <v>261</v>
      </c>
      <c r="P16" s="234" t="s">
        <v>459</v>
      </c>
    </row>
    <row r="17" spans="1:20" s="89" customFormat="1" ht="15.75">
      <c r="A17" s="478"/>
      <c r="D17" s="44"/>
      <c r="E17" s="44"/>
      <c r="F17" s="44"/>
      <c r="G17" s="44"/>
    </row>
    <row r="18" spans="1:20" s="89" customFormat="1" ht="15.75">
      <c r="A18" s="478"/>
      <c r="D18" s="44"/>
      <c r="E18" s="44"/>
      <c r="F18" s="44"/>
      <c r="G18" s="44"/>
    </row>
    <row r="19" spans="1:20" s="89" customFormat="1" ht="15.75">
      <c r="A19" s="89">
        <v>1</v>
      </c>
      <c r="B19" s="478" t="s">
        <v>460</v>
      </c>
      <c r="D19" s="821">
        <f>'B2-Plant'!J41</f>
        <v>0</v>
      </c>
      <c r="E19" s="44" t="s">
        <v>253</v>
      </c>
      <c r="F19" s="683">
        <f>'B2-Plant'!J56</f>
        <v>0</v>
      </c>
      <c r="G19" s="44" t="s">
        <v>297</v>
      </c>
      <c r="H19" s="1546">
        <f>+'E1-Allocator'!F21</f>
        <v>0</v>
      </c>
      <c r="J19" s="683">
        <f>F19*H19</f>
        <v>0</v>
      </c>
      <c r="K19" s="684"/>
      <c r="L19" s="683">
        <f>D19+J19</f>
        <v>0</v>
      </c>
    </row>
    <row r="20" spans="1:20" s="89" customFormat="1" ht="15">
      <c r="D20" s="70"/>
      <c r="E20" s="44"/>
      <c r="F20" s="44"/>
      <c r="G20" s="44"/>
      <c r="H20" s="481"/>
    </row>
    <row r="21" spans="1:20" s="89" customFormat="1" ht="15.75">
      <c r="A21" s="89">
        <v>2</v>
      </c>
      <c r="B21" s="478" t="s">
        <v>461</v>
      </c>
      <c r="D21" s="70"/>
      <c r="E21" s="44"/>
      <c r="F21" s="44"/>
      <c r="G21" s="44"/>
      <c r="H21" s="481"/>
    </row>
    <row r="22" spans="1:20" s="89" customFormat="1" ht="15">
      <c r="D22" s="813"/>
      <c r="E22" s="44"/>
      <c r="F22" s="44"/>
      <c r="G22" s="44"/>
      <c r="H22" s="481"/>
    </row>
    <row r="23" spans="1:20" s="89" customFormat="1" ht="15.75">
      <c r="A23" s="89">
        <v>3</v>
      </c>
      <c r="B23" s="685" t="s">
        <v>462</v>
      </c>
      <c r="D23" s="70">
        <f>('A1-O&amp;M'!J41+'A2-A&amp;G'!J43)/8</f>
        <v>0</v>
      </c>
      <c r="E23" s="44" t="s">
        <v>314</v>
      </c>
      <c r="F23" s="44"/>
      <c r="G23" s="44"/>
      <c r="H23" s="481"/>
      <c r="L23" s="686">
        <f>D23+J23</f>
        <v>0</v>
      </c>
      <c r="S23" s="856"/>
    </row>
    <row r="24" spans="1:20" s="89" customFormat="1" ht="15.75">
      <c r="A24" s="89">
        <v>4</v>
      </c>
      <c r="B24" s="685" t="s">
        <v>463</v>
      </c>
      <c r="D24" s="70">
        <f>+'WP-BD'!J69</f>
        <v>0</v>
      </c>
      <c r="E24" s="44" t="s">
        <v>417</v>
      </c>
      <c r="F24" s="44"/>
      <c r="G24" s="44"/>
      <c r="H24" s="481"/>
      <c r="L24" s="686">
        <f>D24+J24</f>
        <v>0</v>
      </c>
      <c r="S24" s="856"/>
    </row>
    <row r="25" spans="1:20" s="89" customFormat="1" ht="15.75">
      <c r="A25" s="89">
        <v>5</v>
      </c>
      <c r="B25" s="685" t="s">
        <v>464</v>
      </c>
      <c r="D25" s="70">
        <f>'WP-CA'!U31</f>
        <v>0</v>
      </c>
      <c r="E25" s="44" t="s">
        <v>465</v>
      </c>
      <c r="F25" s="44"/>
      <c r="G25" s="44"/>
      <c r="H25" s="1546">
        <f>+'E1-Allocator'!F21</f>
        <v>0</v>
      </c>
      <c r="L25" s="686">
        <f>D25*H25</f>
        <v>0</v>
      </c>
    </row>
    <row r="26" spans="1:20" s="89" customFormat="1" ht="15.75">
      <c r="A26" s="89">
        <v>6</v>
      </c>
      <c r="B26" s="685" t="s">
        <v>466</v>
      </c>
      <c r="D26" s="70">
        <f>'WP-CB'!F29</f>
        <v>0</v>
      </c>
      <c r="E26" s="44" t="s">
        <v>467</v>
      </c>
      <c r="F26" s="687"/>
      <c r="G26" s="44"/>
      <c r="H26" s="1546">
        <f>+'E1-Allocator'!F21</f>
        <v>0</v>
      </c>
      <c r="J26" s="688"/>
      <c r="L26" s="686">
        <f>D26*H26</f>
        <v>0</v>
      </c>
    </row>
    <row r="27" spans="1:20" s="89" customFormat="1" ht="15.75">
      <c r="A27" s="89">
        <v>7</v>
      </c>
      <c r="B27" s="685" t="s">
        <v>1952</v>
      </c>
      <c r="D27" s="1218">
        <f>'WP-CC'!T25</f>
        <v>0</v>
      </c>
      <c r="E27" s="44" t="s">
        <v>1945</v>
      </c>
      <c r="F27" s="1587"/>
      <c r="G27" s="44"/>
      <c r="H27" s="1586"/>
      <c r="J27" s="683">
        <f>+F27*H27</f>
        <v>0</v>
      </c>
      <c r="L27" s="686">
        <f>+D27+J27</f>
        <v>0</v>
      </c>
    </row>
    <row r="28" spans="1:20" s="89" customFormat="1" ht="15.75">
      <c r="A28" s="89">
        <v>8</v>
      </c>
      <c r="B28" s="685" t="s">
        <v>468</v>
      </c>
      <c r="D28" s="1218">
        <f>D49</f>
        <v>0</v>
      </c>
      <c r="E28" s="44" t="s">
        <v>469</v>
      </c>
      <c r="F28" s="687"/>
      <c r="G28" s="44"/>
      <c r="H28" s="481"/>
      <c r="J28" s="688"/>
      <c r="L28" s="686">
        <f>D28</f>
        <v>0</v>
      </c>
      <c r="S28" s="856"/>
    </row>
    <row r="29" spans="1:20" s="89" customFormat="1" ht="15.75">
      <c r="A29" s="89">
        <v>9</v>
      </c>
      <c r="B29" s="685" t="s">
        <v>470</v>
      </c>
      <c r="D29" s="1218">
        <v>0</v>
      </c>
      <c r="E29" s="44" t="s">
        <v>469</v>
      </c>
      <c r="F29" s="687"/>
      <c r="G29" s="44"/>
      <c r="H29" s="481"/>
      <c r="J29" s="688"/>
      <c r="L29" s="686"/>
      <c r="S29" s="856"/>
    </row>
    <row r="30" spans="1:20" s="89" customFormat="1" ht="15.75">
      <c r="A30" s="89">
        <v>10</v>
      </c>
      <c r="B30" s="685" t="s">
        <v>471</v>
      </c>
      <c r="D30" s="1219">
        <v>0</v>
      </c>
      <c r="E30" s="44" t="s">
        <v>469</v>
      </c>
      <c r="F30" s="687"/>
      <c r="G30" s="44"/>
      <c r="H30" s="481"/>
      <c r="J30" s="688"/>
      <c r="L30" s="686"/>
    </row>
    <row r="31" spans="1:20" s="89" customFormat="1" ht="15">
      <c r="D31" s="44"/>
      <c r="E31" s="44"/>
      <c r="F31" s="44"/>
      <c r="G31" s="44"/>
      <c r="H31" s="481"/>
    </row>
    <row r="32" spans="1:20" s="89" customFormat="1" ht="15.75">
      <c r="A32" s="89">
        <v>11</v>
      </c>
      <c r="B32" s="689" t="s">
        <v>1967</v>
      </c>
      <c r="D32" s="690">
        <f>SUM(D19:D30)</f>
        <v>0</v>
      </c>
      <c r="E32" s="691"/>
      <c r="F32" s="690">
        <f>SUM(F19:F30)</f>
        <v>0</v>
      </c>
      <c r="G32" s="44"/>
      <c r="H32" s="1546">
        <f>+'E1-Allocator'!F21</f>
        <v>0</v>
      </c>
      <c r="J32" s="690">
        <f>SUM(J19:J30)</f>
        <v>0</v>
      </c>
      <c r="L32" s="1175">
        <f>SUM(L19:L31)</f>
        <v>0</v>
      </c>
      <c r="N32" s="1546">
        <f>'D1-Cap Structure'!H25</f>
        <v>0</v>
      </c>
      <c r="P32" s="1175">
        <f>L32*N32</f>
        <v>0</v>
      </c>
      <c r="S32" s="866"/>
      <c r="T32" s="867"/>
    </row>
    <row r="33" spans="2:20" s="89" customFormat="1" ht="15">
      <c r="H33" s="481"/>
    </row>
    <row r="34" spans="2:20" s="89" customFormat="1" ht="15">
      <c r="H34" s="481"/>
      <c r="T34" s="739"/>
    </row>
    <row r="35" spans="2:20" s="89" customFormat="1" ht="15.75">
      <c r="B35" s="1163" t="s">
        <v>472</v>
      </c>
      <c r="H35" s="481"/>
    </row>
    <row r="36" spans="2:20" s="89" customFormat="1" ht="15.75">
      <c r="B36" s="1163"/>
    </row>
    <row r="37" spans="2:20" s="89" customFormat="1" ht="15.75">
      <c r="B37" s="1163" t="s">
        <v>473</v>
      </c>
    </row>
    <row r="38" spans="2:20" s="89" customFormat="1" ht="15">
      <c r="B38" s="1067"/>
    </row>
    <row r="39" spans="2:20" s="89" customFormat="1" ht="15.75">
      <c r="B39" s="1163" t="s">
        <v>1899</v>
      </c>
    </row>
    <row r="40" spans="2:20" s="89" customFormat="1" ht="15">
      <c r="B40" s="44"/>
    </row>
    <row r="41" spans="2:20" s="89" customFormat="1" ht="15.75">
      <c r="B41" s="43" t="s">
        <v>474</v>
      </c>
    </row>
    <row r="42" spans="2:20" s="89" customFormat="1" ht="15">
      <c r="B42" s="44"/>
    </row>
    <row r="43" spans="2:20" s="89" customFormat="1" ht="15.75">
      <c r="B43" s="478" t="s">
        <v>1970</v>
      </c>
    </row>
    <row r="44" spans="2:20" s="89" customFormat="1" ht="15">
      <c r="B44" s="44"/>
    </row>
    <row r="45" spans="2:20" s="89" customFormat="1" ht="15.75">
      <c r="B45" s="1163" t="s">
        <v>1900</v>
      </c>
    </row>
    <row r="46" spans="2:20" s="89" customFormat="1" ht="15">
      <c r="B46" s="44"/>
    </row>
    <row r="47" spans="2:20" s="89" customFormat="1" ht="15.75">
      <c r="B47" s="478" t="s">
        <v>1971</v>
      </c>
    </row>
    <row r="48" spans="2:20" s="89" customFormat="1" ht="15">
      <c r="C48" s="1176" t="s">
        <v>475</v>
      </c>
      <c r="D48" s="1176" t="s">
        <v>476</v>
      </c>
    </row>
    <row r="49" spans="1:25" s="89" customFormat="1" ht="15">
      <c r="C49" s="1177"/>
      <c r="D49" s="1178"/>
    </row>
    <row r="50" spans="1:25" s="89" customFormat="1" ht="15">
      <c r="C50" s="1177"/>
      <c r="D50" s="1177"/>
    </row>
    <row r="51" spans="1:25" s="89" customFormat="1" ht="15">
      <c r="C51" s="1177" t="s">
        <v>126</v>
      </c>
      <c r="D51" s="1177" t="s">
        <v>126</v>
      </c>
    </row>
    <row r="52" spans="1:25" s="89" customFormat="1" ht="15">
      <c r="C52" s="44"/>
      <c r="D52" s="44"/>
    </row>
    <row r="53" spans="1:25" s="89" customFormat="1" ht="15.75">
      <c r="B53" s="786" t="s">
        <v>1947</v>
      </c>
    </row>
    <row r="54" spans="1:25" s="367" customFormat="1" ht="15">
      <c r="A54" s="89"/>
      <c r="B54" s="89"/>
      <c r="C54" s="89"/>
      <c r="D54" s="89"/>
      <c r="E54" s="89"/>
      <c r="F54" s="89"/>
      <c r="G54" s="89"/>
      <c r="H54" s="89"/>
      <c r="I54" s="89"/>
      <c r="J54" s="89"/>
      <c r="K54" s="89"/>
      <c r="L54" s="89"/>
      <c r="M54" s="89"/>
      <c r="N54" s="89"/>
      <c r="O54" s="89"/>
      <c r="P54" s="89"/>
      <c r="Q54" s="89"/>
      <c r="R54" s="89"/>
      <c r="S54" s="89"/>
      <c r="T54" s="89"/>
      <c r="U54" s="89"/>
      <c r="V54" s="89"/>
      <c r="W54" s="89"/>
      <c r="X54" s="89"/>
      <c r="Y54" s="89"/>
    </row>
    <row r="55" spans="1:25" s="367" customFormat="1" ht="15">
      <c r="A55" s="89"/>
      <c r="B55" s="89"/>
      <c r="C55" s="89"/>
      <c r="D55"/>
      <c r="E55"/>
      <c r="F55"/>
      <c r="G55"/>
      <c r="H55"/>
      <c r="I55" s="89"/>
      <c r="J55" s="89"/>
      <c r="K55" s="89"/>
      <c r="L55" s="89"/>
      <c r="M55" s="89"/>
      <c r="N55" s="89"/>
      <c r="O55" s="89"/>
      <c r="P55" s="89"/>
      <c r="Q55" s="89"/>
      <c r="R55" s="89"/>
      <c r="S55" s="89"/>
      <c r="T55" s="89"/>
      <c r="U55" s="89"/>
      <c r="V55" s="89"/>
      <c r="W55" s="89"/>
      <c r="X55" s="89"/>
      <c r="Y55" s="89"/>
    </row>
    <row r="56" spans="1:25" s="367" customFormat="1" ht="15">
      <c r="D56"/>
      <c r="E56"/>
      <c r="F56"/>
      <c r="G56"/>
      <c r="H56"/>
    </row>
    <row r="57" spans="1:25" s="367" customFormat="1" ht="15">
      <c r="D57"/>
      <c r="E57"/>
      <c r="F57"/>
      <c r="G57"/>
      <c r="H57"/>
    </row>
    <row r="58" spans="1:25" s="367" customFormat="1" ht="15"/>
    <row r="59" spans="1:25" s="367" customFormat="1" ht="15"/>
    <row r="60" spans="1:25" s="367" customFormat="1" ht="15"/>
    <row r="61" spans="1:25" s="367" customFormat="1" ht="15"/>
    <row r="62" spans="1:25" s="367" customFormat="1" ht="15"/>
    <row r="63" spans="1:25" s="367" customFormat="1" ht="15"/>
    <row r="64" spans="1:25" s="367" customFormat="1" ht="15"/>
    <row r="65" s="367" customFormat="1" ht="15"/>
    <row r="66" s="367" customFormat="1" ht="15"/>
    <row r="67" s="367" customFormat="1" ht="15"/>
    <row r="68" s="367" customFormat="1" ht="15"/>
    <row r="69" s="367" customFormat="1" ht="15"/>
    <row r="70" s="367" customFormat="1" ht="15"/>
    <row r="71" s="367" customFormat="1" ht="15"/>
    <row r="72" s="367" customFormat="1" ht="15"/>
    <row r="73" s="367" customFormat="1" ht="15"/>
    <row r="74" s="367" customFormat="1" ht="15"/>
    <row r="75" s="367" customFormat="1" ht="15"/>
    <row r="76" s="367" customFormat="1" ht="15"/>
    <row r="77" s="367" customFormat="1" ht="15"/>
    <row r="78" s="367" customFormat="1" ht="15"/>
    <row r="79" s="367" customFormat="1" ht="15"/>
    <row r="80" s="367" customFormat="1" ht="15"/>
    <row r="81" s="367" customFormat="1" ht="15"/>
    <row r="82" s="367" customFormat="1" ht="15"/>
    <row r="83" s="367" customFormat="1" ht="15"/>
    <row r="84" s="367" customFormat="1" ht="15"/>
    <row r="85" s="367" customFormat="1" ht="15"/>
    <row r="86" s="367" customFormat="1" ht="15"/>
    <row r="87" s="367" customFormat="1" ht="15"/>
    <row r="88" s="367" customFormat="1" ht="15"/>
    <row r="89" s="367" customFormat="1" ht="15"/>
    <row r="90" s="367" customFormat="1" ht="15"/>
    <row r="91" s="367" customFormat="1" ht="15"/>
    <row r="92" s="367" customFormat="1" ht="15"/>
    <row r="93" s="367" customFormat="1" ht="15"/>
    <row r="94" s="367" customFormat="1" ht="15"/>
    <row r="95" s="367" customFormat="1" ht="15"/>
    <row r="96" s="367" customFormat="1" ht="15"/>
    <row r="97" s="367" customFormat="1" ht="15"/>
    <row r="98" s="367" customFormat="1" ht="15"/>
    <row r="99" s="367" customFormat="1" ht="15"/>
    <row r="100" s="367" customFormat="1" ht="15"/>
    <row r="101" s="367" customFormat="1" ht="15"/>
    <row r="102" s="367" customFormat="1" ht="15"/>
    <row r="103" s="367" customFormat="1" ht="15"/>
    <row r="104" s="367" customFormat="1" ht="15"/>
    <row r="105" s="367" customFormat="1" ht="15"/>
    <row r="106" s="367" customFormat="1" ht="15"/>
    <row r="107" s="367" customFormat="1" ht="15"/>
    <row r="108" s="367" customFormat="1" ht="15"/>
    <row r="109" s="367" customFormat="1" ht="15"/>
    <row r="110" s="367" customFormat="1" ht="15"/>
    <row r="111" s="367" customFormat="1" ht="15"/>
    <row r="112" s="367" customFormat="1" ht="15"/>
    <row r="113" s="367" customFormat="1" ht="15"/>
    <row r="114" s="367" customFormat="1" ht="15"/>
    <row r="115" s="367" customFormat="1" ht="15"/>
    <row r="116" s="367" customFormat="1" ht="15"/>
    <row r="117" s="367" customFormat="1" ht="15"/>
    <row r="118" s="367" customFormat="1" ht="15"/>
    <row r="119" s="367" customFormat="1" ht="15"/>
    <row r="120" s="367" customFormat="1" ht="15"/>
    <row r="121" s="367" customFormat="1" ht="15"/>
    <row r="122" s="367" customFormat="1" ht="15"/>
    <row r="123" s="367" customFormat="1" ht="15"/>
    <row r="124" s="367" customFormat="1" ht="15"/>
    <row r="125" s="367" customFormat="1" ht="15"/>
    <row r="126" s="367" customFormat="1" ht="15"/>
    <row r="127" s="367" customFormat="1" ht="15"/>
    <row r="128" s="367" customFormat="1" ht="15"/>
    <row r="129" s="367" customFormat="1" ht="15"/>
    <row r="130" s="367" customFormat="1" ht="15"/>
    <row r="131" s="367" customFormat="1" ht="15"/>
    <row r="132" s="367" customFormat="1" ht="15"/>
    <row r="133" s="367" customFormat="1" ht="15"/>
    <row r="134" s="367" customFormat="1" ht="15"/>
    <row r="135" s="367" customFormat="1" ht="15"/>
    <row r="136" s="367" customFormat="1" ht="15"/>
    <row r="137" s="367" customFormat="1" ht="15"/>
    <row r="138" s="367" customFormat="1" ht="15"/>
    <row r="139" s="367" customFormat="1" ht="15"/>
    <row r="140" s="367" customFormat="1" ht="15"/>
    <row r="141" s="367" customFormat="1" ht="15"/>
    <row r="142" s="367" customFormat="1" ht="15"/>
    <row r="143" s="367" customFormat="1" ht="15"/>
    <row r="144" s="367" customFormat="1" ht="15"/>
    <row r="145" s="367" customFormat="1" ht="15"/>
    <row r="146" s="367" customFormat="1" ht="15"/>
    <row r="147" s="367" customFormat="1" ht="15"/>
    <row r="148" s="367" customFormat="1" ht="15"/>
    <row r="149" s="367" customFormat="1" ht="15"/>
    <row r="150" s="367" customFormat="1" ht="15"/>
    <row r="151" s="367" customFormat="1" ht="15"/>
    <row r="152" s="367" customFormat="1" ht="15"/>
    <row r="153" s="367" customFormat="1" ht="15"/>
    <row r="154" s="367" customFormat="1" ht="15"/>
    <row r="155" s="367" customFormat="1" ht="15"/>
    <row r="156" s="367" customFormat="1" ht="15"/>
    <row r="157" s="367" customFormat="1" ht="15"/>
    <row r="158" s="367" customFormat="1" ht="15"/>
    <row r="159" s="367" customFormat="1" ht="15"/>
    <row r="160" s="367" customFormat="1" ht="15"/>
    <row r="161" s="367" customFormat="1" ht="15"/>
    <row r="162" s="367" customFormat="1" ht="15"/>
    <row r="163" s="367" customFormat="1" ht="15"/>
    <row r="164" s="367" customFormat="1" ht="15"/>
    <row r="165" s="367" customFormat="1" ht="15"/>
    <row r="166" s="367" customFormat="1" ht="15"/>
    <row r="167" s="367" customFormat="1" ht="15"/>
    <row r="168" s="367" customFormat="1" ht="15"/>
    <row r="169" s="367" customFormat="1" ht="15"/>
    <row r="170" s="367" customFormat="1" ht="15"/>
    <row r="171" s="367" customFormat="1" ht="15"/>
    <row r="172" s="367" customFormat="1" ht="15"/>
    <row r="173" s="367" customFormat="1" ht="15"/>
    <row r="174" s="367" customFormat="1" ht="15"/>
    <row r="175" s="367" customFormat="1" ht="15"/>
    <row r="176" s="367" customFormat="1" ht="15"/>
    <row r="177" s="367" customFormat="1" ht="15"/>
    <row r="178" s="367" customFormat="1" ht="15"/>
    <row r="179" s="367" customFormat="1" ht="15"/>
    <row r="180" s="367" customFormat="1" ht="15"/>
    <row r="181" s="367" customFormat="1" ht="15"/>
    <row r="182" s="367" customFormat="1" ht="15"/>
    <row r="183" s="367" customFormat="1" ht="15"/>
    <row r="184" s="367" customFormat="1" ht="15"/>
    <row r="185" s="367" customFormat="1" ht="15"/>
    <row r="186" s="367" customFormat="1" ht="15"/>
    <row r="187" s="367" customFormat="1" ht="15"/>
    <row r="188" s="367" customFormat="1" ht="15"/>
    <row r="189" s="367" customFormat="1" ht="15"/>
    <row r="190" s="367" customFormat="1" ht="15"/>
    <row r="191" s="367" customFormat="1" ht="15"/>
    <row r="192" s="367" customFormat="1" ht="15"/>
    <row r="193" s="367" customFormat="1" ht="15"/>
    <row r="194" s="367" customFormat="1" ht="15"/>
    <row r="195" s="367" customFormat="1" ht="15"/>
    <row r="196" s="367" customFormat="1" ht="15"/>
    <row r="197" s="367" customFormat="1" ht="15"/>
    <row r="198" s="367" customFormat="1" ht="15"/>
    <row r="199" s="367" customFormat="1" ht="15"/>
    <row r="200" s="367" customFormat="1" ht="15"/>
    <row r="201" s="367" customFormat="1" ht="15"/>
    <row r="202" s="367" customFormat="1" ht="15"/>
    <row r="203" s="367" customFormat="1" ht="15"/>
    <row r="204" s="367" customFormat="1" ht="15"/>
    <row r="205" s="367" customFormat="1" ht="15"/>
    <row r="206" s="367" customFormat="1" ht="15"/>
    <row r="207" s="367" customFormat="1" ht="15"/>
    <row r="208" s="367" customFormat="1" ht="15"/>
    <row r="209" s="367" customFormat="1" ht="15"/>
    <row r="210" s="367" customFormat="1" ht="15"/>
    <row r="211" s="367" customFormat="1" ht="15"/>
    <row r="212" s="367" customFormat="1" ht="15"/>
    <row r="213" s="367" customFormat="1" ht="15"/>
    <row r="214" s="367" customFormat="1" ht="15"/>
    <row r="215" s="367" customFormat="1" ht="15"/>
    <row r="216" s="367" customFormat="1" ht="15"/>
    <row r="217" s="367" customFormat="1" ht="15"/>
    <row r="218" s="367" customFormat="1" ht="15"/>
    <row r="219" s="367" customFormat="1" ht="15"/>
    <row r="220" s="367" customFormat="1" ht="15"/>
    <row r="221" s="367" customFormat="1" ht="15"/>
    <row r="222" s="367" customFormat="1" ht="15"/>
    <row r="223" s="367" customFormat="1" ht="15"/>
    <row r="224" s="367" customFormat="1" ht="15"/>
    <row r="225" s="367" customFormat="1" ht="15"/>
    <row r="226" s="367" customFormat="1" ht="15"/>
    <row r="227" s="367" customFormat="1" ht="15"/>
    <row r="228" s="367" customFormat="1" ht="15"/>
    <row r="229" s="367" customFormat="1" ht="15"/>
    <row r="230" s="367" customFormat="1" ht="15"/>
    <row r="231" s="367" customFormat="1" ht="15"/>
    <row r="232" s="367" customFormat="1" ht="15"/>
    <row r="233" s="367" customFormat="1" ht="15"/>
    <row r="234" s="367" customFormat="1" ht="15"/>
    <row r="235" s="367" customFormat="1" ht="15"/>
    <row r="236" s="367" customFormat="1" ht="15"/>
    <row r="237" s="367" customFormat="1" ht="15"/>
    <row r="238" s="367" customFormat="1" ht="15"/>
    <row r="239" s="367" customFormat="1" ht="15"/>
    <row r="240" s="367" customFormat="1" ht="15"/>
    <row r="241" s="367" customFormat="1" ht="15"/>
    <row r="242" s="367" customFormat="1" ht="15"/>
    <row r="243" s="367" customFormat="1" ht="15"/>
    <row r="244" s="367" customFormat="1" ht="15"/>
    <row r="245" s="367" customFormat="1" ht="15"/>
    <row r="246" s="367" customFormat="1" ht="15"/>
    <row r="247" s="367" customFormat="1" ht="15"/>
    <row r="248" s="367" customFormat="1" ht="15"/>
    <row r="249" s="367" customFormat="1" ht="15"/>
    <row r="250" s="367" customFormat="1" ht="15"/>
    <row r="251" s="367" customFormat="1" ht="15"/>
    <row r="252" s="367" customFormat="1" ht="15"/>
    <row r="253" s="367" customFormat="1" ht="15"/>
    <row r="254" s="367" customFormat="1" ht="15"/>
    <row r="255" s="367" customFormat="1" ht="15"/>
    <row r="256" s="367" customFormat="1" ht="15"/>
    <row r="257" s="367" customFormat="1" ht="15"/>
    <row r="258" s="367" customFormat="1" ht="15"/>
    <row r="259" s="367" customFormat="1" ht="15"/>
    <row r="260" s="367" customFormat="1" ht="15"/>
    <row r="261" s="367" customFormat="1" ht="15"/>
    <row r="262" s="367" customFormat="1" ht="15"/>
    <row r="263" s="367" customFormat="1" ht="15"/>
    <row r="264" s="367" customFormat="1" ht="15"/>
    <row r="265" s="367" customFormat="1" ht="15"/>
    <row r="266" s="367" customFormat="1" ht="15"/>
    <row r="267" s="367" customFormat="1" ht="15"/>
    <row r="268" s="367" customFormat="1" ht="15"/>
    <row r="269" s="367" customFormat="1" ht="15"/>
    <row r="270" s="367" customFormat="1" ht="15"/>
    <row r="271" s="367" customFormat="1" ht="15"/>
    <row r="272" s="367" customFormat="1" ht="15"/>
    <row r="273" s="367" customFormat="1" ht="15"/>
    <row r="274" s="367" customFormat="1" ht="15"/>
    <row r="275" s="367" customFormat="1" ht="15"/>
    <row r="276" s="367" customFormat="1" ht="15"/>
    <row r="277" s="367" customFormat="1" ht="15"/>
    <row r="278" s="367" customFormat="1" ht="15"/>
    <row r="279" s="367" customFormat="1" ht="15"/>
    <row r="280" s="367" customFormat="1" ht="15"/>
    <row r="281" s="367" customFormat="1" ht="15"/>
    <row r="282" s="367" customFormat="1" ht="15"/>
    <row r="283" s="367" customFormat="1" ht="15"/>
    <row r="284" s="367" customFormat="1" ht="15"/>
    <row r="285" s="367" customFormat="1" ht="15"/>
    <row r="286" s="367" customFormat="1" ht="15"/>
    <row r="287" s="367" customFormat="1" ht="15"/>
  </sheetData>
  <customSheetViews>
    <customSheetView guid="{B321D76C-CDE5-48BB-9CDE-80FF97D58FCF}" scale="70" colorId="22" showPageBreaks="1" showGridLines="0" fitToPage="1" printArea="1" view="pageBreakPreview" topLeftCell="A7">
      <selection activeCell="H38" sqref="H38"/>
      <pageMargins left="0" right="0" top="0" bottom="0" header="0" footer="0"/>
      <printOptions horizontalCentered="1"/>
      <pageSetup scale="57" orientation="landscape" r:id="rId1"/>
      <headerFooter alignWithMargins="0"/>
    </customSheetView>
    <customSheetView guid="{343BF296-013A-41F5-BDAB-AD6220EA7F78}" scale="70" colorId="22" showPageBreaks="1" showGridLines="0" fitToPage="1" printArea="1" view="pageBreakPreview">
      <selection activeCell="L29" sqref="L29"/>
      <pageMargins left="0" right="0" top="0" bottom="0" header="0" footer="0"/>
      <printOptions horizontalCentered="1"/>
      <pageSetup scale="57" orientation="landscape" r:id="rId2"/>
      <headerFooter alignWithMargins="0"/>
    </customSheetView>
  </customSheetViews>
  <mergeCells count="5">
    <mergeCell ref="A4:Q4"/>
    <mergeCell ref="A5:Q5"/>
    <mergeCell ref="A9:Q9"/>
    <mergeCell ref="A6:Q6"/>
    <mergeCell ref="A8:Q8"/>
  </mergeCells>
  <phoneticPr fontId="0" type="noConversion"/>
  <printOptions horizontalCentered="1"/>
  <pageMargins left="0.25" right="0.25" top="0.5" bottom="0.5" header="0.5" footer="0.5"/>
  <pageSetup scale="62" orientation="landscape" r:id="rId3"/>
  <headerFooter alignWithMargins="0"/>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ransitionEvaluation="1" codeName="Sheet8">
    <tabColor rgb="FF7030A0"/>
    <pageSetUpPr fitToPage="1"/>
  </sheetPr>
  <dimension ref="A1:L36"/>
  <sheetViews>
    <sheetView showGridLines="0" defaultGridColor="0" view="pageBreakPreview" topLeftCell="C1" colorId="22" zoomScale="80" zoomScaleNormal="70" zoomScaleSheetLayoutView="80" workbookViewId="0">
      <selection activeCell="F23" sqref="F23"/>
    </sheetView>
  </sheetViews>
  <sheetFormatPr defaultColWidth="9.375" defaultRowHeight="12"/>
  <cols>
    <col min="1" max="1" width="2.75" style="135" customWidth="1"/>
    <col min="2" max="2" width="9.375" style="135" customWidth="1"/>
    <col min="3" max="3" width="30.375" style="135" bestFit="1" customWidth="1"/>
    <col min="4" max="4" width="26.375" style="135" bestFit="1" customWidth="1"/>
    <col min="5" max="5" width="6.75" style="135" customWidth="1"/>
    <col min="6" max="6" width="14.375" style="135" bestFit="1" customWidth="1"/>
    <col min="7" max="7" width="6.125" style="135" customWidth="1"/>
    <col min="8" max="8" width="15" style="135" customWidth="1"/>
    <col min="9" max="9" width="5" style="135" customWidth="1"/>
    <col min="10" max="10" width="24.375" style="135" bestFit="1" customWidth="1"/>
    <col min="11" max="11" width="29.125" style="135" customWidth="1"/>
    <col min="12" max="12" width="5.375" style="135" customWidth="1"/>
    <col min="13" max="16384" width="9.375" style="135"/>
  </cols>
  <sheetData>
    <row r="1" spans="1:12" s="366" customFormat="1" ht="15.75">
      <c r="A1" s="191"/>
      <c r="B1" s="45"/>
      <c r="C1" s="664"/>
      <c r="J1" s="45"/>
      <c r="L1" s="665"/>
    </row>
    <row r="2" spans="1:12" ht="15.75">
      <c r="A2" s="44"/>
      <c r="C2" s="43"/>
      <c r="D2" s="44"/>
      <c r="E2" s="44"/>
      <c r="F2" s="44"/>
      <c r="G2" s="44"/>
      <c r="H2" s="44"/>
    </row>
    <row r="3" spans="1:12" ht="15">
      <c r="A3" s="44"/>
      <c r="B3" s="44"/>
      <c r="D3" s="44"/>
      <c r="E3" s="44"/>
      <c r="F3" s="44"/>
      <c r="G3" s="44"/>
      <c r="H3" s="44"/>
      <c r="I3" s="44"/>
      <c r="J3" s="44"/>
    </row>
    <row r="6" spans="1:12" ht="15.75">
      <c r="A6" s="1635" t="s">
        <v>87</v>
      </c>
      <c r="B6" s="1635"/>
      <c r="C6" s="1635"/>
      <c r="D6" s="1635"/>
      <c r="E6" s="1635"/>
      <c r="F6" s="1635"/>
      <c r="G6" s="1635"/>
      <c r="H6" s="1635"/>
      <c r="I6" s="1635"/>
      <c r="J6" s="1635"/>
      <c r="K6" s="1635"/>
      <c r="L6" s="1635"/>
    </row>
    <row r="7" spans="1:12" ht="15.75">
      <c r="A7" s="1635" t="s">
        <v>88</v>
      </c>
      <c r="B7" s="1635"/>
      <c r="C7" s="1635"/>
      <c r="D7" s="1635"/>
      <c r="E7" s="1635"/>
      <c r="F7" s="1635"/>
      <c r="G7" s="1635"/>
      <c r="H7" s="1635"/>
      <c r="I7" s="1635"/>
      <c r="J7" s="1635"/>
      <c r="K7" s="1635"/>
      <c r="L7" s="1635"/>
    </row>
    <row r="8" spans="1:12" ht="15.75">
      <c r="A8" s="1634" t="str">
        <f>SUMMARY!A7</f>
        <v>YEAR ENDING DECEMBER 31, ____</v>
      </c>
      <c r="B8" s="1634"/>
      <c r="C8" s="1634"/>
      <c r="D8" s="1634"/>
      <c r="E8" s="1634"/>
      <c r="F8" s="1634"/>
      <c r="G8" s="1634"/>
      <c r="H8" s="1634"/>
      <c r="I8" s="1634"/>
      <c r="J8" s="1634"/>
      <c r="K8" s="1634"/>
      <c r="L8" s="1634"/>
    </row>
    <row r="9" spans="1:12" ht="15.75">
      <c r="A9" s="1144"/>
      <c r="B9" s="1144"/>
      <c r="C9" s="1144"/>
      <c r="D9" s="1144"/>
      <c r="E9" s="1144"/>
      <c r="F9" s="1144"/>
      <c r="G9" s="1144"/>
      <c r="H9" s="1144"/>
      <c r="I9" s="1144"/>
      <c r="J9" s="1144"/>
      <c r="K9" s="1144"/>
      <c r="L9" s="1144"/>
    </row>
    <row r="10" spans="1:12" ht="15.75">
      <c r="A10" s="1635" t="s">
        <v>477</v>
      </c>
      <c r="B10" s="1635"/>
      <c r="C10" s="1635"/>
      <c r="D10" s="1635"/>
      <c r="E10" s="1635"/>
      <c r="F10" s="1635"/>
      <c r="G10" s="1635"/>
      <c r="H10" s="1635"/>
      <c r="I10" s="1635"/>
      <c r="J10" s="1635"/>
      <c r="K10" s="1635"/>
      <c r="L10" s="1635"/>
    </row>
    <row r="11" spans="1:12" ht="15.75">
      <c r="A11" s="1635" t="s">
        <v>17</v>
      </c>
      <c r="B11" s="1635"/>
      <c r="C11" s="1635"/>
      <c r="D11" s="1635"/>
      <c r="E11" s="1635"/>
      <c r="F11" s="1635"/>
      <c r="G11" s="1635"/>
      <c r="H11" s="1635"/>
      <c r="I11" s="1635"/>
      <c r="J11" s="1635"/>
      <c r="K11" s="1635"/>
      <c r="L11" s="1635"/>
    </row>
    <row r="12" spans="1:12" ht="15.75">
      <c r="A12" s="1635"/>
      <c r="B12" s="1635"/>
      <c r="C12" s="1635"/>
      <c r="D12" s="1635"/>
      <c r="E12" s="1635"/>
      <c r="F12" s="1635"/>
      <c r="G12" s="1635"/>
      <c r="H12" s="1635"/>
      <c r="I12" s="1635"/>
      <c r="J12" s="1635"/>
      <c r="K12" s="1635"/>
      <c r="L12" s="1635"/>
    </row>
    <row r="14" spans="1:12" s="46" customFormat="1" ht="12.75"/>
    <row r="15" spans="1:12" s="46" customFormat="1" ht="15.75">
      <c r="H15" s="1144"/>
    </row>
    <row r="16" spans="1:12" s="231" customFormat="1" ht="15.75">
      <c r="A16" s="72"/>
      <c r="B16" s="72"/>
      <c r="C16" s="72"/>
      <c r="D16" s="1144" t="s">
        <v>478</v>
      </c>
      <c r="E16" s="72"/>
      <c r="F16" s="1144" t="s">
        <v>479</v>
      </c>
      <c r="G16" s="72"/>
      <c r="H16" s="1158" t="s">
        <v>480</v>
      </c>
      <c r="I16" s="72"/>
      <c r="J16" s="73"/>
    </row>
    <row r="17" spans="1:11" s="231" customFormat="1" ht="15.75">
      <c r="A17" s="72"/>
      <c r="B17" s="1160" t="s">
        <v>90</v>
      </c>
      <c r="C17" s="1160" t="s">
        <v>481</v>
      </c>
      <c r="D17" s="1160" t="s">
        <v>482</v>
      </c>
      <c r="E17" s="490"/>
      <c r="F17" s="1160" t="s">
        <v>483</v>
      </c>
      <c r="G17" s="490"/>
      <c r="H17" s="73" t="s">
        <v>484</v>
      </c>
      <c r="I17" s="490"/>
      <c r="J17" s="73" t="s">
        <v>93</v>
      </c>
    </row>
    <row r="18" spans="1:11" s="46" customFormat="1" ht="15.75">
      <c r="A18" s="44"/>
      <c r="C18" s="44"/>
      <c r="D18" s="666" t="s">
        <v>335</v>
      </c>
      <c r="E18" s="44"/>
      <c r="F18" s="666" t="s">
        <v>336</v>
      </c>
      <c r="G18" s="44"/>
      <c r="H18" s="666" t="s">
        <v>337</v>
      </c>
      <c r="I18" s="44"/>
      <c r="J18" s="666" t="s">
        <v>260</v>
      </c>
    </row>
    <row r="19" spans="1:11" s="46" customFormat="1" ht="15">
      <c r="B19" s="44"/>
      <c r="C19" s="44"/>
      <c r="D19" s="44"/>
      <c r="E19" s="44"/>
      <c r="F19" s="44"/>
      <c r="G19" s="44"/>
      <c r="H19" s="44"/>
      <c r="I19" s="44"/>
      <c r="J19" s="44"/>
      <c r="K19" s="44"/>
    </row>
    <row r="20" spans="1:11" s="46" customFormat="1" ht="15">
      <c r="B20" s="44"/>
      <c r="C20" s="44"/>
      <c r="D20" s="44"/>
      <c r="E20" s="44"/>
      <c r="F20" s="44"/>
      <c r="G20" s="44"/>
      <c r="H20" s="31"/>
      <c r="I20" s="44"/>
      <c r="J20" s="44"/>
      <c r="K20" s="44"/>
    </row>
    <row r="21" spans="1:11" s="46" customFormat="1" ht="15.75">
      <c r="A21" s="44"/>
      <c r="B21" s="1144">
        <v>1</v>
      </c>
      <c r="C21" s="1144" t="s">
        <v>485</v>
      </c>
      <c r="D21" s="678">
        <f>+'WP-DA'!K14</f>
        <v>0</v>
      </c>
      <c r="E21" s="44"/>
      <c r="F21" s="1547">
        <f>'WP-DA'!M14</f>
        <v>0</v>
      </c>
      <c r="G21" s="44"/>
      <c r="H21" s="1547">
        <f>D21*F21</f>
        <v>0</v>
      </c>
      <c r="I21" s="44"/>
      <c r="J21" s="44" t="s">
        <v>486</v>
      </c>
      <c r="K21" s="44"/>
    </row>
    <row r="22" spans="1:11" s="46" customFormat="1" ht="15">
      <c r="A22" s="44"/>
      <c r="B22" s="72"/>
      <c r="C22" s="44"/>
      <c r="D22" s="674"/>
      <c r="E22" s="44"/>
      <c r="F22" s="202"/>
      <c r="G22" s="44"/>
      <c r="H22" s="79"/>
      <c r="I22" s="44"/>
      <c r="J22" s="44"/>
      <c r="K22" s="44"/>
    </row>
    <row r="23" spans="1:11" s="46" customFormat="1" ht="15.75">
      <c r="A23" s="44"/>
      <c r="B23" s="1144">
        <v>2</v>
      </c>
      <c r="C23" s="1160" t="s">
        <v>487</v>
      </c>
      <c r="D23" s="678">
        <f>+'WP-DA'!K18</f>
        <v>0</v>
      </c>
      <c r="E23" s="44"/>
      <c r="F23" s="671">
        <f>'WP-DA'!M18</f>
        <v>9.4500000000000001E-2</v>
      </c>
      <c r="G23" s="44"/>
      <c r="H23" s="1548">
        <f>D23*F23</f>
        <v>0</v>
      </c>
      <c r="I23" s="44"/>
      <c r="J23" s="44" t="s">
        <v>486</v>
      </c>
      <c r="K23" s="44"/>
    </row>
    <row r="24" spans="1:11" s="46" customFormat="1" ht="15">
      <c r="A24" s="44"/>
      <c r="B24" s="72"/>
      <c r="C24" s="44"/>
      <c r="D24" s="674"/>
      <c r="E24" s="44"/>
      <c r="F24" s="44"/>
      <c r="G24" s="44"/>
      <c r="H24" s="79"/>
      <c r="I24" s="44"/>
      <c r="J24" s="44"/>
      <c r="K24" s="44"/>
    </row>
    <row r="25" spans="1:11" s="46" customFormat="1" ht="15.75">
      <c r="A25" s="44"/>
      <c r="B25" s="1144">
        <v>3</v>
      </c>
      <c r="C25" s="1144" t="s">
        <v>488</v>
      </c>
      <c r="D25" s="52">
        <f>SUM(D21:D23)</f>
        <v>0</v>
      </c>
      <c r="E25" s="44"/>
      <c r="F25" s="44"/>
      <c r="G25" s="44"/>
      <c r="H25" s="1549">
        <f>SUM(H21:H23)</f>
        <v>0</v>
      </c>
      <c r="I25" s="44"/>
      <c r="J25" s="44" t="s">
        <v>489</v>
      </c>
      <c r="K25" s="44"/>
    </row>
    <row r="26" spans="1:11" s="46" customFormat="1" ht="15">
      <c r="B26" s="44"/>
      <c r="C26" s="44"/>
      <c r="D26" s="44"/>
      <c r="E26" s="44"/>
      <c r="F26" s="44"/>
      <c r="G26" s="44"/>
      <c r="H26" s="31"/>
      <c r="I26" s="44"/>
      <c r="J26" s="44"/>
      <c r="K26" s="44"/>
    </row>
    <row r="27" spans="1:11" s="46" customFormat="1" ht="15">
      <c r="B27" s="44"/>
      <c r="C27" s="44"/>
      <c r="D27" s="44"/>
      <c r="E27" s="44"/>
      <c r="F27" s="44"/>
      <c r="G27" s="44"/>
      <c r="H27" s="44"/>
      <c r="I27" s="44"/>
      <c r="J27" s="44"/>
      <c r="K27" s="44"/>
    </row>
    <row r="28" spans="1:11" s="44" customFormat="1" ht="15">
      <c r="B28" s="44" t="s">
        <v>370</v>
      </c>
    </row>
    <row r="29" spans="1:11" s="44" customFormat="1" ht="15">
      <c r="B29" s="44" t="s">
        <v>490</v>
      </c>
    </row>
    <row r="30" spans="1:11" s="44" customFormat="1" ht="15">
      <c r="B30" s="44" t="s">
        <v>491</v>
      </c>
    </row>
    <row r="31" spans="1:11" s="44" customFormat="1" ht="15">
      <c r="B31" s="44" t="s">
        <v>492</v>
      </c>
    </row>
    <row r="32" spans="1:11" s="44" customFormat="1" ht="15">
      <c r="B32" s="44" t="s">
        <v>493</v>
      </c>
    </row>
    <row r="33" s="44" customFormat="1" ht="15"/>
    <row r="34" s="44" customFormat="1" ht="15"/>
    <row r="35" s="44" customFormat="1" ht="15"/>
    <row r="36" s="44" customFormat="1" ht="15"/>
  </sheetData>
  <customSheetViews>
    <customSheetView guid="{B321D76C-CDE5-48BB-9CDE-80FF97D58FCF}" colorId="22" showPageBreaks="1" showGridLines="0" fitToPage="1" printArea="1" view="pageBreakPreview" topLeftCell="A13">
      <selection activeCell="B29" sqref="B29"/>
      <pageMargins left="0" right="0" top="0" bottom="0" header="0" footer="0"/>
      <printOptions horizontalCentered="1"/>
      <pageSetup scale="77" orientation="landscape" r:id="rId1"/>
      <headerFooter alignWithMargins="0"/>
    </customSheetView>
    <customSheetView guid="{343BF296-013A-41F5-BDAB-AD6220EA7F78}" colorId="22" showPageBreaks="1" showGridLines="0" fitToPage="1" printArea="1" view="pageBreakPreview" topLeftCell="A7">
      <selection activeCell="B29" sqref="B29"/>
      <pageMargins left="0" right="0" top="0" bottom="0" header="0" footer="0"/>
      <printOptions horizontalCentered="1"/>
      <pageSetup scale="77" orientation="landscape" r:id="rId2"/>
      <headerFooter alignWithMargins="0"/>
    </customSheetView>
  </customSheetViews>
  <mergeCells count="6">
    <mergeCell ref="A12:L12"/>
    <mergeCell ref="A6:L6"/>
    <mergeCell ref="A7:L7"/>
    <mergeCell ref="A11:L11"/>
    <mergeCell ref="A10:L10"/>
    <mergeCell ref="A8:L8"/>
  </mergeCells>
  <phoneticPr fontId="0" type="noConversion"/>
  <printOptions horizontalCentered="1"/>
  <pageMargins left="0.25" right="0.25" top="0.25" bottom="0.25" header="0.5" footer="0.5"/>
  <pageSetup scale="78" orientation="landscape" r:id="rId3"/>
  <headerFooter alignWithMargins="0"/>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6497860D1AC39438039A26F77DD1D40" ma:contentTypeVersion="6" ma:contentTypeDescription="Create a new document." ma:contentTypeScope="" ma:versionID="be1eba76c1c6761e8e6199038b164ebe">
  <xsd:schema xmlns:xsd="http://www.w3.org/2001/XMLSchema" xmlns:xs="http://www.w3.org/2001/XMLSchema" xmlns:p="http://schemas.microsoft.com/office/2006/metadata/properties" xmlns:ns2="2fc5d9f3-df17-48b0-9460-5f39bb0d99d5" xmlns:ns3="62ca1e9d-d7fc-45c7-9772-df0a02b08825" targetNamespace="http://schemas.microsoft.com/office/2006/metadata/properties" ma:root="true" ma:fieldsID="18ab19de813f6b0ac9200dc0695f1e34" ns2:_="" ns3:_="">
    <xsd:import namespace="2fc5d9f3-df17-48b0-9460-5f39bb0d99d5"/>
    <xsd:import namespace="62ca1e9d-d7fc-45c7-9772-df0a02b0882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c5d9f3-df17-48b0-9460-5f39bb0d99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2ca1e9d-d7fc-45c7-9772-df0a02b08825"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C71228B-4ABD-4ECD-9B85-DFA6A49EDC22}">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62ca1e9d-d7fc-45c7-9772-df0a02b08825"/>
    <ds:schemaRef ds:uri="2fc5d9f3-df17-48b0-9460-5f39bb0d99d5"/>
    <ds:schemaRef ds:uri="http://www.w3.org/XML/1998/namespace"/>
    <ds:schemaRef ds:uri="http://purl.org/dc/dcmitype/"/>
  </ds:schemaRefs>
</ds:datastoreItem>
</file>

<file path=customXml/itemProps2.xml><?xml version="1.0" encoding="utf-8"?>
<ds:datastoreItem xmlns:ds="http://schemas.openxmlformats.org/officeDocument/2006/customXml" ds:itemID="{B40D9825-5690-47BA-AD5F-FF41E78ED7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c5d9f3-df17-48b0-9460-5f39bb0d99d5"/>
    <ds:schemaRef ds:uri="62ca1e9d-d7fc-45c7-9772-df0a02b088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C83905A-9C01-434B-9B81-3B371640A73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49</vt:i4>
      </vt:variant>
      <vt:variant>
        <vt:lpstr>Named Ranges</vt:lpstr>
      </vt:variant>
      <vt:variant>
        <vt:i4>56</vt:i4>
      </vt:variant>
    </vt:vector>
  </HeadingPairs>
  <TitlesOfParts>
    <vt:vector size="105" baseType="lpstr">
      <vt:lpstr>Index</vt:lpstr>
      <vt:lpstr>SUMMARY</vt:lpstr>
      <vt:lpstr>A1-O&amp;M</vt:lpstr>
      <vt:lpstr>A2-A&amp;G</vt:lpstr>
      <vt:lpstr>B1-Depn</vt:lpstr>
      <vt:lpstr>B2-Plant</vt:lpstr>
      <vt:lpstr>B3-Depn Rates</vt:lpstr>
      <vt:lpstr>C1-Rate Base</vt:lpstr>
      <vt:lpstr>D1-Cap Structure</vt:lpstr>
      <vt:lpstr>D2-Project Cap Structures</vt:lpstr>
      <vt:lpstr>E1-Allocator</vt:lpstr>
      <vt:lpstr>F1-Proj RR</vt:lpstr>
      <vt:lpstr>F2-Incentives</vt:lpstr>
      <vt:lpstr>F3-True-Up</vt:lpstr>
      <vt:lpstr>WP-AA</vt:lpstr>
      <vt:lpstr>WP-AB</vt:lpstr>
      <vt:lpstr>WP-AC</vt:lpstr>
      <vt:lpstr>WP-AD</vt:lpstr>
      <vt:lpstr>WP-AE</vt:lpstr>
      <vt:lpstr>WP-AF</vt:lpstr>
      <vt:lpstr>WP-AG</vt:lpstr>
      <vt:lpstr>WP-AH</vt:lpstr>
      <vt:lpstr>WP-AI</vt:lpstr>
      <vt:lpstr>WP-BA</vt:lpstr>
      <vt:lpstr>WP-BB</vt:lpstr>
      <vt:lpstr>WP-BC</vt:lpstr>
      <vt:lpstr>WP-BC (SupportA)</vt:lpstr>
      <vt:lpstr>WP-BC (SupportB)</vt:lpstr>
      <vt:lpstr>WP-BD</vt:lpstr>
      <vt:lpstr>WP-BE</vt:lpstr>
      <vt:lpstr>WP-BE (Support)</vt:lpstr>
      <vt:lpstr>WP-BF</vt:lpstr>
      <vt:lpstr>WP-BF (Support)</vt:lpstr>
      <vt:lpstr>WP-BG</vt:lpstr>
      <vt:lpstr>WP-BG (Support)</vt:lpstr>
      <vt:lpstr>WP-BH</vt:lpstr>
      <vt:lpstr>WP-BI</vt:lpstr>
      <vt:lpstr>WP-BJ</vt:lpstr>
      <vt:lpstr>WP-BJ (Support)</vt:lpstr>
      <vt:lpstr>WP-CA</vt:lpstr>
      <vt:lpstr>WP-CB</vt:lpstr>
      <vt:lpstr>WP-CC</vt:lpstr>
      <vt:lpstr>WP-DA</vt:lpstr>
      <vt:lpstr>WP-DB</vt:lpstr>
      <vt:lpstr>WP-EA</vt:lpstr>
      <vt:lpstr>WP-AR-IS</vt:lpstr>
      <vt:lpstr>WP-AR-BS</vt:lpstr>
      <vt:lpstr>WP-AR-Cap Assets</vt:lpstr>
      <vt:lpstr>WP-Reconciliations</vt:lpstr>
      <vt:lpstr>'A1-O&amp;M'!Print_Area</vt:lpstr>
      <vt:lpstr>'A2-A&amp;G'!Print_Area</vt:lpstr>
      <vt:lpstr>'B1-Depn'!Print_Area</vt:lpstr>
      <vt:lpstr>'B2-Plant'!Print_Area</vt:lpstr>
      <vt:lpstr>'B3-Depn Rates'!Print_Area</vt:lpstr>
      <vt:lpstr>'C1-Rate Base'!Print_Area</vt:lpstr>
      <vt:lpstr>'D1-Cap Structure'!Print_Area</vt:lpstr>
      <vt:lpstr>'E1-Allocator'!Print_Area</vt:lpstr>
      <vt:lpstr>'F1-Proj RR'!Print_Area</vt:lpstr>
      <vt:lpstr>'F2-Incentives'!Print_Area</vt:lpstr>
      <vt:lpstr>'F3-True-Up'!Print_Area</vt:lpstr>
      <vt:lpstr>Index!Print_Area</vt:lpstr>
      <vt:lpstr>SUMMARY!Print_Area</vt:lpstr>
      <vt:lpstr>'WP-AA'!Print_Area</vt:lpstr>
      <vt:lpstr>'WP-AB'!Print_Area</vt:lpstr>
      <vt:lpstr>'WP-AC'!Print_Area</vt:lpstr>
      <vt:lpstr>'WP-AD'!Print_Area</vt:lpstr>
      <vt:lpstr>'WP-AE'!Print_Area</vt:lpstr>
      <vt:lpstr>'WP-AF'!Print_Area</vt:lpstr>
      <vt:lpstr>'WP-AG'!Print_Area</vt:lpstr>
      <vt:lpstr>'WP-AH'!Print_Area</vt:lpstr>
      <vt:lpstr>'WP-AI'!Print_Area</vt:lpstr>
      <vt:lpstr>'WP-AR-BS'!Print_Area</vt:lpstr>
      <vt:lpstr>'WP-AR-Cap Assets'!Print_Area</vt:lpstr>
      <vt:lpstr>'WP-AR-IS'!Print_Area</vt:lpstr>
      <vt:lpstr>'WP-BA'!Print_Area</vt:lpstr>
      <vt:lpstr>'WP-BB'!Print_Area</vt:lpstr>
      <vt:lpstr>'WP-BC'!Print_Area</vt:lpstr>
      <vt:lpstr>'WP-BC (SupportA)'!Print_Area</vt:lpstr>
      <vt:lpstr>'WP-BC (SupportB)'!Print_Area</vt:lpstr>
      <vt:lpstr>'WP-BD'!Print_Area</vt:lpstr>
      <vt:lpstr>'WP-BE'!Print_Area</vt:lpstr>
      <vt:lpstr>'WP-BE (Support)'!Print_Area</vt:lpstr>
      <vt:lpstr>'WP-BF'!Print_Area</vt:lpstr>
      <vt:lpstr>'WP-BF (Support)'!Print_Area</vt:lpstr>
      <vt:lpstr>'WP-BG'!Print_Area</vt:lpstr>
      <vt:lpstr>'WP-BG (Support)'!Print_Area</vt:lpstr>
      <vt:lpstr>'WP-BH'!Print_Area</vt:lpstr>
      <vt:lpstr>'WP-BI'!Print_Area</vt:lpstr>
      <vt:lpstr>'WP-BJ (Support)'!Print_Area</vt:lpstr>
      <vt:lpstr>'WP-CA'!Print_Area</vt:lpstr>
      <vt:lpstr>'WP-CB'!Print_Area</vt:lpstr>
      <vt:lpstr>'WP-CC'!Print_Area</vt:lpstr>
      <vt:lpstr>'WP-DA'!Print_Area</vt:lpstr>
      <vt:lpstr>'WP-DB'!Print_Area</vt:lpstr>
      <vt:lpstr>'WP-EA'!Print_Area</vt:lpstr>
      <vt:lpstr>'WP-Reconciliations'!Print_Area</vt:lpstr>
      <vt:lpstr>Print_Area</vt:lpstr>
      <vt:lpstr>'WP-AB'!Print_Titles</vt:lpstr>
      <vt:lpstr>'WP-AR-BS'!Print_Titles</vt:lpstr>
      <vt:lpstr>'WP-BA'!Print_Titles</vt:lpstr>
      <vt:lpstr>'WP-BB'!Print_Titles</vt:lpstr>
      <vt:lpstr>'WP-BC'!Print_Titles</vt:lpstr>
      <vt:lpstr>'WP-BC (SupportA)'!Print_Titles</vt:lpstr>
      <vt:lpstr>'WP-BC (SupportB)'!Print_Titles</vt:lpstr>
      <vt:lpstr>'WP-Reconciliations'!Print_Titles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Bissell, Garrett E</dc:creator>
  <cp:lastModifiedBy>Bissell, Garrett E</cp:lastModifiedBy>
  <cp:lastPrinted>2024-04-26T15:11:48Z</cp:lastPrinted>
  <dcterms:created xsi:type="dcterms:W3CDTF">2024-04-29T17:36:46Z</dcterms:created>
  <dcterms:modified xsi:type="dcterms:W3CDTF">2024-07-22T13:43:38Z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0x01010026497860D1AC39438039A26F77DD1D40</vt:lpwstr>
  </property>
  <property fmtid="{D5CDD505-2E9C-101B-9397-08002B2CF9AE}" pid="3" name="MSIP_Label_a5049dce-8671-4c79-90d7-f6ec79470f4e_Enabled">
    <vt:lpwstr>true</vt:lpwstr>
  </property>
  <property fmtid="{D5CDD505-2E9C-101B-9397-08002B2CF9AE}" pid="4" name="MSIP_Label_a5049dce-8671-4c79-90d7-f6ec79470f4e_SetDate">
    <vt:lpwstr>2024-04-29T17:33:58Z</vt:lpwstr>
  </property>
  <property fmtid="{D5CDD505-2E9C-101B-9397-08002B2CF9AE}" pid="5" name="MSIP_Label_a5049dce-8671-4c79-90d7-f6ec79470f4e_Method">
    <vt:lpwstr>Privileged</vt:lpwstr>
  </property>
  <property fmtid="{D5CDD505-2E9C-101B-9397-08002B2CF9AE}" pid="6" name="MSIP_Label_a5049dce-8671-4c79-90d7-f6ec79470f4e_Name">
    <vt:lpwstr>Public</vt:lpwstr>
  </property>
  <property fmtid="{D5CDD505-2E9C-101B-9397-08002B2CF9AE}" pid="7" name="MSIP_Label_a5049dce-8671-4c79-90d7-f6ec79470f4e_SiteId">
    <vt:lpwstr>7658602a-f7b9-4209-bc62-d2bfc30dea0d</vt:lpwstr>
  </property>
  <property fmtid="{D5CDD505-2E9C-101B-9397-08002B2CF9AE}" pid="8" name="MSIP_Label_a5049dce-8671-4c79-90d7-f6ec79470f4e_ActionId">
    <vt:lpwstr>dd848128-2a84-48a7-88e4-c998fb5893a4</vt:lpwstr>
  </property>
  <property fmtid="{D5CDD505-2E9C-101B-9397-08002B2CF9AE}" pid="9" name="MSIP_Label_a5049dce-8671-4c79-90d7-f6ec79470f4e_ContentBits">
    <vt:lpwstr>0</vt:lpwstr>
  </property>
  <property fmtid="{D5CDD505-2E9C-101B-9397-08002B2CF9AE}" pid="10" name="_AdHocReviewCycleID">
    <vt:i4>2105447802</vt:i4>
  </property>
  <property fmtid="{D5CDD505-2E9C-101B-9397-08002B2CF9AE}" pid="11" name="_NewReviewCycle">
    <vt:lpwstr/>
  </property>
  <property fmtid="{D5CDD505-2E9C-101B-9397-08002B2CF9AE}" pid="12" name="_EmailSubject">
    <vt:lpwstr>NYPA Deficiency Response - Docket No. ER24-1866</vt:lpwstr>
  </property>
  <property fmtid="{D5CDD505-2E9C-101B-9397-08002B2CF9AE}" pid="13" name="_AuthorEmail">
    <vt:lpwstr>GBissell@nyiso.com</vt:lpwstr>
  </property>
  <property fmtid="{D5CDD505-2E9C-101B-9397-08002B2CF9AE}" pid="14" name="_AuthorEmailDisplayName">
    <vt:lpwstr>Bissell, Garrett E</vt:lpwstr>
  </property>
</Properties>
</file>